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05" windowWidth="14505" windowHeight="12720" tabRatio="884" firstSheet="3" activeTab="14"/>
  </bookViews>
  <sheets>
    <sheet name="Notes" sheetId="4" r:id="rId1"/>
    <sheet name="Notes2" sheetId="29" r:id="rId2"/>
    <sheet name="2013 TopEGU SO2 only" sheetId="25" r:id="rId3"/>
    <sheet name="2014 TopEGU SO2 only" sheetId="26" r:id="rId4"/>
    <sheet name="2000-14 TopEGU more data" sheetId="28" r:id="rId5"/>
    <sheet name="2000-14TopEGU more data2" sheetId="23" r:id="rId6"/>
    <sheet name="All" sheetId="24" r:id="rId7"/>
    <sheet name="Summary" sheetId="11" r:id="rId8"/>
    <sheet name="Retired_Shutdown_Decommissioned" sheetId="12" r:id="rId9"/>
    <sheet name="90%+reduction" sheetId="13" r:id="rId10"/>
    <sheet name="Scrubber90%+" sheetId="14" r:id="rId11"/>
    <sheet name="Scrubbers" sheetId="15" r:id="rId12"/>
    <sheet name="Plans to Retire_Control" sheetId="16" r:id="rId13"/>
    <sheet name="Heat Input" sheetId="19" r:id="rId14"/>
    <sheet name="Rank" sheetId="21" r:id="rId15"/>
  </sheets>
  <calcPr calcId="145621"/>
</workbook>
</file>

<file path=xl/calcChain.xml><?xml version="1.0" encoding="utf-8"?>
<calcChain xmlns="http://schemas.openxmlformats.org/spreadsheetml/2006/main">
  <c r="AA5" i="21" l="1"/>
  <c r="AQ5" i="21"/>
  <c r="AS5" i="21"/>
  <c r="AU5" i="21"/>
  <c r="AW5" i="21"/>
  <c r="AY5" i="21"/>
  <c r="AZ5" i="21"/>
  <c r="BA5" i="21"/>
  <c r="BB5" i="21"/>
  <c r="BC5" i="21"/>
  <c r="BD5" i="21"/>
  <c r="BE5" i="21"/>
  <c r="BF5" i="21"/>
  <c r="BG5" i="21"/>
  <c r="BH5" i="21"/>
  <c r="BI5" i="21"/>
  <c r="BJ5" i="21"/>
  <c r="BK5" i="21"/>
  <c r="BL5" i="21"/>
  <c r="BM5" i="21"/>
  <c r="BN5" i="21"/>
  <c r="AQ15" i="16" l="1"/>
  <c r="AQ14" i="16"/>
  <c r="AQ5" i="19"/>
  <c r="AQ7" i="16"/>
  <c r="AQ6" i="16"/>
  <c r="AQ5" i="16"/>
  <c r="AF44" i="14"/>
  <c r="AG44" i="14"/>
  <c r="AH44" i="14"/>
  <c r="AI44" i="14"/>
  <c r="AJ44" i="14"/>
  <c r="AK44" i="14"/>
  <c r="AL44" i="14"/>
  <c r="AM44" i="14"/>
  <c r="AN44" i="14"/>
  <c r="AO44" i="14"/>
  <c r="AP44" i="14"/>
  <c r="AF31" i="15"/>
  <c r="AG31" i="15"/>
  <c r="AH31" i="15"/>
  <c r="AI31" i="15"/>
  <c r="AJ31" i="15"/>
  <c r="AK31" i="15"/>
  <c r="AL31" i="15"/>
  <c r="AM31" i="15"/>
  <c r="AN31" i="15"/>
  <c r="AO31" i="15"/>
  <c r="AP31" i="15"/>
  <c r="AQ28" i="15"/>
  <c r="AQ26" i="15"/>
  <c r="AQ25" i="15"/>
  <c r="AQ24" i="15"/>
  <c r="AQ8" i="15"/>
  <c r="AQ7" i="15"/>
  <c r="AQ6" i="15"/>
  <c r="AQ5" i="15"/>
  <c r="AQ31" i="15" s="1"/>
  <c r="AQ41" i="14"/>
  <c r="AQ39" i="14"/>
  <c r="AQ38" i="14"/>
  <c r="AQ37" i="14"/>
  <c r="AQ35" i="14"/>
  <c r="AQ22" i="14"/>
  <c r="AQ11" i="14"/>
  <c r="AQ10" i="14"/>
  <c r="AQ9" i="14"/>
  <c r="AQ8" i="14"/>
  <c r="AQ7" i="14"/>
  <c r="AQ44" i="14" s="1"/>
  <c r="AQ5" i="14"/>
  <c r="AQ4" i="14"/>
  <c r="AQ123" i="13"/>
  <c r="AQ122" i="13"/>
  <c r="AQ118" i="13"/>
  <c r="AQ116" i="13"/>
  <c r="AQ112" i="13"/>
  <c r="AQ111" i="13"/>
  <c r="AQ110" i="13"/>
  <c r="AQ109" i="13"/>
  <c r="AQ108" i="13"/>
  <c r="AQ100" i="13"/>
  <c r="AQ90" i="13"/>
  <c r="AQ89" i="13"/>
  <c r="AQ87" i="13"/>
  <c r="AQ72" i="13"/>
  <c r="AQ68" i="13"/>
  <c r="AQ65" i="13"/>
  <c r="AQ52" i="13"/>
  <c r="AQ51" i="13"/>
  <c r="AQ42" i="13"/>
  <c r="AQ41" i="13"/>
  <c r="AQ31" i="13"/>
  <c r="AQ27" i="13"/>
  <c r="AQ26" i="13"/>
  <c r="AQ25" i="13"/>
  <c r="AQ24" i="13"/>
  <c r="AQ22" i="13"/>
  <c r="AQ19" i="13"/>
  <c r="AQ18" i="13"/>
  <c r="AQ17" i="13"/>
  <c r="AQ12" i="13"/>
  <c r="AQ11" i="13"/>
  <c r="AQ10" i="13"/>
  <c r="AF169" i="11"/>
  <c r="AG169" i="11"/>
  <c r="AH169" i="11"/>
  <c r="AI169" i="11"/>
  <c r="AJ169" i="11"/>
  <c r="AK169" i="11"/>
  <c r="AL169" i="11"/>
  <c r="AM169" i="11"/>
  <c r="AN169" i="11"/>
  <c r="AO169" i="11"/>
  <c r="AP169" i="11"/>
  <c r="AQ169" i="11"/>
  <c r="AQ171" i="12"/>
  <c r="AF171" i="12"/>
  <c r="AG171" i="12"/>
  <c r="AH171" i="12"/>
  <c r="AI171" i="12"/>
  <c r="AJ171" i="12"/>
  <c r="AK171" i="12"/>
  <c r="AL171" i="12"/>
  <c r="AM171" i="12"/>
  <c r="AN171" i="12"/>
  <c r="AO171" i="12"/>
  <c r="AP171" i="12"/>
  <c r="AE171" i="12"/>
  <c r="AQ167" i="12"/>
  <c r="AQ166" i="12"/>
  <c r="AQ165" i="12"/>
  <c r="AQ161" i="12"/>
  <c r="AQ159" i="12"/>
  <c r="AQ157" i="12"/>
  <c r="AQ155" i="12"/>
  <c r="AQ149" i="12"/>
  <c r="AQ148" i="12"/>
  <c r="AQ147" i="12"/>
  <c r="AQ146" i="12"/>
  <c r="AQ145" i="12"/>
  <c r="AQ144" i="12"/>
  <c r="AQ136" i="12"/>
  <c r="AQ131" i="12"/>
  <c r="AQ127" i="12"/>
  <c r="AQ117" i="12"/>
  <c r="AQ115" i="12"/>
  <c r="AQ114" i="12"/>
  <c r="AQ112" i="12"/>
  <c r="AQ92" i="12"/>
  <c r="AQ87" i="12"/>
  <c r="AQ84" i="12"/>
  <c r="AQ78" i="12"/>
  <c r="AQ76" i="12"/>
  <c r="AQ62" i="12"/>
  <c r="AQ61" i="12"/>
  <c r="AQ47" i="12"/>
  <c r="AQ46" i="12"/>
  <c r="AQ36" i="12"/>
  <c r="AQ32" i="12"/>
  <c r="AQ31" i="12"/>
  <c r="AQ30" i="12"/>
  <c r="AQ29" i="12"/>
  <c r="AQ27" i="12"/>
  <c r="AQ26" i="12"/>
  <c r="AQ25" i="12"/>
  <c r="AQ24" i="12"/>
  <c r="AQ23" i="12"/>
  <c r="AQ22" i="12"/>
  <c r="AQ18" i="12"/>
  <c r="AQ16" i="12"/>
  <c r="AQ15" i="12"/>
  <c r="AQ14" i="12"/>
  <c r="AQ13" i="12"/>
  <c r="AQ165" i="11"/>
  <c r="AQ164" i="11"/>
  <c r="AQ163" i="11"/>
  <c r="AQ159" i="11"/>
  <c r="AQ157" i="11"/>
  <c r="AQ155" i="11"/>
  <c r="AQ153" i="11"/>
  <c r="AQ147" i="11"/>
  <c r="AQ146" i="11"/>
  <c r="AQ145" i="11"/>
  <c r="AQ144" i="11"/>
  <c r="AQ143" i="11"/>
  <c r="AQ142" i="11"/>
  <c r="AQ134" i="11"/>
  <c r="AQ129" i="11"/>
  <c r="AQ125" i="11"/>
  <c r="AQ115" i="11"/>
  <c r="AQ113" i="11"/>
  <c r="AQ112" i="11"/>
  <c r="AQ110" i="11"/>
  <c r="AQ90" i="11"/>
  <c r="AQ85" i="11"/>
  <c r="AQ82" i="11"/>
  <c r="AQ76" i="11"/>
  <c r="AQ74" i="11"/>
  <c r="AQ60" i="11"/>
  <c r="AQ59" i="11"/>
  <c r="AQ45" i="11"/>
  <c r="AQ44" i="11"/>
  <c r="AQ34" i="11" l="1"/>
  <c r="AQ30" i="11"/>
  <c r="AQ29" i="11"/>
  <c r="AQ28" i="11"/>
  <c r="AQ27" i="11"/>
  <c r="AQ25" i="11"/>
  <c r="AQ24" i="11"/>
  <c r="AQ23" i="11"/>
  <c r="AQ22" i="11"/>
  <c r="AQ21" i="11"/>
  <c r="AQ20" i="11"/>
  <c r="AQ16" i="11"/>
  <c r="AQ14" i="11"/>
  <c r="AQ13" i="11"/>
  <c r="AQ12" i="11"/>
  <c r="AQ11" i="11"/>
  <c r="AS169" i="28" l="1"/>
  <c r="AR169" i="28"/>
  <c r="AQ169" i="28"/>
  <c r="AP169" i="28"/>
  <c r="AO169" i="28"/>
  <c r="AN169" i="28"/>
  <c r="AM169" i="28"/>
  <c r="AL169" i="28"/>
  <c r="AK169" i="28"/>
  <c r="AJ169" i="28"/>
  <c r="AI169" i="28"/>
  <c r="AH169" i="28"/>
  <c r="AG169" i="28"/>
  <c r="AF169" i="28"/>
  <c r="AE169" i="28"/>
  <c r="AA169" i="28"/>
  <c r="Z169" i="28"/>
  <c r="Y169" i="28"/>
  <c r="X169" i="28"/>
  <c r="W169" i="28"/>
  <c r="V169" i="28"/>
  <c r="U169" i="28"/>
  <c r="T169" i="28"/>
  <c r="S169" i="28"/>
  <c r="R169" i="28"/>
  <c r="Q169" i="28"/>
  <c r="P169" i="28"/>
  <c r="O169" i="28"/>
  <c r="N169" i="28"/>
  <c r="M169" i="28"/>
  <c r="BJ168" i="28"/>
  <c r="BI168" i="28"/>
  <c r="BH168" i="28"/>
  <c r="BG168" i="28"/>
  <c r="BF168" i="28"/>
  <c r="BE168" i="28"/>
  <c r="BD168" i="28"/>
  <c r="BC168" i="28"/>
  <c r="BB168" i="28"/>
  <c r="BA168" i="28"/>
  <c r="AZ168" i="28"/>
  <c r="AY168" i="28"/>
  <c r="AX168" i="28"/>
  <c r="AW168" i="28"/>
  <c r="AV168" i="28"/>
  <c r="AT168" i="28"/>
  <c r="AC168" i="28"/>
  <c r="BJ167" i="28"/>
  <c r="BK167" i="28" s="1"/>
  <c r="BI167" i="28"/>
  <c r="BH167" i="28"/>
  <c r="BG167" i="28"/>
  <c r="BF167" i="28"/>
  <c r="BE167" i="28"/>
  <c r="BD167" i="28"/>
  <c r="BC167" i="28"/>
  <c r="BB167" i="28"/>
  <c r="BA167" i="28"/>
  <c r="AZ167" i="28"/>
  <c r="AY167" i="28"/>
  <c r="AX167" i="28"/>
  <c r="AW167" i="28"/>
  <c r="AV167" i="28"/>
  <c r="AT167" i="28"/>
  <c r="AC167" i="28"/>
  <c r="BJ166" i="28"/>
  <c r="BI166" i="28"/>
  <c r="BH166" i="28"/>
  <c r="BG166" i="28"/>
  <c r="BF166" i="28"/>
  <c r="BE166" i="28"/>
  <c r="BD166" i="28"/>
  <c r="BC166" i="28"/>
  <c r="BB166" i="28"/>
  <c r="BA166" i="28"/>
  <c r="AZ166" i="28"/>
  <c r="AY166" i="28"/>
  <c r="AX166" i="28"/>
  <c r="AW166" i="28"/>
  <c r="AV166" i="28"/>
  <c r="AT166" i="28"/>
  <c r="AC166" i="28"/>
  <c r="BJ165" i="28"/>
  <c r="BK165" i="28" s="1"/>
  <c r="BI165" i="28"/>
  <c r="BH165" i="28"/>
  <c r="BG165" i="28"/>
  <c r="BF165" i="28"/>
  <c r="BE165" i="28"/>
  <c r="BD165" i="28"/>
  <c r="BC165" i="28"/>
  <c r="BB165" i="28"/>
  <c r="BA165" i="28"/>
  <c r="AZ165" i="28"/>
  <c r="AY165" i="28"/>
  <c r="AX165" i="28"/>
  <c r="AW165" i="28"/>
  <c r="AV165" i="28"/>
  <c r="AT165" i="28"/>
  <c r="AC165" i="28"/>
  <c r="BJ164" i="28"/>
  <c r="BI164" i="28"/>
  <c r="BH164" i="28"/>
  <c r="BG164" i="28"/>
  <c r="BF164" i="28"/>
  <c r="BE164" i="28"/>
  <c r="BD164" i="28"/>
  <c r="BC164" i="28"/>
  <c r="BB164" i="28"/>
  <c r="BA164" i="28"/>
  <c r="AZ164" i="28"/>
  <c r="AY164" i="28"/>
  <c r="AX164" i="28"/>
  <c r="AW164" i="28"/>
  <c r="AV164" i="28"/>
  <c r="AT164" i="28"/>
  <c r="AC164" i="28"/>
  <c r="BJ163" i="28"/>
  <c r="BK163" i="28" s="1"/>
  <c r="BI163" i="28"/>
  <c r="BH163" i="28"/>
  <c r="BG163" i="28"/>
  <c r="BF163" i="28"/>
  <c r="BE163" i="28"/>
  <c r="BD163" i="28"/>
  <c r="BC163" i="28"/>
  <c r="BB163" i="28"/>
  <c r="BA163" i="28"/>
  <c r="AZ163" i="28"/>
  <c r="AY163" i="28"/>
  <c r="AX163" i="28"/>
  <c r="AW163" i="28"/>
  <c r="AV163" i="28"/>
  <c r="AT163" i="28"/>
  <c r="AC163" i="28"/>
  <c r="BJ162" i="28"/>
  <c r="BI162" i="28"/>
  <c r="BH162" i="28"/>
  <c r="BG162" i="28"/>
  <c r="BF162" i="28"/>
  <c r="BE162" i="28"/>
  <c r="BD162" i="28"/>
  <c r="BC162" i="28"/>
  <c r="BB162" i="28"/>
  <c r="BA162" i="28"/>
  <c r="AZ162" i="28"/>
  <c r="AY162" i="28"/>
  <c r="AX162" i="28"/>
  <c r="AW162" i="28"/>
  <c r="AV162" i="28"/>
  <c r="AT162" i="28"/>
  <c r="AC162" i="28"/>
  <c r="BJ161" i="28"/>
  <c r="BK161" i="28" s="1"/>
  <c r="BI161" i="28"/>
  <c r="BH161" i="28"/>
  <c r="BG161" i="28"/>
  <c r="BF161" i="28"/>
  <c r="BE161" i="28"/>
  <c r="BD161" i="28"/>
  <c r="BC161" i="28"/>
  <c r="BB161" i="28"/>
  <c r="BA161" i="28"/>
  <c r="AZ161" i="28"/>
  <c r="AY161" i="28"/>
  <c r="AX161" i="28"/>
  <c r="AW161" i="28"/>
  <c r="AV161" i="28"/>
  <c r="AT161" i="28"/>
  <c r="AC161" i="28"/>
  <c r="BJ160" i="28"/>
  <c r="BI160" i="28"/>
  <c r="BH160" i="28"/>
  <c r="BG160" i="28"/>
  <c r="BF160" i="28"/>
  <c r="BE160" i="28"/>
  <c r="BD160" i="28"/>
  <c r="BC160" i="28"/>
  <c r="BB160" i="28"/>
  <c r="BA160" i="28"/>
  <c r="AZ160" i="28"/>
  <c r="AY160" i="28"/>
  <c r="AX160" i="28"/>
  <c r="AW160" i="28"/>
  <c r="AV160" i="28"/>
  <c r="AT160" i="28"/>
  <c r="AC160" i="28"/>
  <c r="BJ159" i="28"/>
  <c r="BK159" i="28" s="1"/>
  <c r="BI159" i="28"/>
  <c r="BH159" i="28"/>
  <c r="BG159" i="28"/>
  <c r="BF159" i="28"/>
  <c r="BE159" i="28"/>
  <c r="BD159" i="28"/>
  <c r="BC159" i="28"/>
  <c r="BB159" i="28"/>
  <c r="BA159" i="28"/>
  <c r="AZ159" i="28"/>
  <c r="AY159" i="28"/>
  <c r="AX159" i="28"/>
  <c r="AW159" i="28"/>
  <c r="AV159" i="28"/>
  <c r="AT159" i="28"/>
  <c r="AC159" i="28"/>
  <c r="BJ158" i="28"/>
  <c r="BI158" i="28"/>
  <c r="BH158" i="28"/>
  <c r="BG158" i="28"/>
  <c r="BF158" i="28"/>
  <c r="BE158" i="28"/>
  <c r="BD158" i="28"/>
  <c r="BC158" i="28"/>
  <c r="BB158" i="28"/>
  <c r="BA158" i="28"/>
  <c r="AZ158" i="28"/>
  <c r="AY158" i="28"/>
  <c r="AX158" i="28"/>
  <c r="AW158" i="28"/>
  <c r="AV158" i="28"/>
  <c r="AT158" i="28"/>
  <c r="AC158" i="28"/>
  <c r="BJ157" i="28"/>
  <c r="BK157" i="28" s="1"/>
  <c r="BI157" i="28"/>
  <c r="BH157" i="28"/>
  <c r="BG157" i="28"/>
  <c r="BF157" i="28"/>
  <c r="BE157" i="28"/>
  <c r="BD157" i="28"/>
  <c r="BC157" i="28"/>
  <c r="BB157" i="28"/>
  <c r="BA157" i="28"/>
  <c r="AZ157" i="28"/>
  <c r="AY157" i="28"/>
  <c r="AX157" i="28"/>
  <c r="AW157" i="28"/>
  <c r="AV157" i="28"/>
  <c r="AT157" i="28"/>
  <c r="AC157" i="28"/>
  <c r="BJ156" i="28"/>
  <c r="BI156" i="28"/>
  <c r="BH156" i="28"/>
  <c r="BG156" i="28"/>
  <c r="BF156" i="28"/>
  <c r="BE156" i="28"/>
  <c r="BD156" i="28"/>
  <c r="BC156" i="28"/>
  <c r="BB156" i="28"/>
  <c r="BA156" i="28"/>
  <c r="AZ156" i="28"/>
  <c r="AY156" i="28"/>
  <c r="AX156" i="28"/>
  <c r="AW156" i="28"/>
  <c r="AV156" i="28"/>
  <c r="AT156" i="28"/>
  <c r="AC156" i="28"/>
  <c r="BJ155" i="28"/>
  <c r="BK155" i="28" s="1"/>
  <c r="BI155" i="28"/>
  <c r="BH155" i="28"/>
  <c r="BG155" i="28"/>
  <c r="BF155" i="28"/>
  <c r="BE155" i="28"/>
  <c r="BD155" i="28"/>
  <c r="BC155" i="28"/>
  <c r="BB155" i="28"/>
  <c r="BA155" i="28"/>
  <c r="AZ155" i="28"/>
  <c r="AY155" i="28"/>
  <c r="AX155" i="28"/>
  <c r="AW155" i="28"/>
  <c r="AV155" i="28"/>
  <c r="AT155" i="28"/>
  <c r="AC155" i="28"/>
  <c r="BJ154" i="28"/>
  <c r="BI154" i="28"/>
  <c r="BH154" i="28"/>
  <c r="BG154" i="28"/>
  <c r="BF154" i="28"/>
  <c r="BE154" i="28"/>
  <c r="BD154" i="28"/>
  <c r="BC154" i="28"/>
  <c r="BB154" i="28"/>
  <c r="BA154" i="28"/>
  <c r="AZ154" i="28"/>
  <c r="AY154" i="28"/>
  <c r="AX154" i="28"/>
  <c r="AW154" i="28"/>
  <c r="AV154" i="28"/>
  <c r="AT154" i="28"/>
  <c r="AC154" i="28"/>
  <c r="BJ153" i="28"/>
  <c r="BK153" i="28" s="1"/>
  <c r="BI153" i="28"/>
  <c r="BH153" i="28"/>
  <c r="BG153" i="28"/>
  <c r="BF153" i="28"/>
  <c r="BE153" i="28"/>
  <c r="BD153" i="28"/>
  <c r="BC153" i="28"/>
  <c r="BB153" i="28"/>
  <c r="BA153" i="28"/>
  <c r="AZ153" i="28"/>
  <c r="AY153" i="28"/>
  <c r="AX153" i="28"/>
  <c r="AW153" i="28"/>
  <c r="AV153" i="28"/>
  <c r="AT153" i="28"/>
  <c r="AC153" i="28"/>
  <c r="BJ152" i="28"/>
  <c r="BI152" i="28"/>
  <c r="BH152" i="28"/>
  <c r="BG152" i="28"/>
  <c r="BF152" i="28"/>
  <c r="BE152" i="28"/>
  <c r="BD152" i="28"/>
  <c r="BC152" i="28"/>
  <c r="BB152" i="28"/>
  <c r="BA152" i="28"/>
  <c r="AZ152" i="28"/>
  <c r="AY152" i="28"/>
  <c r="AX152" i="28"/>
  <c r="AW152" i="28"/>
  <c r="AV152" i="28"/>
  <c r="AT152" i="28"/>
  <c r="AC152" i="28"/>
  <c r="BJ151" i="28"/>
  <c r="BK151" i="28" s="1"/>
  <c r="BI151" i="28"/>
  <c r="BH151" i="28"/>
  <c r="BG151" i="28"/>
  <c r="BF151" i="28"/>
  <c r="BE151" i="28"/>
  <c r="BD151" i="28"/>
  <c r="BC151" i="28"/>
  <c r="BB151" i="28"/>
  <c r="BA151" i="28"/>
  <c r="AZ151" i="28"/>
  <c r="AY151" i="28"/>
  <c r="AX151" i="28"/>
  <c r="AW151" i="28"/>
  <c r="AV151" i="28"/>
  <c r="AT151" i="28"/>
  <c r="AC151" i="28"/>
  <c r="BJ150" i="28"/>
  <c r="BI150" i="28"/>
  <c r="BH150" i="28"/>
  <c r="BG150" i="28"/>
  <c r="BF150" i="28"/>
  <c r="BE150" i="28"/>
  <c r="BD150" i="28"/>
  <c r="BC150" i="28"/>
  <c r="BB150" i="28"/>
  <c r="BA150" i="28"/>
  <c r="AZ150" i="28"/>
  <c r="AY150" i="28"/>
  <c r="AX150" i="28"/>
  <c r="AW150" i="28"/>
  <c r="AV150" i="28"/>
  <c r="AT150" i="28"/>
  <c r="AC150" i="28"/>
  <c r="BJ149" i="28"/>
  <c r="BK149" i="28" s="1"/>
  <c r="BI149" i="28"/>
  <c r="BH149" i="28"/>
  <c r="BG149" i="28"/>
  <c r="BF149" i="28"/>
  <c r="BE149" i="28"/>
  <c r="BD149" i="28"/>
  <c r="BC149" i="28"/>
  <c r="BB149" i="28"/>
  <c r="BA149" i="28"/>
  <c r="AZ149" i="28"/>
  <c r="AY149" i="28"/>
  <c r="AX149" i="28"/>
  <c r="AW149" i="28"/>
  <c r="AV149" i="28"/>
  <c r="AT149" i="28"/>
  <c r="AC149" i="28"/>
  <c r="BJ148" i="28"/>
  <c r="BI148" i="28"/>
  <c r="BH148" i="28"/>
  <c r="BG148" i="28"/>
  <c r="BF148" i="28"/>
  <c r="BE148" i="28"/>
  <c r="BD148" i="28"/>
  <c r="BC148" i="28"/>
  <c r="BB148" i="28"/>
  <c r="BA148" i="28"/>
  <c r="AZ148" i="28"/>
  <c r="AY148" i="28"/>
  <c r="AX148" i="28"/>
  <c r="AW148" i="28"/>
  <c r="AV148" i="28"/>
  <c r="AT148" i="28"/>
  <c r="AC148" i="28"/>
  <c r="BJ147" i="28"/>
  <c r="BK147" i="28" s="1"/>
  <c r="BI147" i="28"/>
  <c r="BH147" i="28"/>
  <c r="BG147" i="28"/>
  <c r="BF147" i="28"/>
  <c r="BE147" i="28"/>
  <c r="BD147" i="28"/>
  <c r="BC147" i="28"/>
  <c r="BB147" i="28"/>
  <c r="BA147" i="28"/>
  <c r="AZ147" i="28"/>
  <c r="AY147" i="28"/>
  <c r="AX147" i="28"/>
  <c r="AW147" i="28"/>
  <c r="AV147" i="28"/>
  <c r="AT147" i="28"/>
  <c r="AC147" i="28"/>
  <c r="BJ146" i="28"/>
  <c r="BI146" i="28"/>
  <c r="BH146" i="28"/>
  <c r="BG146" i="28"/>
  <c r="BF146" i="28"/>
  <c r="BE146" i="28"/>
  <c r="BD146" i="28"/>
  <c r="BC146" i="28"/>
  <c r="BB146" i="28"/>
  <c r="BA146" i="28"/>
  <c r="AZ146" i="28"/>
  <c r="AY146" i="28"/>
  <c r="AX146" i="28"/>
  <c r="AW146" i="28"/>
  <c r="AV146" i="28"/>
  <c r="AT146" i="28"/>
  <c r="AC146" i="28"/>
  <c r="BJ145" i="28"/>
  <c r="BK145" i="28" s="1"/>
  <c r="BI145" i="28"/>
  <c r="BH145" i="28"/>
  <c r="BG145" i="28"/>
  <c r="BF145" i="28"/>
  <c r="BE145" i="28"/>
  <c r="BD145" i="28"/>
  <c r="BC145" i="28"/>
  <c r="BB145" i="28"/>
  <c r="BA145" i="28"/>
  <c r="AZ145" i="28"/>
  <c r="AY145" i="28"/>
  <c r="AX145" i="28"/>
  <c r="AW145" i="28"/>
  <c r="AV145" i="28"/>
  <c r="AT145" i="28"/>
  <c r="AC145" i="28"/>
  <c r="BJ144" i="28"/>
  <c r="BI144" i="28"/>
  <c r="BH144" i="28"/>
  <c r="BG144" i="28"/>
  <c r="BF144" i="28"/>
  <c r="BE144" i="28"/>
  <c r="BD144" i="28"/>
  <c r="BC144" i="28"/>
  <c r="BB144" i="28"/>
  <c r="BA144" i="28"/>
  <c r="AZ144" i="28"/>
  <c r="AY144" i="28"/>
  <c r="AX144" i="28"/>
  <c r="AW144" i="28"/>
  <c r="AV144" i="28"/>
  <c r="AT144" i="28"/>
  <c r="AC144" i="28"/>
  <c r="BJ143" i="28"/>
  <c r="BK143" i="28" s="1"/>
  <c r="BI143" i="28"/>
  <c r="BH143" i="28"/>
  <c r="BG143" i="28"/>
  <c r="BF143" i="28"/>
  <c r="BE143" i="28"/>
  <c r="BD143" i="28"/>
  <c r="BC143" i="28"/>
  <c r="BB143" i="28"/>
  <c r="BA143" i="28"/>
  <c r="AZ143" i="28"/>
  <c r="AY143" i="28"/>
  <c r="AX143" i="28"/>
  <c r="AW143" i="28"/>
  <c r="AV143" i="28"/>
  <c r="AT143" i="28"/>
  <c r="AC143" i="28"/>
  <c r="BJ142" i="28"/>
  <c r="BI142" i="28"/>
  <c r="BH142" i="28"/>
  <c r="BG142" i="28"/>
  <c r="BF142" i="28"/>
  <c r="BE142" i="28"/>
  <c r="BD142" i="28"/>
  <c r="BC142" i="28"/>
  <c r="BB142" i="28"/>
  <c r="BA142" i="28"/>
  <c r="AZ142" i="28"/>
  <c r="AY142" i="28"/>
  <c r="AX142" i="28"/>
  <c r="AW142" i="28"/>
  <c r="AV142" i="28"/>
  <c r="AT142" i="28"/>
  <c r="AC142" i="28"/>
  <c r="BJ141" i="28"/>
  <c r="BK141" i="28" s="1"/>
  <c r="BI141" i="28"/>
  <c r="BH141" i="28"/>
  <c r="BG141" i="28"/>
  <c r="BF141" i="28"/>
  <c r="BE141" i="28"/>
  <c r="BD141" i="28"/>
  <c r="BC141" i="28"/>
  <c r="BB141" i="28"/>
  <c r="BA141" i="28"/>
  <c r="AZ141" i="28"/>
  <c r="AY141" i="28"/>
  <c r="AX141" i="28"/>
  <c r="AW141" i="28"/>
  <c r="AV141" i="28"/>
  <c r="AT141" i="28"/>
  <c r="AC141" i="28"/>
  <c r="BJ140" i="28"/>
  <c r="BI140" i="28"/>
  <c r="BH140" i="28"/>
  <c r="BG140" i="28"/>
  <c r="BF140" i="28"/>
  <c r="BE140" i="28"/>
  <c r="BD140" i="28"/>
  <c r="BC140" i="28"/>
  <c r="BB140" i="28"/>
  <c r="BA140" i="28"/>
  <c r="AZ140" i="28"/>
  <c r="AY140" i="28"/>
  <c r="AX140" i="28"/>
  <c r="AW140" i="28"/>
  <c r="AV140" i="28"/>
  <c r="AT140" i="28"/>
  <c r="AC140" i="28"/>
  <c r="BJ139" i="28"/>
  <c r="BK139" i="28" s="1"/>
  <c r="BI139" i="28"/>
  <c r="BH139" i="28"/>
  <c r="BG139" i="28"/>
  <c r="BF139" i="28"/>
  <c r="BE139" i="28"/>
  <c r="BD139" i="28"/>
  <c r="BC139" i="28"/>
  <c r="BB139" i="28"/>
  <c r="BA139" i="28"/>
  <c r="AZ139" i="28"/>
  <c r="AY139" i="28"/>
  <c r="AX139" i="28"/>
  <c r="AW139" i="28"/>
  <c r="AV139" i="28"/>
  <c r="AT139" i="28"/>
  <c r="AC139" i="28"/>
  <c r="BJ138" i="28"/>
  <c r="BI138" i="28"/>
  <c r="BH138" i="28"/>
  <c r="BG138" i="28"/>
  <c r="BF138" i="28"/>
  <c r="BE138" i="28"/>
  <c r="BD138" i="28"/>
  <c r="BC138" i="28"/>
  <c r="BB138" i="28"/>
  <c r="BA138" i="28"/>
  <c r="AZ138" i="28"/>
  <c r="AY138" i="28"/>
  <c r="AX138" i="28"/>
  <c r="AW138" i="28"/>
  <c r="AV138" i="28"/>
  <c r="AT138" i="28"/>
  <c r="AC138" i="28"/>
  <c r="BJ137" i="28"/>
  <c r="BK137" i="28" s="1"/>
  <c r="BI137" i="28"/>
  <c r="BH137" i="28"/>
  <c r="BG137" i="28"/>
  <c r="BF137" i="28"/>
  <c r="BE137" i="28"/>
  <c r="BD137" i="28"/>
  <c r="BC137" i="28"/>
  <c r="BB137" i="28"/>
  <c r="BA137" i="28"/>
  <c r="AZ137" i="28"/>
  <c r="AY137" i="28"/>
  <c r="AX137" i="28"/>
  <c r="AW137" i="28"/>
  <c r="AV137" i="28"/>
  <c r="AT137" i="28"/>
  <c r="AC137" i="28"/>
  <c r="BJ136" i="28"/>
  <c r="BI136" i="28"/>
  <c r="BH136" i="28"/>
  <c r="BG136" i="28"/>
  <c r="BF136" i="28"/>
  <c r="BE136" i="28"/>
  <c r="BD136" i="28"/>
  <c r="BC136" i="28"/>
  <c r="BB136" i="28"/>
  <c r="BA136" i="28"/>
  <c r="AZ136" i="28"/>
  <c r="AY136" i="28"/>
  <c r="AX136" i="28"/>
  <c r="AW136" i="28"/>
  <c r="AV136" i="28"/>
  <c r="AT136" i="28"/>
  <c r="AC136" i="28"/>
  <c r="BJ135" i="28"/>
  <c r="BK135" i="28" s="1"/>
  <c r="BI135" i="28"/>
  <c r="BH135" i="28"/>
  <c r="BG135" i="28"/>
  <c r="BF135" i="28"/>
  <c r="BE135" i="28"/>
  <c r="BD135" i="28"/>
  <c r="BC135" i="28"/>
  <c r="BB135" i="28"/>
  <c r="BA135" i="28"/>
  <c r="AZ135" i="28"/>
  <c r="AY135" i="28"/>
  <c r="AX135" i="28"/>
  <c r="AW135" i="28"/>
  <c r="AV135" i="28"/>
  <c r="AT135" i="28"/>
  <c r="AC135" i="28"/>
  <c r="BJ134" i="28"/>
  <c r="BI134" i="28"/>
  <c r="BH134" i="28"/>
  <c r="BG134" i="28"/>
  <c r="BF134" i="28"/>
  <c r="BE134" i="28"/>
  <c r="BD134" i="28"/>
  <c r="BC134" i="28"/>
  <c r="BB134" i="28"/>
  <c r="BA134" i="28"/>
  <c r="AZ134" i="28"/>
  <c r="AY134" i="28"/>
  <c r="AX134" i="28"/>
  <c r="AW134" i="28"/>
  <c r="AV134" i="28"/>
  <c r="AT134" i="28"/>
  <c r="AC134" i="28"/>
  <c r="BJ133" i="28"/>
  <c r="BK133" i="28" s="1"/>
  <c r="BI133" i="28"/>
  <c r="BH133" i="28"/>
  <c r="BG133" i="28"/>
  <c r="BF133" i="28"/>
  <c r="BE133" i="28"/>
  <c r="BD133" i="28"/>
  <c r="BC133" i="28"/>
  <c r="BB133" i="28"/>
  <c r="BA133" i="28"/>
  <c r="AZ133" i="28"/>
  <c r="AY133" i="28"/>
  <c r="AX133" i="28"/>
  <c r="AW133" i="28"/>
  <c r="AV133" i="28"/>
  <c r="AT133" i="28"/>
  <c r="AC133" i="28"/>
  <c r="BJ132" i="28"/>
  <c r="BI132" i="28"/>
  <c r="BH132" i="28"/>
  <c r="BG132" i="28"/>
  <c r="BF132" i="28"/>
  <c r="BE132" i="28"/>
  <c r="BD132" i="28"/>
  <c r="BC132" i="28"/>
  <c r="BB132" i="28"/>
  <c r="BA132" i="28"/>
  <c r="AZ132" i="28"/>
  <c r="AY132" i="28"/>
  <c r="AX132" i="28"/>
  <c r="AW132" i="28"/>
  <c r="AV132" i="28"/>
  <c r="AT132" i="28"/>
  <c r="AC132" i="28"/>
  <c r="BJ131" i="28"/>
  <c r="BK131" i="28" s="1"/>
  <c r="BI131" i="28"/>
  <c r="BH131" i="28"/>
  <c r="BG131" i="28"/>
  <c r="BF131" i="28"/>
  <c r="BE131" i="28"/>
  <c r="BD131" i="28"/>
  <c r="BC131" i="28"/>
  <c r="BB131" i="28"/>
  <c r="BA131" i="28"/>
  <c r="AZ131" i="28"/>
  <c r="AY131" i="28"/>
  <c r="AX131" i="28"/>
  <c r="AW131" i="28"/>
  <c r="AV131" i="28"/>
  <c r="AT131" i="28"/>
  <c r="AC131" i="28"/>
  <c r="BJ130" i="28"/>
  <c r="BI130" i="28"/>
  <c r="BH130" i="28"/>
  <c r="BG130" i="28"/>
  <c r="BF130" i="28"/>
  <c r="BE130" i="28"/>
  <c r="BD130" i="28"/>
  <c r="BC130" i="28"/>
  <c r="BB130" i="28"/>
  <c r="BA130" i="28"/>
  <c r="AZ130" i="28"/>
  <c r="AY130" i="28"/>
  <c r="AX130" i="28"/>
  <c r="AW130" i="28"/>
  <c r="AV130" i="28"/>
  <c r="AT130" i="28"/>
  <c r="AC130" i="28"/>
  <c r="BJ129" i="28"/>
  <c r="BK129" i="28" s="1"/>
  <c r="BI129" i="28"/>
  <c r="BH129" i="28"/>
  <c r="BG129" i="28"/>
  <c r="BF129" i="28"/>
  <c r="BE129" i="28"/>
  <c r="BD129" i="28"/>
  <c r="BC129" i="28"/>
  <c r="BB129" i="28"/>
  <c r="BA129" i="28"/>
  <c r="AZ129" i="28"/>
  <c r="AY129" i="28"/>
  <c r="AX129" i="28"/>
  <c r="AW129" i="28"/>
  <c r="AV129" i="28"/>
  <c r="AT129" i="28"/>
  <c r="AC129" i="28"/>
  <c r="BJ128" i="28"/>
  <c r="BI128" i="28"/>
  <c r="BH128" i="28"/>
  <c r="BG128" i="28"/>
  <c r="BF128" i="28"/>
  <c r="BE128" i="28"/>
  <c r="BD128" i="28"/>
  <c r="BC128" i="28"/>
  <c r="BB128" i="28"/>
  <c r="BA128" i="28"/>
  <c r="AZ128" i="28"/>
  <c r="AY128" i="28"/>
  <c r="AX128" i="28"/>
  <c r="AW128" i="28"/>
  <c r="AV128" i="28"/>
  <c r="AT128" i="28"/>
  <c r="AC128" i="28"/>
  <c r="BJ127" i="28"/>
  <c r="BK127" i="28" s="1"/>
  <c r="BI127" i="28"/>
  <c r="BH127" i="28"/>
  <c r="BG127" i="28"/>
  <c r="BF127" i="28"/>
  <c r="BE127" i="28"/>
  <c r="BD127" i="28"/>
  <c r="BC127" i="28"/>
  <c r="BB127" i="28"/>
  <c r="BA127" i="28"/>
  <c r="AZ127" i="28"/>
  <c r="AY127" i="28"/>
  <c r="AX127" i="28"/>
  <c r="AW127" i="28"/>
  <c r="AV127" i="28"/>
  <c r="AT127" i="28"/>
  <c r="AC127" i="28"/>
  <c r="BJ126" i="28"/>
  <c r="BI126" i="28"/>
  <c r="BH126" i="28"/>
  <c r="BG126" i="28"/>
  <c r="BF126" i="28"/>
  <c r="BE126" i="28"/>
  <c r="BD126" i="28"/>
  <c r="BC126" i="28"/>
  <c r="BB126" i="28"/>
  <c r="BA126" i="28"/>
  <c r="AZ126" i="28"/>
  <c r="AY126" i="28"/>
  <c r="AX126" i="28"/>
  <c r="AW126" i="28"/>
  <c r="AV126" i="28"/>
  <c r="AT126" i="28"/>
  <c r="AC126" i="28"/>
  <c r="BJ125" i="28"/>
  <c r="BK125" i="28" s="1"/>
  <c r="BI125" i="28"/>
  <c r="BH125" i="28"/>
  <c r="BG125" i="28"/>
  <c r="BF125" i="28"/>
  <c r="BE125" i="28"/>
  <c r="BD125" i="28"/>
  <c r="BC125" i="28"/>
  <c r="BB125" i="28"/>
  <c r="BA125" i="28"/>
  <c r="AZ125" i="28"/>
  <c r="AY125" i="28"/>
  <c r="AX125" i="28"/>
  <c r="AW125" i="28"/>
  <c r="AV125" i="28"/>
  <c r="AT125" i="28"/>
  <c r="AC125" i="28"/>
  <c r="BJ124" i="28"/>
  <c r="BI124" i="28"/>
  <c r="BH124" i="28"/>
  <c r="BG124" i="28"/>
  <c r="BF124" i="28"/>
  <c r="BE124" i="28"/>
  <c r="BD124" i="28"/>
  <c r="BC124" i="28"/>
  <c r="BB124" i="28"/>
  <c r="BA124" i="28"/>
  <c r="AZ124" i="28"/>
  <c r="AY124" i="28"/>
  <c r="AX124" i="28"/>
  <c r="AW124" i="28"/>
  <c r="AV124" i="28"/>
  <c r="AT124" i="28"/>
  <c r="AC124" i="28"/>
  <c r="BJ123" i="28"/>
  <c r="BK123" i="28" s="1"/>
  <c r="BI123" i="28"/>
  <c r="BH123" i="28"/>
  <c r="BG123" i="28"/>
  <c r="BF123" i="28"/>
  <c r="BE123" i="28"/>
  <c r="BD123" i="28"/>
  <c r="BC123" i="28"/>
  <c r="BB123" i="28"/>
  <c r="BA123" i="28"/>
  <c r="AZ123" i="28"/>
  <c r="AY123" i="28"/>
  <c r="AX123" i="28"/>
  <c r="AW123" i="28"/>
  <c r="AV123" i="28"/>
  <c r="AT123" i="28"/>
  <c r="AC123" i="28"/>
  <c r="BJ122" i="28"/>
  <c r="BI122" i="28"/>
  <c r="BH122" i="28"/>
  <c r="BG122" i="28"/>
  <c r="BF122" i="28"/>
  <c r="BE122" i="28"/>
  <c r="BD122" i="28"/>
  <c r="BC122" i="28"/>
  <c r="BB122" i="28"/>
  <c r="BA122" i="28"/>
  <c r="AZ122" i="28"/>
  <c r="AY122" i="28"/>
  <c r="AX122" i="28"/>
  <c r="AW122" i="28"/>
  <c r="AV122" i="28"/>
  <c r="AT122" i="28"/>
  <c r="AC122" i="28"/>
  <c r="BJ121" i="28"/>
  <c r="BK121" i="28" s="1"/>
  <c r="BI121" i="28"/>
  <c r="BH121" i="28"/>
  <c r="BG121" i="28"/>
  <c r="BF121" i="28"/>
  <c r="BE121" i="28"/>
  <c r="BD121" i="28"/>
  <c r="BC121" i="28"/>
  <c r="BB121" i="28"/>
  <c r="BA121" i="28"/>
  <c r="AZ121" i="28"/>
  <c r="AY121" i="28"/>
  <c r="AX121" i="28"/>
  <c r="AW121" i="28"/>
  <c r="AV121" i="28"/>
  <c r="AT121" i="28"/>
  <c r="AC121" i="28"/>
  <c r="BJ120" i="28"/>
  <c r="BI120" i="28"/>
  <c r="BH120" i="28"/>
  <c r="BG120" i="28"/>
  <c r="BF120" i="28"/>
  <c r="BE120" i="28"/>
  <c r="BD120" i="28"/>
  <c r="BC120" i="28"/>
  <c r="BB120" i="28"/>
  <c r="BA120" i="28"/>
  <c r="AZ120" i="28"/>
  <c r="AY120" i="28"/>
  <c r="AX120" i="28"/>
  <c r="AW120" i="28"/>
  <c r="AV120" i="28"/>
  <c r="AT120" i="28"/>
  <c r="AC120" i="28"/>
  <c r="BJ119" i="28"/>
  <c r="BK119" i="28" s="1"/>
  <c r="BI119" i="28"/>
  <c r="BH119" i="28"/>
  <c r="BG119" i="28"/>
  <c r="BF119" i="28"/>
  <c r="BE119" i="28"/>
  <c r="BD119" i="28"/>
  <c r="BC119" i="28"/>
  <c r="BB119" i="28"/>
  <c r="BA119" i="28"/>
  <c r="AZ119" i="28"/>
  <c r="AY119" i="28"/>
  <c r="AX119" i="28"/>
  <c r="AW119" i="28"/>
  <c r="AV119" i="28"/>
  <c r="AT119" i="28"/>
  <c r="AC119" i="28"/>
  <c r="BJ118" i="28"/>
  <c r="BI118" i="28"/>
  <c r="BH118" i="28"/>
  <c r="BG118" i="28"/>
  <c r="BF118" i="28"/>
  <c r="BE118" i="28"/>
  <c r="BD118" i="28"/>
  <c r="BC118" i="28"/>
  <c r="BB118" i="28"/>
  <c r="BA118" i="28"/>
  <c r="AZ118" i="28"/>
  <c r="AY118" i="28"/>
  <c r="AX118" i="28"/>
  <c r="AW118" i="28"/>
  <c r="AV118" i="28"/>
  <c r="AT118" i="28"/>
  <c r="AC118" i="28"/>
  <c r="BJ117" i="28"/>
  <c r="BK117" i="28" s="1"/>
  <c r="BI117" i="28"/>
  <c r="BH117" i="28"/>
  <c r="BG117" i="28"/>
  <c r="BF117" i="28"/>
  <c r="BE117" i="28"/>
  <c r="BD117" i="28"/>
  <c r="BC117" i="28"/>
  <c r="BB117" i="28"/>
  <c r="BA117" i="28"/>
  <c r="AZ117" i="28"/>
  <c r="AY117" i="28"/>
  <c r="AX117" i="28"/>
  <c r="AW117" i="28"/>
  <c r="AV117" i="28"/>
  <c r="AT117" i="28"/>
  <c r="AC117" i="28"/>
  <c r="BJ116" i="28"/>
  <c r="BI116" i="28"/>
  <c r="BH116" i="28"/>
  <c r="BG116" i="28"/>
  <c r="BF116" i="28"/>
  <c r="BE116" i="28"/>
  <c r="BD116" i="28"/>
  <c r="BC116" i="28"/>
  <c r="BB116" i="28"/>
  <c r="BA116" i="28"/>
  <c r="AZ116" i="28"/>
  <c r="AY116" i="28"/>
  <c r="AX116" i="28"/>
  <c r="AW116" i="28"/>
  <c r="AV116" i="28"/>
  <c r="AT116" i="28"/>
  <c r="AC116" i="28"/>
  <c r="BJ115" i="28"/>
  <c r="BK115" i="28" s="1"/>
  <c r="BI115" i="28"/>
  <c r="BH115" i="28"/>
  <c r="BG115" i="28"/>
  <c r="BF115" i="28"/>
  <c r="BE115" i="28"/>
  <c r="BD115" i="28"/>
  <c r="BC115" i="28"/>
  <c r="BB115" i="28"/>
  <c r="BA115" i="28"/>
  <c r="AZ115" i="28"/>
  <c r="AY115" i="28"/>
  <c r="AX115" i="28"/>
  <c r="AW115" i="28"/>
  <c r="AV115" i="28"/>
  <c r="AT115" i="28"/>
  <c r="AC115" i="28"/>
  <c r="BJ114" i="28"/>
  <c r="BI114" i="28"/>
  <c r="BH114" i="28"/>
  <c r="BG114" i="28"/>
  <c r="BF114" i="28"/>
  <c r="BE114" i="28"/>
  <c r="BD114" i="28"/>
  <c r="BC114" i="28"/>
  <c r="BB114" i="28"/>
  <c r="BA114" i="28"/>
  <c r="AZ114" i="28"/>
  <c r="AY114" i="28"/>
  <c r="AX114" i="28"/>
  <c r="AW114" i="28"/>
  <c r="AV114" i="28"/>
  <c r="AT114" i="28"/>
  <c r="AC114" i="28"/>
  <c r="BJ113" i="28"/>
  <c r="BK113" i="28" s="1"/>
  <c r="BI113" i="28"/>
  <c r="BH113" i="28"/>
  <c r="BG113" i="28"/>
  <c r="BF113" i="28"/>
  <c r="BE113" i="28"/>
  <c r="BD113" i="28"/>
  <c r="BC113" i="28"/>
  <c r="BB113" i="28"/>
  <c r="BA113" i="28"/>
  <c r="AZ113" i="28"/>
  <c r="AY113" i="28"/>
  <c r="AX113" i="28"/>
  <c r="AW113" i="28"/>
  <c r="AV113" i="28"/>
  <c r="AT113" i="28"/>
  <c r="AC113" i="28"/>
  <c r="BJ112" i="28"/>
  <c r="BI112" i="28"/>
  <c r="BH112" i="28"/>
  <c r="BG112" i="28"/>
  <c r="BF112" i="28"/>
  <c r="BE112" i="28"/>
  <c r="BD112" i="28"/>
  <c r="BC112" i="28"/>
  <c r="BB112" i="28"/>
  <c r="BA112" i="28"/>
  <c r="AZ112" i="28"/>
  <c r="AY112" i="28"/>
  <c r="AX112" i="28"/>
  <c r="AW112" i="28"/>
  <c r="AV112" i="28"/>
  <c r="AT112" i="28"/>
  <c r="AC112" i="28"/>
  <c r="BJ111" i="28"/>
  <c r="BK111" i="28" s="1"/>
  <c r="BI111" i="28"/>
  <c r="BH111" i="28"/>
  <c r="BG111" i="28"/>
  <c r="BF111" i="28"/>
  <c r="BE111" i="28"/>
  <c r="BD111" i="28"/>
  <c r="BC111" i="28"/>
  <c r="BB111" i="28"/>
  <c r="BA111" i="28"/>
  <c r="AZ111" i="28"/>
  <c r="AY111" i="28"/>
  <c r="AX111" i="28"/>
  <c r="AW111" i="28"/>
  <c r="AV111" i="28"/>
  <c r="AT111" i="28"/>
  <c r="AC111" i="28"/>
  <c r="BJ110" i="28"/>
  <c r="BI110" i="28"/>
  <c r="BH110" i="28"/>
  <c r="BG110" i="28"/>
  <c r="BF110" i="28"/>
  <c r="BE110" i="28"/>
  <c r="BD110" i="28"/>
  <c r="BC110" i="28"/>
  <c r="BB110" i="28"/>
  <c r="BA110" i="28"/>
  <c r="AZ110" i="28"/>
  <c r="AY110" i="28"/>
  <c r="AX110" i="28"/>
  <c r="AW110" i="28"/>
  <c r="AV110" i="28"/>
  <c r="AT110" i="28"/>
  <c r="AC110" i="28"/>
  <c r="BJ109" i="28"/>
  <c r="BK109" i="28" s="1"/>
  <c r="BI109" i="28"/>
  <c r="BH109" i="28"/>
  <c r="BG109" i="28"/>
  <c r="BF109" i="28"/>
  <c r="BE109" i="28"/>
  <c r="BD109" i="28"/>
  <c r="BC109" i="28"/>
  <c r="BB109" i="28"/>
  <c r="BA109" i="28"/>
  <c r="AZ109" i="28"/>
  <c r="AY109" i="28"/>
  <c r="AX109" i="28"/>
  <c r="AW109" i="28"/>
  <c r="AV109" i="28"/>
  <c r="AT109" i="28"/>
  <c r="AC109" i="28"/>
  <c r="BJ108" i="28"/>
  <c r="BI108" i="28"/>
  <c r="BH108" i="28"/>
  <c r="BG108" i="28"/>
  <c r="BF108" i="28"/>
  <c r="BE108" i="28"/>
  <c r="BD108" i="28"/>
  <c r="BC108" i="28"/>
  <c r="BB108" i="28"/>
  <c r="BA108" i="28"/>
  <c r="AZ108" i="28"/>
  <c r="AY108" i="28"/>
  <c r="AX108" i="28"/>
  <c r="AW108" i="28"/>
  <c r="AV108" i="28"/>
  <c r="AT108" i="28"/>
  <c r="AC108" i="28"/>
  <c r="BJ107" i="28"/>
  <c r="BK107" i="28" s="1"/>
  <c r="BI107" i="28"/>
  <c r="BH107" i="28"/>
  <c r="BG107" i="28"/>
  <c r="BF107" i="28"/>
  <c r="BE107" i="28"/>
  <c r="BD107" i="28"/>
  <c r="BC107" i="28"/>
  <c r="BB107" i="28"/>
  <c r="BA107" i="28"/>
  <c r="AZ107" i="28"/>
  <c r="AY107" i="28"/>
  <c r="AX107" i="28"/>
  <c r="AW107" i="28"/>
  <c r="AV107" i="28"/>
  <c r="AT107" i="28"/>
  <c r="AC107" i="28"/>
  <c r="BJ106" i="28"/>
  <c r="BI106" i="28"/>
  <c r="BH106" i="28"/>
  <c r="BG106" i="28"/>
  <c r="BF106" i="28"/>
  <c r="BE106" i="28"/>
  <c r="BD106" i="28"/>
  <c r="BC106" i="28"/>
  <c r="BB106" i="28"/>
  <c r="BA106" i="28"/>
  <c r="AZ106" i="28"/>
  <c r="AY106" i="28"/>
  <c r="AX106" i="28"/>
  <c r="AW106" i="28"/>
  <c r="AV106" i="28"/>
  <c r="AT106" i="28"/>
  <c r="AC106" i="28"/>
  <c r="BJ105" i="28"/>
  <c r="BK105" i="28" s="1"/>
  <c r="BI105" i="28"/>
  <c r="BH105" i="28"/>
  <c r="BG105" i="28"/>
  <c r="BF105" i="28"/>
  <c r="BE105" i="28"/>
  <c r="BD105" i="28"/>
  <c r="BC105" i="28"/>
  <c r="BB105" i="28"/>
  <c r="BA105" i="28"/>
  <c r="AZ105" i="28"/>
  <c r="AY105" i="28"/>
  <c r="AX105" i="28"/>
  <c r="AW105" i="28"/>
  <c r="AV105" i="28"/>
  <c r="AT105" i="28"/>
  <c r="AC105" i="28"/>
  <c r="BJ104" i="28"/>
  <c r="BI104" i="28"/>
  <c r="BH104" i="28"/>
  <c r="BG104" i="28"/>
  <c r="BF104" i="28"/>
  <c r="BE104" i="28"/>
  <c r="BD104" i="28"/>
  <c r="BC104" i="28"/>
  <c r="BB104" i="28"/>
  <c r="BA104" i="28"/>
  <c r="AZ104" i="28"/>
  <c r="AY104" i="28"/>
  <c r="AX104" i="28"/>
  <c r="AW104" i="28"/>
  <c r="AV104" i="28"/>
  <c r="AT104" i="28"/>
  <c r="AC104" i="28"/>
  <c r="BJ103" i="28"/>
  <c r="BK103" i="28" s="1"/>
  <c r="BI103" i="28"/>
  <c r="BH103" i="28"/>
  <c r="BG103" i="28"/>
  <c r="BF103" i="28"/>
  <c r="BE103" i="28"/>
  <c r="BD103" i="28"/>
  <c r="BC103" i="28"/>
  <c r="BB103" i="28"/>
  <c r="BA103" i="28"/>
  <c r="AZ103" i="28"/>
  <c r="AY103" i="28"/>
  <c r="AX103" i="28"/>
  <c r="AW103" i="28"/>
  <c r="AV103" i="28"/>
  <c r="AT103" i="28"/>
  <c r="AC103" i="28"/>
  <c r="BJ102" i="28"/>
  <c r="BI102" i="28"/>
  <c r="BH102" i="28"/>
  <c r="BG102" i="28"/>
  <c r="BF102" i="28"/>
  <c r="BE102" i="28"/>
  <c r="BD102" i="28"/>
  <c r="BC102" i="28"/>
  <c r="BB102" i="28"/>
  <c r="BA102" i="28"/>
  <c r="AZ102" i="28"/>
  <c r="AY102" i="28"/>
  <c r="AX102" i="28"/>
  <c r="AW102" i="28"/>
  <c r="AV102" i="28"/>
  <c r="AT102" i="28"/>
  <c r="AC102" i="28"/>
  <c r="BJ101" i="28"/>
  <c r="BK101" i="28" s="1"/>
  <c r="BI101" i="28"/>
  <c r="BH101" i="28"/>
  <c r="BG101" i="28"/>
  <c r="BF101" i="28"/>
  <c r="BE101" i="28"/>
  <c r="BD101" i="28"/>
  <c r="BC101" i="28"/>
  <c r="BB101" i="28"/>
  <c r="BA101" i="28"/>
  <c r="AZ101" i="28"/>
  <c r="AY101" i="28"/>
  <c r="AX101" i="28"/>
  <c r="AW101" i="28"/>
  <c r="AV101" i="28"/>
  <c r="AT101" i="28"/>
  <c r="AC101" i="28"/>
  <c r="BJ100" i="28"/>
  <c r="BI100" i="28"/>
  <c r="BH100" i="28"/>
  <c r="BG100" i="28"/>
  <c r="BF100" i="28"/>
  <c r="BE100" i="28"/>
  <c r="BD100" i="28"/>
  <c r="BC100" i="28"/>
  <c r="BB100" i="28"/>
  <c r="BA100" i="28"/>
  <c r="AZ100" i="28"/>
  <c r="AY100" i="28"/>
  <c r="AX100" i="28"/>
  <c r="AW100" i="28"/>
  <c r="AV100" i="28"/>
  <c r="AT100" i="28"/>
  <c r="AC100" i="28"/>
  <c r="BJ99" i="28"/>
  <c r="BK99" i="28" s="1"/>
  <c r="BI99" i="28"/>
  <c r="BH99" i="28"/>
  <c r="BG99" i="28"/>
  <c r="BF99" i="28"/>
  <c r="BE99" i="28"/>
  <c r="BD99" i="28"/>
  <c r="BC99" i="28"/>
  <c r="BB99" i="28"/>
  <c r="BA99" i="28"/>
  <c r="AZ99" i="28"/>
  <c r="AY99" i="28"/>
  <c r="AX99" i="28"/>
  <c r="AW99" i="28"/>
  <c r="AV99" i="28"/>
  <c r="AT99" i="28"/>
  <c r="AC99" i="28"/>
  <c r="BJ98" i="28"/>
  <c r="BI98" i="28"/>
  <c r="BH98" i="28"/>
  <c r="BG98" i="28"/>
  <c r="BF98" i="28"/>
  <c r="BE98" i="28"/>
  <c r="BD98" i="28"/>
  <c r="BC98" i="28"/>
  <c r="BB98" i="28"/>
  <c r="BA98" i="28"/>
  <c r="AZ98" i="28"/>
  <c r="AY98" i="28"/>
  <c r="AX98" i="28"/>
  <c r="AW98" i="28"/>
  <c r="AV98" i="28"/>
  <c r="AT98" i="28"/>
  <c r="AC98" i="28"/>
  <c r="BJ97" i="28"/>
  <c r="BK97" i="28" s="1"/>
  <c r="BI97" i="28"/>
  <c r="BH97" i="28"/>
  <c r="BG97" i="28"/>
  <c r="BF97" i="28"/>
  <c r="BE97" i="28"/>
  <c r="BD97" i="28"/>
  <c r="BC97" i="28"/>
  <c r="BB97" i="28"/>
  <c r="BA97" i="28"/>
  <c r="AZ97" i="28"/>
  <c r="AY97" i="28"/>
  <c r="AX97" i="28"/>
  <c r="AW97" i="28"/>
  <c r="AV97" i="28"/>
  <c r="AT97" i="28"/>
  <c r="AC97" i="28"/>
  <c r="BJ96" i="28"/>
  <c r="BI96" i="28"/>
  <c r="BH96" i="28"/>
  <c r="BG96" i="28"/>
  <c r="BF96" i="28"/>
  <c r="BE96" i="28"/>
  <c r="BD96" i="28"/>
  <c r="BC96" i="28"/>
  <c r="BB96" i="28"/>
  <c r="BA96" i="28"/>
  <c r="AZ96" i="28"/>
  <c r="AY96" i="28"/>
  <c r="AX96" i="28"/>
  <c r="AW96" i="28"/>
  <c r="AV96" i="28"/>
  <c r="AT96" i="28"/>
  <c r="AC96" i="28"/>
  <c r="BJ95" i="28"/>
  <c r="BK95" i="28" s="1"/>
  <c r="BI95" i="28"/>
  <c r="BH95" i="28"/>
  <c r="BG95" i="28"/>
  <c r="BF95" i="28"/>
  <c r="BE95" i="28"/>
  <c r="BD95" i="28"/>
  <c r="BC95" i="28"/>
  <c r="BB95" i="28"/>
  <c r="BA95" i="28"/>
  <c r="AZ95" i="28"/>
  <c r="AY95" i="28"/>
  <c r="AX95" i="28"/>
  <c r="AW95" i="28"/>
  <c r="AV95" i="28"/>
  <c r="AT95" i="28"/>
  <c r="AC95" i="28"/>
  <c r="BJ94" i="28"/>
  <c r="BI94" i="28"/>
  <c r="BH94" i="28"/>
  <c r="BG94" i="28"/>
  <c r="BF94" i="28"/>
  <c r="BE94" i="28"/>
  <c r="BD94" i="28"/>
  <c r="BC94" i="28"/>
  <c r="BB94" i="28"/>
  <c r="BA94" i="28"/>
  <c r="AZ94" i="28"/>
  <c r="AY94" i="28"/>
  <c r="AX94" i="28"/>
  <c r="AW94" i="28"/>
  <c r="AV94" i="28"/>
  <c r="AT94" i="28"/>
  <c r="AC94" i="28"/>
  <c r="BJ93" i="28"/>
  <c r="BK93" i="28" s="1"/>
  <c r="BI93" i="28"/>
  <c r="BH93" i="28"/>
  <c r="BG93" i="28"/>
  <c r="BF93" i="28"/>
  <c r="BE93" i="28"/>
  <c r="BD93" i="28"/>
  <c r="BC93" i="28"/>
  <c r="BB93" i="28"/>
  <c r="BA93" i="28"/>
  <c r="AZ93" i="28"/>
  <c r="AY93" i="28"/>
  <c r="AX93" i="28"/>
  <c r="AW93" i="28"/>
  <c r="AV93" i="28"/>
  <c r="AT93" i="28"/>
  <c r="AC93" i="28"/>
  <c r="BJ92" i="28"/>
  <c r="BI92" i="28"/>
  <c r="BH92" i="28"/>
  <c r="BG92" i="28"/>
  <c r="BF92" i="28"/>
  <c r="BE92" i="28"/>
  <c r="BD92" i="28"/>
  <c r="BC92" i="28"/>
  <c r="BB92" i="28"/>
  <c r="BA92" i="28"/>
  <c r="AZ92" i="28"/>
  <c r="AY92" i="28"/>
  <c r="AX92" i="28"/>
  <c r="AW92" i="28"/>
  <c r="AV92" i="28"/>
  <c r="AT92" i="28"/>
  <c r="AC92" i="28"/>
  <c r="BJ91" i="28"/>
  <c r="BK91" i="28" s="1"/>
  <c r="BI91" i="28"/>
  <c r="BH91" i="28"/>
  <c r="BG91" i="28"/>
  <c r="BF91" i="28"/>
  <c r="BE91" i="28"/>
  <c r="BD91" i="28"/>
  <c r="BC91" i="28"/>
  <c r="BB91" i="28"/>
  <c r="BA91" i="28"/>
  <c r="AZ91" i="28"/>
  <c r="AY91" i="28"/>
  <c r="AX91" i="28"/>
  <c r="AW91" i="28"/>
  <c r="AV91" i="28"/>
  <c r="AT91" i="28"/>
  <c r="AC91" i="28"/>
  <c r="BJ90" i="28"/>
  <c r="BI90" i="28"/>
  <c r="BH90" i="28"/>
  <c r="BG90" i="28"/>
  <c r="BF90" i="28"/>
  <c r="BE90" i="28"/>
  <c r="BD90" i="28"/>
  <c r="BC90" i="28"/>
  <c r="BB90" i="28"/>
  <c r="BA90" i="28"/>
  <c r="AZ90" i="28"/>
  <c r="AY90" i="28"/>
  <c r="AX90" i="28"/>
  <c r="AW90" i="28"/>
  <c r="AV90" i="28"/>
  <c r="AT90" i="28"/>
  <c r="AC90" i="28"/>
  <c r="BJ89" i="28"/>
  <c r="BK89" i="28" s="1"/>
  <c r="BI89" i="28"/>
  <c r="BH89" i="28"/>
  <c r="BG89" i="28"/>
  <c r="BF89" i="28"/>
  <c r="BE89" i="28"/>
  <c r="BD89" i="28"/>
  <c r="BC89" i="28"/>
  <c r="BB89" i="28"/>
  <c r="BA89" i="28"/>
  <c r="AZ89" i="28"/>
  <c r="AY89" i="28"/>
  <c r="AX89" i="28"/>
  <c r="AW89" i="28"/>
  <c r="AV89" i="28"/>
  <c r="AT89" i="28"/>
  <c r="AC89" i="28"/>
  <c r="BJ88" i="28"/>
  <c r="BI88" i="28"/>
  <c r="BH88" i="28"/>
  <c r="BG88" i="28"/>
  <c r="BF88" i="28"/>
  <c r="BE88" i="28"/>
  <c r="BD88" i="28"/>
  <c r="BC88" i="28"/>
  <c r="BB88" i="28"/>
  <c r="BA88" i="28"/>
  <c r="AZ88" i="28"/>
  <c r="AY88" i="28"/>
  <c r="AX88" i="28"/>
  <c r="AW88" i="28"/>
  <c r="AV88" i="28"/>
  <c r="AT88" i="28"/>
  <c r="AC88" i="28"/>
  <c r="BJ87" i="28"/>
  <c r="BK87" i="28" s="1"/>
  <c r="BI87" i="28"/>
  <c r="BH87" i="28"/>
  <c r="BG87" i="28"/>
  <c r="BF87" i="28"/>
  <c r="BE87" i="28"/>
  <c r="BD87" i="28"/>
  <c r="BC87" i="28"/>
  <c r="BB87" i="28"/>
  <c r="BA87" i="28"/>
  <c r="AZ87" i="28"/>
  <c r="AY87" i="28"/>
  <c r="AX87" i="28"/>
  <c r="AW87" i="28"/>
  <c r="AV87" i="28"/>
  <c r="AT87" i="28"/>
  <c r="AC87" i="28"/>
  <c r="BJ86" i="28"/>
  <c r="BI86" i="28"/>
  <c r="BH86" i="28"/>
  <c r="BG86" i="28"/>
  <c r="BF86" i="28"/>
  <c r="BE86" i="28"/>
  <c r="BD86" i="28"/>
  <c r="BC86" i="28"/>
  <c r="BB86" i="28"/>
  <c r="BA86" i="28"/>
  <c r="AZ86" i="28"/>
  <c r="AY86" i="28"/>
  <c r="AX86" i="28"/>
  <c r="AW86" i="28"/>
  <c r="AV86" i="28"/>
  <c r="AT86" i="28"/>
  <c r="AC86" i="28"/>
  <c r="BJ85" i="28"/>
  <c r="BK85" i="28" s="1"/>
  <c r="BI85" i="28"/>
  <c r="BH85" i="28"/>
  <c r="BG85" i="28"/>
  <c r="BF85" i="28"/>
  <c r="BE85" i="28"/>
  <c r="BD85" i="28"/>
  <c r="BC85" i="28"/>
  <c r="BB85" i="28"/>
  <c r="BA85" i="28"/>
  <c r="AZ85" i="28"/>
  <c r="AY85" i="28"/>
  <c r="AX85" i="28"/>
  <c r="AW85" i="28"/>
  <c r="AV85" i="28"/>
  <c r="AT85" i="28"/>
  <c r="AC85" i="28"/>
  <c r="BJ84" i="28"/>
  <c r="BI84" i="28"/>
  <c r="BH84" i="28"/>
  <c r="BG84" i="28"/>
  <c r="BF84" i="28"/>
  <c r="BE84" i="28"/>
  <c r="BD84" i="28"/>
  <c r="BC84" i="28"/>
  <c r="BB84" i="28"/>
  <c r="BA84" i="28"/>
  <c r="AZ84" i="28"/>
  <c r="AY84" i="28"/>
  <c r="AX84" i="28"/>
  <c r="AW84" i="28"/>
  <c r="AV84" i="28"/>
  <c r="AT84" i="28"/>
  <c r="AC84" i="28"/>
  <c r="BJ83" i="28"/>
  <c r="BK83" i="28" s="1"/>
  <c r="BI83" i="28"/>
  <c r="BH83" i="28"/>
  <c r="BG83" i="28"/>
  <c r="BF83" i="28"/>
  <c r="BE83" i="28"/>
  <c r="BD83" i="28"/>
  <c r="BC83" i="28"/>
  <c r="BB83" i="28"/>
  <c r="BA83" i="28"/>
  <c r="AZ83" i="28"/>
  <c r="AY83" i="28"/>
  <c r="AX83" i="28"/>
  <c r="AW83" i="28"/>
  <c r="AV83" i="28"/>
  <c r="AT83" i="28"/>
  <c r="AC83" i="28"/>
  <c r="BJ82" i="28"/>
  <c r="BI82" i="28"/>
  <c r="BH82" i="28"/>
  <c r="BG82" i="28"/>
  <c r="BF82" i="28"/>
  <c r="BE82" i="28"/>
  <c r="BD82" i="28"/>
  <c r="BC82" i="28"/>
  <c r="BB82" i="28"/>
  <c r="BA82" i="28"/>
  <c r="AZ82" i="28"/>
  <c r="AY82" i="28"/>
  <c r="AX82" i="28"/>
  <c r="AW82" i="28"/>
  <c r="AV82" i="28"/>
  <c r="AT82" i="28"/>
  <c r="AC82" i="28"/>
  <c r="BJ81" i="28"/>
  <c r="BK81" i="28" s="1"/>
  <c r="BI81" i="28"/>
  <c r="BH81" i="28"/>
  <c r="BG81" i="28"/>
  <c r="BF81" i="28"/>
  <c r="BE81" i="28"/>
  <c r="BD81" i="28"/>
  <c r="BC81" i="28"/>
  <c r="BB81" i="28"/>
  <c r="BA81" i="28"/>
  <c r="AZ81" i="28"/>
  <c r="AY81" i="28"/>
  <c r="AX81" i="28"/>
  <c r="AW81" i="28"/>
  <c r="AV81" i="28"/>
  <c r="AT81" i="28"/>
  <c r="AC81" i="28"/>
  <c r="BJ80" i="28"/>
  <c r="BI80" i="28"/>
  <c r="BH80" i="28"/>
  <c r="BG80" i="28"/>
  <c r="BF80" i="28"/>
  <c r="BE80" i="28"/>
  <c r="BD80" i="28"/>
  <c r="BC80" i="28"/>
  <c r="BB80" i="28"/>
  <c r="BA80" i="28"/>
  <c r="AZ80" i="28"/>
  <c r="AY80" i="28"/>
  <c r="AX80" i="28"/>
  <c r="AW80" i="28"/>
  <c r="AV80" i="28"/>
  <c r="AT80" i="28"/>
  <c r="AC80" i="28"/>
  <c r="BJ79" i="28"/>
  <c r="BK79" i="28" s="1"/>
  <c r="BI79" i="28"/>
  <c r="BH79" i="28"/>
  <c r="BG79" i="28"/>
  <c r="BF79" i="28"/>
  <c r="BE79" i="28"/>
  <c r="BD79" i="28"/>
  <c r="BC79" i="28"/>
  <c r="BB79" i="28"/>
  <c r="BA79" i="28"/>
  <c r="AZ79" i="28"/>
  <c r="AY79" i="28"/>
  <c r="AX79" i="28"/>
  <c r="AW79" i="28"/>
  <c r="AV79" i="28"/>
  <c r="AT79" i="28"/>
  <c r="AC79" i="28"/>
  <c r="BJ78" i="28"/>
  <c r="BI78" i="28"/>
  <c r="BH78" i="28"/>
  <c r="BG78" i="28"/>
  <c r="BF78" i="28"/>
  <c r="BE78" i="28"/>
  <c r="BD78" i="28"/>
  <c r="BC78" i="28"/>
  <c r="BB78" i="28"/>
  <c r="BA78" i="28"/>
  <c r="AZ78" i="28"/>
  <c r="AY78" i="28"/>
  <c r="AX78" i="28"/>
  <c r="AW78" i="28"/>
  <c r="AV78" i="28"/>
  <c r="AT78" i="28"/>
  <c r="AC78" i="28"/>
  <c r="BJ77" i="28"/>
  <c r="BK77" i="28" s="1"/>
  <c r="BI77" i="28"/>
  <c r="BH77" i="28"/>
  <c r="BG77" i="28"/>
  <c r="BF77" i="28"/>
  <c r="BE77" i="28"/>
  <c r="BD77" i="28"/>
  <c r="BC77" i="28"/>
  <c r="BB77" i="28"/>
  <c r="BA77" i="28"/>
  <c r="AZ77" i="28"/>
  <c r="AY77" i="28"/>
  <c r="AX77" i="28"/>
  <c r="AW77" i="28"/>
  <c r="AV77" i="28"/>
  <c r="AT77" i="28"/>
  <c r="AC77" i="28"/>
  <c r="BJ76" i="28"/>
  <c r="BI76" i="28"/>
  <c r="BH76" i="28"/>
  <c r="BG76" i="28"/>
  <c r="BF76" i="28"/>
  <c r="BE76" i="28"/>
  <c r="BD76" i="28"/>
  <c r="BC76" i="28"/>
  <c r="BB76" i="28"/>
  <c r="BA76" i="28"/>
  <c r="AZ76" i="28"/>
  <c r="AY76" i="28"/>
  <c r="AX76" i="28"/>
  <c r="AW76" i="28"/>
  <c r="AV76" i="28"/>
  <c r="AT76" i="28"/>
  <c r="AC76" i="28"/>
  <c r="BJ75" i="28"/>
  <c r="BK75" i="28" s="1"/>
  <c r="BI75" i="28"/>
  <c r="BH75" i="28"/>
  <c r="BG75" i="28"/>
  <c r="BF75" i="28"/>
  <c r="BE75" i="28"/>
  <c r="BD75" i="28"/>
  <c r="BC75" i="28"/>
  <c r="BB75" i="28"/>
  <c r="BA75" i="28"/>
  <c r="AZ75" i="28"/>
  <c r="AY75" i="28"/>
  <c r="AX75" i="28"/>
  <c r="AW75" i="28"/>
  <c r="AV75" i="28"/>
  <c r="AT75" i="28"/>
  <c r="AC75" i="28"/>
  <c r="BJ74" i="28"/>
  <c r="BI74" i="28"/>
  <c r="BH74" i="28"/>
  <c r="BG74" i="28"/>
  <c r="BF74" i="28"/>
  <c r="BE74" i="28"/>
  <c r="BD74" i="28"/>
  <c r="BC74" i="28"/>
  <c r="BB74" i="28"/>
  <c r="BA74" i="28"/>
  <c r="AZ74" i="28"/>
  <c r="AY74" i="28"/>
  <c r="AX74" i="28"/>
  <c r="AW74" i="28"/>
  <c r="AV74" i="28"/>
  <c r="AT74" i="28"/>
  <c r="AC74" i="28"/>
  <c r="BJ73" i="28"/>
  <c r="BK73" i="28" s="1"/>
  <c r="BI73" i="28"/>
  <c r="BH73" i="28"/>
  <c r="BG73" i="28"/>
  <c r="BF73" i="28"/>
  <c r="BE73" i="28"/>
  <c r="BD73" i="28"/>
  <c r="BC73" i="28"/>
  <c r="BB73" i="28"/>
  <c r="BA73" i="28"/>
  <c r="AZ73" i="28"/>
  <c r="AY73" i="28"/>
  <c r="AX73" i="28"/>
  <c r="AW73" i="28"/>
  <c r="AV73" i="28"/>
  <c r="AT73" i="28"/>
  <c r="AC73" i="28"/>
  <c r="BJ72" i="28"/>
  <c r="BI72" i="28"/>
  <c r="BH72" i="28"/>
  <c r="BG72" i="28"/>
  <c r="BF72" i="28"/>
  <c r="BE72" i="28"/>
  <c r="BD72" i="28"/>
  <c r="BC72" i="28"/>
  <c r="BB72" i="28"/>
  <c r="BA72" i="28"/>
  <c r="AZ72" i="28"/>
  <c r="AY72" i="28"/>
  <c r="AX72" i="28"/>
  <c r="AW72" i="28"/>
  <c r="AV72" i="28"/>
  <c r="AT72" i="28"/>
  <c r="AC72" i="28"/>
  <c r="BJ71" i="28"/>
  <c r="BK71" i="28" s="1"/>
  <c r="BI71" i="28"/>
  <c r="BH71" i="28"/>
  <c r="BG71" i="28"/>
  <c r="BF71" i="28"/>
  <c r="BE71" i="28"/>
  <c r="BD71" i="28"/>
  <c r="BC71" i="28"/>
  <c r="BB71" i="28"/>
  <c r="BA71" i="28"/>
  <c r="AZ71" i="28"/>
  <c r="AY71" i="28"/>
  <c r="AX71" i="28"/>
  <c r="AW71" i="28"/>
  <c r="AV71" i="28"/>
  <c r="AT71" i="28"/>
  <c r="AC71" i="28"/>
  <c r="BJ70" i="28"/>
  <c r="BI70" i="28"/>
  <c r="BH70" i="28"/>
  <c r="BG70" i="28"/>
  <c r="BF70" i="28"/>
  <c r="BE70" i="28"/>
  <c r="BD70" i="28"/>
  <c r="BC70" i="28"/>
  <c r="BB70" i="28"/>
  <c r="BA70" i="28"/>
  <c r="AZ70" i="28"/>
  <c r="AY70" i="28"/>
  <c r="AX70" i="28"/>
  <c r="AW70" i="28"/>
  <c r="AV70" i="28"/>
  <c r="AT70" i="28"/>
  <c r="AC70" i="28"/>
  <c r="BJ69" i="28"/>
  <c r="BK69" i="28" s="1"/>
  <c r="BI69" i="28"/>
  <c r="BH69" i="28"/>
  <c r="BG69" i="28"/>
  <c r="BF69" i="28"/>
  <c r="BE69" i="28"/>
  <c r="BD69" i="28"/>
  <c r="BC69" i="28"/>
  <c r="BB69" i="28"/>
  <c r="BA69" i="28"/>
  <c r="AZ69" i="28"/>
  <c r="AY69" i="28"/>
  <c r="AX69" i="28"/>
  <c r="AW69" i="28"/>
  <c r="AV69" i="28"/>
  <c r="AT69" i="28"/>
  <c r="AC69" i="28"/>
  <c r="BJ68" i="28"/>
  <c r="BI68" i="28"/>
  <c r="BH68" i="28"/>
  <c r="BG68" i="28"/>
  <c r="BF68" i="28"/>
  <c r="BE68" i="28"/>
  <c r="BD68" i="28"/>
  <c r="BC68" i="28"/>
  <c r="BB68" i="28"/>
  <c r="BA68" i="28"/>
  <c r="AZ68" i="28"/>
  <c r="AY68" i="28"/>
  <c r="AX68" i="28"/>
  <c r="AW68" i="28"/>
  <c r="AV68" i="28"/>
  <c r="AT68" i="28"/>
  <c r="AC68" i="28"/>
  <c r="BJ67" i="28"/>
  <c r="BK67" i="28" s="1"/>
  <c r="BI67" i="28"/>
  <c r="BH67" i="28"/>
  <c r="BG67" i="28"/>
  <c r="BF67" i="28"/>
  <c r="BE67" i="28"/>
  <c r="BD67" i="28"/>
  <c r="BC67" i="28"/>
  <c r="BB67" i="28"/>
  <c r="BA67" i="28"/>
  <c r="AZ67" i="28"/>
  <c r="AY67" i="28"/>
  <c r="AX67" i="28"/>
  <c r="AW67" i="28"/>
  <c r="AV67" i="28"/>
  <c r="AT67" i="28"/>
  <c r="AC67" i="28"/>
  <c r="BJ66" i="28"/>
  <c r="BI66" i="28"/>
  <c r="BH66" i="28"/>
  <c r="BG66" i="28"/>
  <c r="BF66" i="28"/>
  <c r="BE66" i="28"/>
  <c r="BD66" i="28"/>
  <c r="BC66" i="28"/>
  <c r="BB66" i="28"/>
  <c r="BA66" i="28"/>
  <c r="AZ66" i="28"/>
  <c r="AY66" i="28"/>
  <c r="AX66" i="28"/>
  <c r="AW66" i="28"/>
  <c r="AV66" i="28"/>
  <c r="AT66" i="28"/>
  <c r="AC66" i="28"/>
  <c r="BJ65" i="28"/>
  <c r="BK65" i="28" s="1"/>
  <c r="BI65" i="28"/>
  <c r="BH65" i="28"/>
  <c r="BG65" i="28"/>
  <c r="BF65" i="28"/>
  <c r="BE65" i="28"/>
  <c r="BD65" i="28"/>
  <c r="BC65" i="28"/>
  <c r="BB65" i="28"/>
  <c r="BA65" i="28"/>
  <c r="AZ65" i="28"/>
  <c r="AY65" i="28"/>
  <c r="AX65" i="28"/>
  <c r="AW65" i="28"/>
  <c r="AV65" i="28"/>
  <c r="AT65" i="28"/>
  <c r="AC65" i="28"/>
  <c r="BJ64" i="28"/>
  <c r="BI64" i="28"/>
  <c r="BH64" i="28"/>
  <c r="BG64" i="28"/>
  <c r="BF64" i="28"/>
  <c r="BE64" i="28"/>
  <c r="BD64" i="28"/>
  <c r="BC64" i="28"/>
  <c r="BB64" i="28"/>
  <c r="BA64" i="28"/>
  <c r="AZ64" i="28"/>
  <c r="AY64" i="28"/>
  <c r="AX64" i="28"/>
  <c r="AW64" i="28"/>
  <c r="AV64" i="28"/>
  <c r="AT64" i="28"/>
  <c r="AC64" i="28"/>
  <c r="BJ63" i="28"/>
  <c r="BK63" i="28" s="1"/>
  <c r="BI63" i="28"/>
  <c r="BH63" i="28"/>
  <c r="BG63" i="28"/>
  <c r="BF63" i="28"/>
  <c r="BE63" i="28"/>
  <c r="BD63" i="28"/>
  <c r="BC63" i="28"/>
  <c r="BB63" i="28"/>
  <c r="BA63" i="28"/>
  <c r="AZ63" i="28"/>
  <c r="AY63" i="28"/>
  <c r="AX63" i="28"/>
  <c r="AW63" i="28"/>
  <c r="AV63" i="28"/>
  <c r="AT63" i="28"/>
  <c r="AC63" i="28"/>
  <c r="BJ62" i="28"/>
  <c r="BI62" i="28"/>
  <c r="BH62" i="28"/>
  <c r="BG62" i="28"/>
  <c r="BF62" i="28"/>
  <c r="BE62" i="28"/>
  <c r="BD62" i="28"/>
  <c r="BC62" i="28"/>
  <c r="BB62" i="28"/>
  <c r="BA62" i="28"/>
  <c r="AZ62" i="28"/>
  <c r="AY62" i="28"/>
  <c r="AX62" i="28"/>
  <c r="AW62" i="28"/>
  <c r="AV62" i="28"/>
  <c r="AT62" i="28"/>
  <c r="AC62" i="28"/>
  <c r="BJ61" i="28"/>
  <c r="BK61" i="28" s="1"/>
  <c r="BI61" i="28"/>
  <c r="BH61" i="28"/>
  <c r="BG61" i="28"/>
  <c r="BF61" i="28"/>
  <c r="BE61" i="28"/>
  <c r="BD61" i="28"/>
  <c r="BC61" i="28"/>
  <c r="BB61" i="28"/>
  <c r="BA61" i="28"/>
  <c r="AZ61" i="28"/>
  <c r="AY61" i="28"/>
  <c r="AX61" i="28"/>
  <c r="AW61" i="28"/>
  <c r="AV61" i="28"/>
  <c r="AT61" i="28"/>
  <c r="AC61" i="28"/>
  <c r="BJ60" i="28"/>
  <c r="BI60" i="28"/>
  <c r="BH60" i="28"/>
  <c r="BG60" i="28"/>
  <c r="BF60" i="28"/>
  <c r="BE60" i="28"/>
  <c r="BD60" i="28"/>
  <c r="BC60" i="28"/>
  <c r="BB60" i="28"/>
  <c r="BA60" i="28"/>
  <c r="AZ60" i="28"/>
  <c r="AY60" i="28"/>
  <c r="AX60" i="28"/>
  <c r="AW60" i="28"/>
  <c r="AV60" i="28"/>
  <c r="AT60" i="28"/>
  <c r="AC60" i="28"/>
  <c r="BJ59" i="28"/>
  <c r="BK59" i="28" s="1"/>
  <c r="BI59" i="28"/>
  <c r="BH59" i="28"/>
  <c r="BG59" i="28"/>
  <c r="BF59" i="28"/>
  <c r="BE59" i="28"/>
  <c r="BD59" i="28"/>
  <c r="BC59" i="28"/>
  <c r="BB59" i="28"/>
  <c r="BA59" i="28"/>
  <c r="AZ59" i="28"/>
  <c r="AY59" i="28"/>
  <c r="AX59" i="28"/>
  <c r="AW59" i="28"/>
  <c r="AV59" i="28"/>
  <c r="AT59" i="28"/>
  <c r="AC59" i="28"/>
  <c r="BJ58" i="28"/>
  <c r="BI58" i="28"/>
  <c r="BH58" i="28"/>
  <c r="BG58" i="28"/>
  <c r="BF58" i="28"/>
  <c r="BE58" i="28"/>
  <c r="BD58" i="28"/>
  <c r="BC58" i="28"/>
  <c r="BB58" i="28"/>
  <c r="BA58" i="28"/>
  <c r="AZ58" i="28"/>
  <c r="AY58" i="28"/>
  <c r="AX58" i="28"/>
  <c r="AW58" i="28"/>
  <c r="AV58" i="28"/>
  <c r="AT58" i="28"/>
  <c r="AC58" i="28"/>
  <c r="BJ57" i="28"/>
  <c r="BK57" i="28" s="1"/>
  <c r="BI57" i="28"/>
  <c r="BH57" i="28"/>
  <c r="BG57" i="28"/>
  <c r="BF57" i="28"/>
  <c r="BE57" i="28"/>
  <c r="BD57" i="28"/>
  <c r="BC57" i="28"/>
  <c r="BB57" i="28"/>
  <c r="BA57" i="28"/>
  <c r="AZ57" i="28"/>
  <c r="AY57" i="28"/>
  <c r="AX57" i="28"/>
  <c r="AW57" i="28"/>
  <c r="AV57" i="28"/>
  <c r="AT57" i="28"/>
  <c r="AC57" i="28"/>
  <c r="BJ56" i="28"/>
  <c r="BI56" i="28"/>
  <c r="BH56" i="28"/>
  <c r="BG56" i="28"/>
  <c r="BF56" i="28"/>
  <c r="BE56" i="28"/>
  <c r="BD56" i="28"/>
  <c r="BC56" i="28"/>
  <c r="BB56" i="28"/>
  <c r="BA56" i="28"/>
  <c r="AZ56" i="28"/>
  <c r="AY56" i="28"/>
  <c r="AX56" i="28"/>
  <c r="AW56" i="28"/>
  <c r="AV56" i="28"/>
  <c r="AT56" i="28"/>
  <c r="AC56" i="28"/>
  <c r="BJ55" i="28"/>
  <c r="BK55" i="28" s="1"/>
  <c r="BI55" i="28"/>
  <c r="BH55" i="28"/>
  <c r="BG55" i="28"/>
  <c r="BF55" i="28"/>
  <c r="BE55" i="28"/>
  <c r="BD55" i="28"/>
  <c r="BC55" i="28"/>
  <c r="BB55" i="28"/>
  <c r="BA55" i="28"/>
  <c r="AZ55" i="28"/>
  <c r="AY55" i="28"/>
  <c r="AX55" i="28"/>
  <c r="AW55" i="28"/>
  <c r="AV55" i="28"/>
  <c r="AT55" i="28"/>
  <c r="AC55" i="28"/>
  <c r="BJ54" i="28"/>
  <c r="BI54" i="28"/>
  <c r="BH54" i="28"/>
  <c r="BG54" i="28"/>
  <c r="BF54" i="28"/>
  <c r="BE54" i="28"/>
  <c r="BD54" i="28"/>
  <c r="BC54" i="28"/>
  <c r="BB54" i="28"/>
  <c r="BA54" i="28"/>
  <c r="AZ54" i="28"/>
  <c r="AY54" i="28"/>
  <c r="AX54" i="28"/>
  <c r="AW54" i="28"/>
  <c r="AV54" i="28"/>
  <c r="AT54" i="28"/>
  <c r="AC54" i="28"/>
  <c r="BJ53" i="28"/>
  <c r="BK53" i="28" s="1"/>
  <c r="BI53" i="28"/>
  <c r="BH53" i="28"/>
  <c r="BG53" i="28"/>
  <c r="BF53" i="28"/>
  <c r="BE53" i="28"/>
  <c r="BD53" i="28"/>
  <c r="BC53" i="28"/>
  <c r="BB53" i="28"/>
  <c r="BA53" i="28"/>
  <c r="AZ53" i="28"/>
  <c r="AY53" i="28"/>
  <c r="AX53" i="28"/>
  <c r="AW53" i="28"/>
  <c r="AV53" i="28"/>
  <c r="AT53" i="28"/>
  <c r="AC53" i="28"/>
  <c r="BJ52" i="28"/>
  <c r="BI52" i="28"/>
  <c r="BH52" i="28"/>
  <c r="BG52" i="28"/>
  <c r="BF52" i="28"/>
  <c r="BE52" i="28"/>
  <c r="BD52" i="28"/>
  <c r="BC52" i="28"/>
  <c r="BB52" i="28"/>
  <c r="BA52" i="28"/>
  <c r="AZ52" i="28"/>
  <c r="AY52" i="28"/>
  <c r="AX52" i="28"/>
  <c r="AW52" i="28"/>
  <c r="AV52" i="28"/>
  <c r="AT52" i="28"/>
  <c r="AC52" i="28"/>
  <c r="BJ51" i="28"/>
  <c r="BK51" i="28" s="1"/>
  <c r="BI51" i="28"/>
  <c r="BH51" i="28"/>
  <c r="BG51" i="28"/>
  <c r="BF51" i="28"/>
  <c r="BE51" i="28"/>
  <c r="BD51" i="28"/>
  <c r="BC51" i="28"/>
  <c r="BB51" i="28"/>
  <c r="BA51" i="28"/>
  <c r="AZ51" i="28"/>
  <c r="AY51" i="28"/>
  <c r="AX51" i="28"/>
  <c r="AW51" i="28"/>
  <c r="AV51" i="28"/>
  <c r="AT51" i="28"/>
  <c r="AC51" i="28"/>
  <c r="BJ50" i="28"/>
  <c r="BI50" i="28"/>
  <c r="BH50" i="28"/>
  <c r="BG50" i="28"/>
  <c r="BF50" i="28"/>
  <c r="BE50" i="28"/>
  <c r="BD50" i="28"/>
  <c r="BC50" i="28"/>
  <c r="BB50" i="28"/>
  <c r="BA50" i="28"/>
  <c r="AZ50" i="28"/>
  <c r="AY50" i="28"/>
  <c r="AX50" i="28"/>
  <c r="AW50" i="28"/>
  <c r="AV50" i="28"/>
  <c r="AT50" i="28"/>
  <c r="AC50" i="28"/>
  <c r="BJ49" i="28"/>
  <c r="BK49" i="28" s="1"/>
  <c r="BI49" i="28"/>
  <c r="BH49" i="28"/>
  <c r="BG49" i="28"/>
  <c r="BF49" i="28"/>
  <c r="BE49" i="28"/>
  <c r="BD49" i="28"/>
  <c r="BC49" i="28"/>
  <c r="BB49" i="28"/>
  <c r="BA49" i="28"/>
  <c r="AZ49" i="28"/>
  <c r="AY49" i="28"/>
  <c r="AX49" i="28"/>
  <c r="AW49" i="28"/>
  <c r="AV49" i="28"/>
  <c r="AT49" i="28"/>
  <c r="AC49" i="28"/>
  <c r="BJ48" i="28"/>
  <c r="BI48" i="28"/>
  <c r="BH48" i="28"/>
  <c r="BG48" i="28"/>
  <c r="BF48" i="28"/>
  <c r="BE48" i="28"/>
  <c r="BD48" i="28"/>
  <c r="BC48" i="28"/>
  <c r="BB48" i="28"/>
  <c r="BA48" i="28"/>
  <c r="AZ48" i="28"/>
  <c r="AY48" i="28"/>
  <c r="AX48" i="28"/>
  <c r="AW48" i="28"/>
  <c r="AV48" i="28"/>
  <c r="AT48" i="28"/>
  <c r="AC48" i="28"/>
  <c r="BJ47" i="28"/>
  <c r="BK47" i="28" s="1"/>
  <c r="BI47" i="28"/>
  <c r="BH47" i="28"/>
  <c r="BG47" i="28"/>
  <c r="BF47" i="28"/>
  <c r="BE47" i="28"/>
  <c r="BD47" i="28"/>
  <c r="BC47" i="28"/>
  <c r="BB47" i="28"/>
  <c r="BA47" i="28"/>
  <c r="AZ47" i="28"/>
  <c r="AY47" i="28"/>
  <c r="AX47" i="28"/>
  <c r="AW47" i="28"/>
  <c r="AV47" i="28"/>
  <c r="AT47" i="28"/>
  <c r="AC47" i="28"/>
  <c r="BJ46" i="28"/>
  <c r="BI46" i="28"/>
  <c r="BH46" i="28"/>
  <c r="BG46" i="28"/>
  <c r="BF46" i="28"/>
  <c r="BE46" i="28"/>
  <c r="BD46" i="28"/>
  <c r="BC46" i="28"/>
  <c r="BB46" i="28"/>
  <c r="BA46" i="28"/>
  <c r="AZ46" i="28"/>
  <c r="AY46" i="28"/>
  <c r="AX46" i="28"/>
  <c r="AW46" i="28"/>
  <c r="AV46" i="28"/>
  <c r="AT46" i="28"/>
  <c r="AC46" i="28"/>
  <c r="BJ45" i="28"/>
  <c r="BK45" i="28" s="1"/>
  <c r="BI45" i="28"/>
  <c r="BH45" i="28"/>
  <c r="BG45" i="28"/>
  <c r="BF45" i="28"/>
  <c r="BE45" i="28"/>
  <c r="BD45" i="28"/>
  <c r="BC45" i="28"/>
  <c r="BB45" i="28"/>
  <c r="BA45" i="28"/>
  <c r="AZ45" i="28"/>
  <c r="AY45" i="28"/>
  <c r="AX45" i="28"/>
  <c r="AW45" i="28"/>
  <c r="AV45" i="28"/>
  <c r="AT45" i="28"/>
  <c r="AC45" i="28"/>
  <c r="BJ44" i="28"/>
  <c r="BI44" i="28"/>
  <c r="BH44" i="28"/>
  <c r="BG44" i="28"/>
  <c r="BF44" i="28"/>
  <c r="BE44" i="28"/>
  <c r="BD44" i="28"/>
  <c r="BC44" i="28"/>
  <c r="BB44" i="28"/>
  <c r="BA44" i="28"/>
  <c r="AZ44" i="28"/>
  <c r="AY44" i="28"/>
  <c r="AX44" i="28"/>
  <c r="AW44" i="28"/>
  <c r="AV44" i="28"/>
  <c r="AT44" i="28"/>
  <c r="AC44" i="28"/>
  <c r="BJ43" i="28"/>
  <c r="BK43" i="28" s="1"/>
  <c r="BI43" i="28"/>
  <c r="BH43" i="28"/>
  <c r="BG43" i="28"/>
  <c r="BF43" i="28"/>
  <c r="BE43" i="28"/>
  <c r="BD43" i="28"/>
  <c r="BC43" i="28"/>
  <c r="BB43" i="28"/>
  <c r="BA43" i="28"/>
  <c r="AZ43" i="28"/>
  <c r="AY43" i="28"/>
  <c r="AX43" i="28"/>
  <c r="AW43" i="28"/>
  <c r="AV43" i="28"/>
  <c r="AT43" i="28"/>
  <c r="AC43" i="28"/>
  <c r="BJ42" i="28"/>
  <c r="BI42" i="28"/>
  <c r="BH42" i="28"/>
  <c r="BG42" i="28"/>
  <c r="BF42" i="28"/>
  <c r="BE42" i="28"/>
  <c r="BD42" i="28"/>
  <c r="BC42" i="28"/>
  <c r="BB42" i="28"/>
  <c r="BA42" i="28"/>
  <c r="AZ42" i="28"/>
  <c r="AY42" i="28"/>
  <c r="AX42" i="28"/>
  <c r="AW42" i="28"/>
  <c r="AV42" i="28"/>
  <c r="AT42" i="28"/>
  <c r="AC42" i="28"/>
  <c r="BJ41" i="28"/>
  <c r="BI41" i="28"/>
  <c r="BH41" i="28"/>
  <c r="BG41" i="28"/>
  <c r="BF41" i="28"/>
  <c r="BE41" i="28"/>
  <c r="BD41" i="28"/>
  <c r="BC41" i="28"/>
  <c r="BB41" i="28"/>
  <c r="BA41" i="28"/>
  <c r="AZ41" i="28"/>
  <c r="AY41" i="28"/>
  <c r="AX41" i="28"/>
  <c r="AW41" i="28"/>
  <c r="AV41" i="28"/>
  <c r="AT41" i="28"/>
  <c r="AC41" i="28"/>
  <c r="BJ40" i="28"/>
  <c r="BI40" i="28"/>
  <c r="BH40" i="28"/>
  <c r="BG40" i="28"/>
  <c r="BF40" i="28"/>
  <c r="BE40" i="28"/>
  <c r="BD40" i="28"/>
  <c r="BC40" i="28"/>
  <c r="BB40" i="28"/>
  <c r="BA40" i="28"/>
  <c r="AZ40" i="28"/>
  <c r="AY40" i="28"/>
  <c r="AX40" i="28"/>
  <c r="AW40" i="28"/>
  <c r="AV40" i="28"/>
  <c r="AT40" i="28"/>
  <c r="AC40" i="28"/>
  <c r="BJ39" i="28"/>
  <c r="BI39" i="28"/>
  <c r="BH39" i="28"/>
  <c r="BG39" i="28"/>
  <c r="BF39" i="28"/>
  <c r="BE39" i="28"/>
  <c r="BD39" i="28"/>
  <c r="BC39" i="28"/>
  <c r="BB39" i="28"/>
  <c r="BA39" i="28"/>
  <c r="AZ39" i="28"/>
  <c r="AY39" i="28"/>
  <c r="AX39" i="28"/>
  <c r="AW39" i="28"/>
  <c r="AV39" i="28"/>
  <c r="AT39" i="28"/>
  <c r="AC39" i="28"/>
  <c r="BJ38" i="28"/>
  <c r="BI38" i="28"/>
  <c r="BH38" i="28"/>
  <c r="BG38" i="28"/>
  <c r="BF38" i="28"/>
  <c r="BE38" i="28"/>
  <c r="BD38" i="28"/>
  <c r="BC38" i="28"/>
  <c r="BB38" i="28"/>
  <c r="BA38" i="28"/>
  <c r="AZ38" i="28"/>
  <c r="AY38" i="28"/>
  <c r="AX38" i="28"/>
  <c r="AW38" i="28"/>
  <c r="AV38" i="28"/>
  <c r="AT38" i="28"/>
  <c r="AC38" i="28"/>
  <c r="BJ37" i="28"/>
  <c r="BI37" i="28"/>
  <c r="BH37" i="28"/>
  <c r="BG37" i="28"/>
  <c r="BF37" i="28"/>
  <c r="BE37" i="28"/>
  <c r="BD37" i="28"/>
  <c r="BC37" i="28"/>
  <c r="BB37" i="28"/>
  <c r="BA37" i="28"/>
  <c r="AZ37" i="28"/>
  <c r="AY37" i="28"/>
  <c r="AX37" i="28"/>
  <c r="AW37" i="28"/>
  <c r="AV37" i="28"/>
  <c r="AT37" i="28"/>
  <c r="AC37" i="28"/>
  <c r="BJ36" i="28"/>
  <c r="BI36" i="28"/>
  <c r="BH36" i="28"/>
  <c r="BG36" i="28"/>
  <c r="BF36" i="28"/>
  <c r="BE36" i="28"/>
  <c r="BD36" i="28"/>
  <c r="BC36" i="28"/>
  <c r="BB36" i="28"/>
  <c r="BA36" i="28"/>
  <c r="AZ36" i="28"/>
  <c r="AY36" i="28"/>
  <c r="AX36" i="28"/>
  <c r="AW36" i="28"/>
  <c r="AV36" i="28"/>
  <c r="AT36" i="28"/>
  <c r="AC36" i="28"/>
  <c r="BJ35" i="28"/>
  <c r="BK35" i="28" s="1"/>
  <c r="BI35" i="28"/>
  <c r="BH35" i="28"/>
  <c r="BG35" i="28"/>
  <c r="BF35" i="28"/>
  <c r="BE35" i="28"/>
  <c r="BD35" i="28"/>
  <c r="BC35" i="28"/>
  <c r="BB35" i="28"/>
  <c r="BA35" i="28"/>
  <c r="AZ35" i="28"/>
  <c r="AY35" i="28"/>
  <c r="AX35" i="28"/>
  <c r="AW35" i="28"/>
  <c r="AV35" i="28"/>
  <c r="AT35" i="28"/>
  <c r="AC35" i="28"/>
  <c r="BJ34" i="28"/>
  <c r="BI34" i="28"/>
  <c r="BH34" i="28"/>
  <c r="BG34" i="28"/>
  <c r="BF34" i="28"/>
  <c r="BE34" i="28"/>
  <c r="BD34" i="28"/>
  <c r="BC34" i="28"/>
  <c r="BB34" i="28"/>
  <c r="BA34" i="28"/>
  <c r="AZ34" i="28"/>
  <c r="AY34" i="28"/>
  <c r="AX34" i="28"/>
  <c r="AW34" i="28"/>
  <c r="AV34" i="28"/>
  <c r="AT34" i="28"/>
  <c r="AC34" i="28"/>
  <c r="BK33" i="28"/>
  <c r="BJ33" i="28"/>
  <c r="BI33" i="28"/>
  <c r="BH33" i="28"/>
  <c r="BG33" i="28"/>
  <c r="BF33" i="28"/>
  <c r="BE33" i="28"/>
  <c r="BD33" i="28"/>
  <c r="BC33" i="28"/>
  <c r="BB33" i="28"/>
  <c r="BA33" i="28"/>
  <c r="AZ33" i="28"/>
  <c r="AY33" i="28"/>
  <c r="AX33" i="28"/>
  <c r="AW33" i="28"/>
  <c r="AV33" i="28"/>
  <c r="AT33" i="28"/>
  <c r="AC33" i="28"/>
  <c r="BJ32" i="28"/>
  <c r="BI32" i="28"/>
  <c r="BH32" i="28"/>
  <c r="BG32" i="28"/>
  <c r="BF32" i="28"/>
  <c r="BE32" i="28"/>
  <c r="BD32" i="28"/>
  <c r="BC32" i="28"/>
  <c r="BB32" i="28"/>
  <c r="BA32" i="28"/>
  <c r="AZ32" i="28"/>
  <c r="AY32" i="28"/>
  <c r="AX32" i="28"/>
  <c r="AW32" i="28"/>
  <c r="AV32" i="28"/>
  <c r="AT32" i="28"/>
  <c r="AC32" i="28"/>
  <c r="BJ31" i="28"/>
  <c r="BK31" i="28" s="1"/>
  <c r="BI31" i="28"/>
  <c r="BH31" i="28"/>
  <c r="BG31" i="28"/>
  <c r="BF31" i="28"/>
  <c r="BE31" i="28"/>
  <c r="BD31" i="28"/>
  <c r="BC31" i="28"/>
  <c r="BB31" i="28"/>
  <c r="BA31" i="28"/>
  <c r="AZ31" i="28"/>
  <c r="AY31" i="28"/>
  <c r="AX31" i="28"/>
  <c r="AW31" i="28"/>
  <c r="AV31" i="28"/>
  <c r="AT31" i="28"/>
  <c r="AC31" i="28"/>
  <c r="BJ30" i="28"/>
  <c r="BI30" i="28"/>
  <c r="BH30" i="28"/>
  <c r="BG30" i="28"/>
  <c r="BF30" i="28"/>
  <c r="BE30" i="28"/>
  <c r="BD30" i="28"/>
  <c r="BC30" i="28"/>
  <c r="BB30" i="28"/>
  <c r="BA30" i="28"/>
  <c r="AZ30" i="28"/>
  <c r="AY30" i="28"/>
  <c r="AX30" i="28"/>
  <c r="AW30" i="28"/>
  <c r="AV30" i="28"/>
  <c r="AT30" i="28"/>
  <c r="AC30" i="28"/>
  <c r="BK29" i="28"/>
  <c r="BJ29" i="28"/>
  <c r="BI29" i="28"/>
  <c r="BH29" i="28"/>
  <c r="BG29" i="28"/>
  <c r="BF29" i="28"/>
  <c r="BE29" i="28"/>
  <c r="BD29" i="28"/>
  <c r="BC29" i="28"/>
  <c r="BB29" i="28"/>
  <c r="BA29" i="28"/>
  <c r="AZ29" i="28"/>
  <c r="AY29" i="28"/>
  <c r="AX29" i="28"/>
  <c r="AW29" i="28"/>
  <c r="AV29" i="28"/>
  <c r="AT29" i="28"/>
  <c r="AC29" i="28"/>
  <c r="BJ28" i="28"/>
  <c r="BI28" i="28"/>
  <c r="BH28" i="28"/>
  <c r="BG28" i="28"/>
  <c r="BF28" i="28"/>
  <c r="BE28" i="28"/>
  <c r="BD28" i="28"/>
  <c r="BC28" i="28"/>
  <c r="BB28" i="28"/>
  <c r="BA28" i="28"/>
  <c r="AZ28" i="28"/>
  <c r="AY28" i="28"/>
  <c r="AX28" i="28"/>
  <c r="AW28" i="28"/>
  <c r="AV28" i="28"/>
  <c r="AT28" i="28"/>
  <c r="AC28" i="28"/>
  <c r="BJ27" i="28"/>
  <c r="BK27" i="28" s="1"/>
  <c r="BI27" i="28"/>
  <c r="BH27" i="28"/>
  <c r="BG27" i="28"/>
  <c r="BF27" i="28"/>
  <c r="BE27" i="28"/>
  <c r="BD27" i="28"/>
  <c r="BC27" i="28"/>
  <c r="BB27" i="28"/>
  <c r="BA27" i="28"/>
  <c r="AZ27" i="28"/>
  <c r="AY27" i="28"/>
  <c r="AX27" i="28"/>
  <c r="AW27" i="28"/>
  <c r="AV27" i="28"/>
  <c r="AT27" i="28"/>
  <c r="AC27" i="28"/>
  <c r="BJ26" i="28"/>
  <c r="BI26" i="28"/>
  <c r="BH26" i="28"/>
  <c r="BG26" i="28"/>
  <c r="BF26" i="28"/>
  <c r="BE26" i="28"/>
  <c r="BD26" i="28"/>
  <c r="BC26" i="28"/>
  <c r="BB26" i="28"/>
  <c r="BA26" i="28"/>
  <c r="AZ26" i="28"/>
  <c r="AY26" i="28"/>
  <c r="AX26" i="28"/>
  <c r="AW26" i="28"/>
  <c r="AV26" i="28"/>
  <c r="AT26" i="28"/>
  <c r="AC26" i="28"/>
  <c r="BK25" i="28"/>
  <c r="BJ25" i="28"/>
  <c r="BI25" i="28"/>
  <c r="BH25" i="28"/>
  <c r="BG25" i="28"/>
  <c r="BF25" i="28"/>
  <c r="BE25" i="28"/>
  <c r="BD25" i="28"/>
  <c r="BC25" i="28"/>
  <c r="BB25" i="28"/>
  <c r="BA25" i="28"/>
  <c r="AZ25" i="28"/>
  <c r="AY25" i="28"/>
  <c r="AX25" i="28"/>
  <c r="AW25" i="28"/>
  <c r="AV25" i="28"/>
  <c r="AT25" i="28"/>
  <c r="AC25" i="28"/>
  <c r="BJ24" i="28"/>
  <c r="BI24" i="28"/>
  <c r="BH24" i="28"/>
  <c r="BG24" i="28"/>
  <c r="BF24" i="28"/>
  <c r="BE24" i="28"/>
  <c r="BD24" i="28"/>
  <c r="BC24" i="28"/>
  <c r="BB24" i="28"/>
  <c r="BA24" i="28"/>
  <c r="AZ24" i="28"/>
  <c r="AY24" i="28"/>
  <c r="AX24" i="28"/>
  <c r="AW24" i="28"/>
  <c r="AV24" i="28"/>
  <c r="AT24" i="28"/>
  <c r="AC24" i="28"/>
  <c r="BJ23" i="28"/>
  <c r="BK23" i="28" s="1"/>
  <c r="BI23" i="28"/>
  <c r="BH23" i="28"/>
  <c r="BG23" i="28"/>
  <c r="BF23" i="28"/>
  <c r="BE23" i="28"/>
  <c r="BD23" i="28"/>
  <c r="BC23" i="28"/>
  <c r="BB23" i="28"/>
  <c r="BA23" i="28"/>
  <c r="AZ23" i="28"/>
  <c r="AY23" i="28"/>
  <c r="AX23" i="28"/>
  <c r="AW23" i="28"/>
  <c r="AV23" i="28"/>
  <c r="AT23" i="28"/>
  <c r="AC23" i="28"/>
  <c r="BJ22" i="28"/>
  <c r="BI22" i="28"/>
  <c r="BH22" i="28"/>
  <c r="BG22" i="28"/>
  <c r="BF22" i="28"/>
  <c r="BE22" i="28"/>
  <c r="BD22" i="28"/>
  <c r="BC22" i="28"/>
  <c r="BB22" i="28"/>
  <c r="BA22" i="28"/>
  <c r="AZ22" i="28"/>
  <c r="AY22" i="28"/>
  <c r="AX22" i="28"/>
  <c r="AW22" i="28"/>
  <c r="AV22" i="28"/>
  <c r="AT22" i="28"/>
  <c r="AC22" i="28"/>
  <c r="BK21" i="28"/>
  <c r="BJ21" i="28"/>
  <c r="BI21" i="28"/>
  <c r="BH21" i="28"/>
  <c r="BG21" i="28"/>
  <c r="BF21" i="28"/>
  <c r="BE21" i="28"/>
  <c r="BD21" i="28"/>
  <c r="BC21" i="28"/>
  <c r="BB21" i="28"/>
  <c r="BA21" i="28"/>
  <c r="AZ21" i="28"/>
  <c r="AY21" i="28"/>
  <c r="AX21" i="28"/>
  <c r="AW21" i="28"/>
  <c r="AV21" i="28"/>
  <c r="AT21" i="28"/>
  <c r="AC21" i="28"/>
  <c r="BJ20" i="28"/>
  <c r="BI20" i="28"/>
  <c r="BH20" i="28"/>
  <c r="BG20" i="28"/>
  <c r="BF20" i="28"/>
  <c r="BE20" i="28"/>
  <c r="BD20" i="28"/>
  <c r="BC20" i="28"/>
  <c r="BB20" i="28"/>
  <c r="BA20" i="28"/>
  <c r="AZ20" i="28"/>
  <c r="AY20" i="28"/>
  <c r="AX20" i="28"/>
  <c r="AW20" i="28"/>
  <c r="AV20" i="28"/>
  <c r="AT20" i="28"/>
  <c r="AC20" i="28"/>
  <c r="BJ19" i="28"/>
  <c r="BK19" i="28" s="1"/>
  <c r="BI19" i="28"/>
  <c r="BH19" i="28"/>
  <c r="BG19" i="28"/>
  <c r="BF19" i="28"/>
  <c r="BE19" i="28"/>
  <c r="BD19" i="28"/>
  <c r="BC19" i="28"/>
  <c r="BB19" i="28"/>
  <c r="BA19" i="28"/>
  <c r="AZ19" i="28"/>
  <c r="AY19" i="28"/>
  <c r="AX19" i="28"/>
  <c r="AW19" i="28"/>
  <c r="AV19" i="28"/>
  <c r="AT19" i="28"/>
  <c r="AC19" i="28"/>
  <c r="BJ18" i="28"/>
  <c r="BI18" i="28"/>
  <c r="BH18" i="28"/>
  <c r="BG18" i="28"/>
  <c r="BF18" i="28"/>
  <c r="BE18" i="28"/>
  <c r="BD18" i="28"/>
  <c r="BC18" i="28"/>
  <c r="BB18" i="28"/>
  <c r="BA18" i="28"/>
  <c r="AZ18" i="28"/>
  <c r="AY18" i="28"/>
  <c r="AX18" i="28"/>
  <c r="AW18" i="28"/>
  <c r="AV18" i="28"/>
  <c r="AT18" i="28"/>
  <c r="AC18" i="28"/>
  <c r="BK17" i="28"/>
  <c r="BJ17" i="28"/>
  <c r="BI17" i="28"/>
  <c r="BH17" i="28"/>
  <c r="BG17" i="28"/>
  <c r="BF17" i="28"/>
  <c r="BE17" i="28"/>
  <c r="BD17" i="28"/>
  <c r="BC17" i="28"/>
  <c r="BB17" i="28"/>
  <c r="BA17" i="28"/>
  <c r="AZ17" i="28"/>
  <c r="AY17" i="28"/>
  <c r="AX17" i="28"/>
  <c r="AW17" i="28"/>
  <c r="AV17" i="28"/>
  <c r="AT17" i="28"/>
  <c r="AC17" i="28"/>
  <c r="BJ16" i="28"/>
  <c r="BI16" i="28"/>
  <c r="BH16" i="28"/>
  <c r="BG16" i="28"/>
  <c r="BF16" i="28"/>
  <c r="BE16" i="28"/>
  <c r="BD16" i="28"/>
  <c r="BC16" i="28"/>
  <c r="BB16" i="28"/>
  <c r="BA16" i="28"/>
  <c r="AZ16" i="28"/>
  <c r="AY16" i="28"/>
  <c r="AX16" i="28"/>
  <c r="AW16" i="28"/>
  <c r="AV16" i="28"/>
  <c r="AT16" i="28"/>
  <c r="AC16" i="28"/>
  <c r="BJ15" i="28"/>
  <c r="BK15" i="28" s="1"/>
  <c r="BI15" i="28"/>
  <c r="BH15" i="28"/>
  <c r="BG15" i="28"/>
  <c r="BF15" i="28"/>
  <c r="BE15" i="28"/>
  <c r="BD15" i="28"/>
  <c r="BC15" i="28"/>
  <c r="BB15" i="28"/>
  <c r="BA15" i="28"/>
  <c r="AZ15" i="28"/>
  <c r="AY15" i="28"/>
  <c r="AX15" i="28"/>
  <c r="AW15" i="28"/>
  <c r="AV15" i="28"/>
  <c r="AT15" i="28"/>
  <c r="AC15" i="28"/>
  <c r="BJ14" i="28"/>
  <c r="BI14" i="28"/>
  <c r="BH14" i="28"/>
  <c r="BG14" i="28"/>
  <c r="BF14" i="28"/>
  <c r="BE14" i="28"/>
  <c r="BD14" i="28"/>
  <c r="BC14" i="28"/>
  <c r="BB14" i="28"/>
  <c r="BA14" i="28"/>
  <c r="AZ14" i="28"/>
  <c r="AY14" i="28"/>
  <c r="AX14" i="28"/>
  <c r="AW14" i="28"/>
  <c r="AV14" i="28"/>
  <c r="AT14" i="28"/>
  <c r="AC14" i="28"/>
  <c r="BK13" i="28"/>
  <c r="BJ13" i="28"/>
  <c r="BI13" i="28"/>
  <c r="BH13" i="28"/>
  <c r="BG13" i="28"/>
  <c r="BF13" i="28"/>
  <c r="BE13" i="28"/>
  <c r="BD13" i="28"/>
  <c r="BC13" i="28"/>
  <c r="BB13" i="28"/>
  <c r="BA13" i="28"/>
  <c r="AZ13" i="28"/>
  <c r="AY13" i="28"/>
  <c r="AX13" i="28"/>
  <c r="AW13" i="28"/>
  <c r="AV13" i="28"/>
  <c r="AT13" i="28"/>
  <c r="AC13" i="28"/>
  <c r="BJ12" i="28"/>
  <c r="BI12" i="28"/>
  <c r="BH12" i="28"/>
  <c r="BG12" i="28"/>
  <c r="BF12" i="28"/>
  <c r="BE12" i="28"/>
  <c r="BD12" i="28"/>
  <c r="BC12" i="28"/>
  <c r="BB12" i="28"/>
  <c r="BA12" i="28"/>
  <c r="AZ12" i="28"/>
  <c r="AY12" i="28"/>
  <c r="AX12" i="28"/>
  <c r="AW12" i="28"/>
  <c r="AV12" i="28"/>
  <c r="AT12" i="28"/>
  <c r="AC12" i="28"/>
  <c r="BJ11" i="28"/>
  <c r="BK11" i="28" s="1"/>
  <c r="BI11" i="28"/>
  <c r="BH11" i="28"/>
  <c r="BG11" i="28"/>
  <c r="BF11" i="28"/>
  <c r="BE11" i="28"/>
  <c r="BD11" i="28"/>
  <c r="BC11" i="28"/>
  <c r="BB11" i="28"/>
  <c r="BA11" i="28"/>
  <c r="AZ11" i="28"/>
  <c r="AY11" i="28"/>
  <c r="AX11" i="28"/>
  <c r="AW11" i="28"/>
  <c r="AV11" i="28"/>
  <c r="AT11" i="28"/>
  <c r="AC11" i="28"/>
  <c r="BJ10" i="28"/>
  <c r="BI10" i="28"/>
  <c r="BH10" i="28"/>
  <c r="BG10" i="28"/>
  <c r="BF10" i="28"/>
  <c r="BE10" i="28"/>
  <c r="BD10" i="28"/>
  <c r="BC10" i="28"/>
  <c r="BB10" i="28"/>
  <c r="BA10" i="28"/>
  <c r="AZ10" i="28"/>
  <c r="AY10" i="28"/>
  <c r="AX10" i="28"/>
  <c r="AW10" i="28"/>
  <c r="AV10" i="28"/>
  <c r="AT10" i="28"/>
  <c r="AC10" i="28"/>
  <c r="BK9" i="28"/>
  <c r="BJ9" i="28"/>
  <c r="BI9" i="28"/>
  <c r="BH9" i="28"/>
  <c r="BG9" i="28"/>
  <c r="BF9" i="28"/>
  <c r="BE9" i="28"/>
  <c r="BD9" i="28"/>
  <c r="BC9" i="28"/>
  <c r="BB9" i="28"/>
  <c r="BA9" i="28"/>
  <c r="AZ9" i="28"/>
  <c r="AY9" i="28"/>
  <c r="AX9" i="28"/>
  <c r="AW9" i="28"/>
  <c r="AV9" i="28"/>
  <c r="AT9" i="28"/>
  <c r="AC9" i="28"/>
  <c r="BJ8" i="28"/>
  <c r="BI8" i="28"/>
  <c r="BH8" i="28"/>
  <c r="BG8" i="28"/>
  <c r="BF8" i="28"/>
  <c r="BE8" i="28"/>
  <c r="BD8" i="28"/>
  <c r="BC8" i="28"/>
  <c r="BB8" i="28"/>
  <c r="BA8" i="28"/>
  <c r="AZ8" i="28"/>
  <c r="AY8" i="28"/>
  <c r="AX8" i="28"/>
  <c r="AW8" i="28"/>
  <c r="AV8" i="28"/>
  <c r="AT8" i="28"/>
  <c r="AC8" i="28"/>
  <c r="BJ7" i="28"/>
  <c r="BK7" i="28" s="1"/>
  <c r="BI7" i="28"/>
  <c r="BH7" i="28"/>
  <c r="BG7" i="28"/>
  <c r="BF7" i="28"/>
  <c r="BE7" i="28"/>
  <c r="BD7" i="28"/>
  <c r="BC7" i="28"/>
  <c r="BB7" i="28"/>
  <c r="BA7" i="28"/>
  <c r="AZ7" i="28"/>
  <c r="AY7" i="28"/>
  <c r="AX7" i="28"/>
  <c r="AW7" i="28"/>
  <c r="AV7" i="28"/>
  <c r="AT7" i="28"/>
  <c r="AC7" i="28"/>
  <c r="BJ6" i="28"/>
  <c r="BI6" i="28"/>
  <c r="BH6" i="28"/>
  <c r="BG6" i="28"/>
  <c r="BF6" i="28"/>
  <c r="BE6" i="28"/>
  <c r="BD6" i="28"/>
  <c r="BC6" i="28"/>
  <c r="BB6" i="28"/>
  <c r="BA6" i="28"/>
  <c r="AZ6" i="28"/>
  <c r="AY6" i="28"/>
  <c r="AX6" i="28"/>
  <c r="AW6" i="28"/>
  <c r="AV6" i="28"/>
  <c r="AT6" i="28"/>
  <c r="AC6" i="28"/>
  <c r="BJ5" i="28"/>
  <c r="BK5" i="28" s="1"/>
  <c r="BI5" i="28"/>
  <c r="BH5" i="28"/>
  <c r="BG5" i="28"/>
  <c r="BF5" i="28"/>
  <c r="BE5" i="28"/>
  <c r="BD5" i="28"/>
  <c r="BC5" i="28"/>
  <c r="BB5" i="28"/>
  <c r="BA5" i="28"/>
  <c r="AZ5" i="28"/>
  <c r="AY5" i="28"/>
  <c r="AX5" i="28"/>
  <c r="AW5" i="28"/>
  <c r="AV5" i="28"/>
  <c r="AT5" i="28"/>
  <c r="AC5" i="28"/>
  <c r="BJ4" i="28"/>
  <c r="BI4" i="28"/>
  <c r="BH4" i="28"/>
  <c r="BG4" i="28"/>
  <c r="BF4" i="28"/>
  <c r="BE4" i="28"/>
  <c r="BD4" i="28"/>
  <c r="BC4" i="28"/>
  <c r="BB4" i="28"/>
  <c r="BA4" i="28"/>
  <c r="AZ4" i="28"/>
  <c r="AY4" i="28"/>
  <c r="AX4" i="28"/>
  <c r="AW4" i="28"/>
  <c r="AV4" i="28"/>
  <c r="AT4" i="28"/>
  <c r="AC4" i="28"/>
  <c r="BJ3" i="28"/>
  <c r="BK3" i="28" s="1"/>
  <c r="BI3" i="28"/>
  <c r="BH3" i="28"/>
  <c r="BG3" i="28"/>
  <c r="BF3" i="28"/>
  <c r="BE3" i="28"/>
  <c r="BD3" i="28"/>
  <c r="BC3" i="28"/>
  <c r="BB3" i="28"/>
  <c r="BA3" i="28"/>
  <c r="AZ3" i="28"/>
  <c r="AY3" i="28"/>
  <c r="AX3" i="28"/>
  <c r="AW3" i="28"/>
  <c r="AV3" i="28"/>
  <c r="AT3" i="28"/>
  <c r="AC3" i="28"/>
  <c r="BJ2" i="28"/>
  <c r="BK2" i="28" s="1"/>
  <c r="BI2" i="28"/>
  <c r="BH2" i="28"/>
  <c r="BG2" i="28"/>
  <c r="BF2" i="28"/>
  <c r="BE2" i="28"/>
  <c r="BD2" i="28"/>
  <c r="BC2" i="28"/>
  <c r="BB2" i="28"/>
  <c r="BA2" i="28"/>
  <c r="AZ2" i="28"/>
  <c r="AY2" i="28"/>
  <c r="AX2" i="28"/>
  <c r="AW2" i="28"/>
  <c r="AV2" i="28"/>
  <c r="AT2" i="28"/>
  <c r="AC2" i="28"/>
  <c r="BK4" i="28" l="1"/>
  <c r="BK6" i="28"/>
  <c r="BK14" i="28"/>
  <c r="BK22" i="28"/>
  <c r="BK30" i="28"/>
  <c r="BK39" i="28"/>
  <c r="AC169" i="28"/>
  <c r="BK20" i="28"/>
  <c r="BK28" i="28"/>
  <c r="BK36" i="28"/>
  <c r="BK40" i="28"/>
  <c r="BK44" i="28"/>
  <c r="BK48" i="28"/>
  <c r="BK52" i="28"/>
  <c r="BK56" i="28"/>
  <c r="BK60" i="28"/>
  <c r="BK64" i="28"/>
  <c r="BK68" i="28"/>
  <c r="BK72" i="28"/>
  <c r="BK76" i="28"/>
  <c r="BK80" i="28"/>
  <c r="BK84" i="28"/>
  <c r="BK88" i="28"/>
  <c r="BK92" i="28"/>
  <c r="BK96" i="28"/>
  <c r="BK100" i="28"/>
  <c r="BK104" i="28"/>
  <c r="BK108" i="28"/>
  <c r="BK112" i="28"/>
  <c r="BK116" i="28"/>
  <c r="BK120" i="28"/>
  <c r="BK124" i="28"/>
  <c r="BK128" i="28"/>
  <c r="BK132" i="28"/>
  <c r="BK136" i="28"/>
  <c r="BK140" i="28"/>
  <c r="BK144" i="28"/>
  <c r="BK148" i="28"/>
  <c r="BK152" i="28"/>
  <c r="BK156" i="28"/>
  <c r="BK160" i="28"/>
  <c r="BK164" i="28"/>
  <c r="BK168" i="28"/>
  <c r="BK10" i="28"/>
  <c r="BK18" i="28"/>
  <c r="BK26" i="28"/>
  <c r="BK34" i="28"/>
  <c r="BK37" i="28"/>
  <c r="BK41" i="28"/>
  <c r="BK12" i="28"/>
  <c r="BK8" i="28"/>
  <c r="BK16" i="28"/>
  <c r="BK24" i="28"/>
  <c r="BK32" i="28"/>
  <c r="BK38" i="28"/>
  <c r="BK42" i="28"/>
  <c r="BK46" i="28"/>
  <c r="BK50" i="28"/>
  <c r="BK54" i="28"/>
  <c r="BK58" i="28"/>
  <c r="BK62" i="28"/>
  <c r="BK66" i="28"/>
  <c r="BK70" i="28"/>
  <c r="BK74" i="28"/>
  <c r="BK78" i="28"/>
  <c r="BK82" i="28"/>
  <c r="BK86" i="28"/>
  <c r="BK90" i="28"/>
  <c r="BK94" i="28"/>
  <c r="BK98" i="28"/>
  <c r="BK102" i="28"/>
  <c r="BK106" i="28"/>
  <c r="BK110" i="28"/>
  <c r="BK114" i="28"/>
  <c r="BK118" i="28"/>
  <c r="BK122" i="28"/>
  <c r="BK126" i="28"/>
  <c r="BK130" i="28"/>
  <c r="BK134" i="28"/>
  <c r="BK138" i="28"/>
  <c r="BK142" i="28"/>
  <c r="BK146" i="28"/>
  <c r="BK150" i="28"/>
  <c r="BK154" i="28"/>
  <c r="BK158" i="28"/>
  <c r="BK162" i="28"/>
  <c r="BK166" i="28"/>
  <c r="AT169" i="28"/>
  <c r="X169" i="26" l="1"/>
  <c r="T169" i="26"/>
  <c r="S169" i="26"/>
  <c r="U169" i="26" s="1"/>
  <c r="N169" i="26"/>
  <c r="L169" i="26"/>
  <c r="O169" i="26" s="1"/>
  <c r="V168" i="26"/>
  <c r="W168" i="26" s="1"/>
  <c r="Y168" i="26" s="1"/>
  <c r="U168" i="26"/>
  <c r="O168" i="26"/>
  <c r="O167" i="26"/>
  <c r="U166" i="26"/>
  <c r="O166" i="26"/>
  <c r="U165" i="26"/>
  <c r="Q165" i="26"/>
  <c r="R165" i="26" s="1"/>
  <c r="O165" i="26"/>
  <c r="U164" i="26"/>
  <c r="O164" i="26"/>
  <c r="U163" i="26"/>
  <c r="O163" i="26"/>
  <c r="O162" i="26"/>
  <c r="U161" i="26"/>
  <c r="O161" i="26"/>
  <c r="U160" i="26"/>
  <c r="O160" i="26"/>
  <c r="Q159" i="26"/>
  <c r="R159" i="26" s="1"/>
  <c r="O159" i="26"/>
  <c r="U158" i="26"/>
  <c r="O158" i="26"/>
  <c r="U157" i="26"/>
  <c r="O157" i="26"/>
  <c r="O156" i="26"/>
  <c r="U155" i="26"/>
  <c r="O155" i="26"/>
  <c r="Y154" i="26"/>
  <c r="W154" i="26"/>
  <c r="V154" i="26"/>
  <c r="O154" i="26"/>
  <c r="U153" i="26"/>
  <c r="R153" i="26"/>
  <c r="Q153" i="26"/>
  <c r="O153" i="26"/>
  <c r="O152" i="26"/>
  <c r="U151" i="26"/>
  <c r="R151" i="26"/>
  <c r="Q151" i="26"/>
  <c r="Q152" i="26" s="1"/>
  <c r="R152" i="26" s="1"/>
  <c r="O151" i="26"/>
  <c r="O150" i="26"/>
  <c r="O149" i="26"/>
  <c r="U148" i="26"/>
  <c r="O148" i="26"/>
  <c r="U147" i="26"/>
  <c r="R147" i="26"/>
  <c r="Q147" i="26"/>
  <c r="O147" i="26"/>
  <c r="W146" i="26"/>
  <c r="Y146" i="26" s="1"/>
  <c r="V146" i="26"/>
  <c r="O146" i="26"/>
  <c r="U145" i="26"/>
  <c r="O145" i="26"/>
  <c r="U144" i="26"/>
  <c r="Q144" i="26"/>
  <c r="R144" i="26" s="1"/>
  <c r="O144" i="26"/>
  <c r="U143" i="26"/>
  <c r="O143" i="26"/>
  <c r="U142" i="26"/>
  <c r="R142" i="26"/>
  <c r="Q142" i="26"/>
  <c r="O142" i="26"/>
  <c r="W141" i="26"/>
  <c r="Y141" i="26" s="1"/>
  <c r="V141" i="26"/>
  <c r="U141" i="26"/>
  <c r="O141" i="26"/>
  <c r="O140" i="26"/>
  <c r="U139" i="26"/>
  <c r="O139" i="26"/>
  <c r="U138" i="26"/>
  <c r="O138" i="26"/>
  <c r="O137" i="26"/>
  <c r="U136" i="26"/>
  <c r="O136" i="26"/>
  <c r="Y135" i="26"/>
  <c r="W135" i="26"/>
  <c r="V135" i="26"/>
  <c r="U135" i="26"/>
  <c r="O135" i="26"/>
  <c r="U134" i="26"/>
  <c r="O134" i="26"/>
  <c r="U133" i="26"/>
  <c r="O133" i="26"/>
  <c r="O132" i="26"/>
  <c r="U131" i="26"/>
  <c r="Q131" i="26"/>
  <c r="R131" i="26" s="1"/>
  <c r="O131" i="26"/>
  <c r="U130" i="26"/>
  <c r="O130" i="26"/>
  <c r="O129" i="26"/>
  <c r="U128" i="26"/>
  <c r="O128" i="26"/>
  <c r="O127" i="26"/>
  <c r="U126" i="26"/>
  <c r="O126" i="26"/>
  <c r="U125" i="26"/>
  <c r="Q125" i="26"/>
  <c r="R125" i="26" s="1"/>
  <c r="O125" i="26"/>
  <c r="O124" i="26"/>
  <c r="U123" i="26"/>
  <c r="R123" i="26"/>
  <c r="Q123" i="26"/>
  <c r="O123" i="26"/>
  <c r="Q122" i="26"/>
  <c r="R122" i="26" s="1"/>
  <c r="O122" i="26"/>
  <c r="U121" i="26"/>
  <c r="O121" i="26"/>
  <c r="Y120" i="26"/>
  <c r="W120" i="26"/>
  <c r="V120" i="26"/>
  <c r="O120" i="26"/>
  <c r="U119" i="26"/>
  <c r="O119" i="26"/>
  <c r="U118" i="26"/>
  <c r="O118" i="26"/>
  <c r="U117" i="26"/>
  <c r="O117" i="26"/>
  <c r="U116" i="26"/>
  <c r="O116" i="26"/>
  <c r="U115" i="26"/>
  <c r="O115" i="26"/>
  <c r="O114" i="26"/>
  <c r="U113" i="26"/>
  <c r="O113" i="26"/>
  <c r="R112" i="26"/>
  <c r="Q112" i="26"/>
  <c r="O112" i="26"/>
  <c r="O111" i="26"/>
  <c r="R110" i="26"/>
  <c r="Q110" i="26"/>
  <c r="O110" i="26"/>
  <c r="O109" i="26"/>
  <c r="U108" i="26"/>
  <c r="O108" i="26"/>
  <c r="U107" i="26"/>
  <c r="O107" i="26"/>
  <c r="O106" i="26"/>
  <c r="Q105" i="26"/>
  <c r="R105" i="26" s="1"/>
  <c r="O105" i="26"/>
  <c r="O104" i="26"/>
  <c r="U103" i="26"/>
  <c r="O103" i="26"/>
  <c r="O102" i="26"/>
  <c r="U101" i="26"/>
  <c r="O101" i="26"/>
  <c r="U100" i="26"/>
  <c r="O100" i="26"/>
  <c r="U99" i="26"/>
  <c r="Q99" i="26"/>
  <c r="R99" i="26" s="1"/>
  <c r="O99" i="26"/>
  <c r="R98" i="26"/>
  <c r="Q98" i="26"/>
  <c r="O98" i="26"/>
  <c r="U97" i="26"/>
  <c r="O97" i="26"/>
  <c r="U96" i="26"/>
  <c r="Q96" i="26"/>
  <c r="R96" i="26" s="1"/>
  <c r="O96" i="26"/>
  <c r="Q95" i="26"/>
  <c r="R95" i="26" s="1"/>
  <c r="O95" i="26"/>
  <c r="O94" i="26"/>
  <c r="U93" i="26"/>
  <c r="O93" i="26"/>
  <c r="Y92" i="26"/>
  <c r="W92" i="26"/>
  <c r="V92" i="26"/>
  <c r="O92" i="26"/>
  <c r="U91" i="26"/>
  <c r="O91" i="26"/>
  <c r="U90" i="26"/>
  <c r="O90" i="26"/>
  <c r="R89" i="26"/>
  <c r="Q89" i="26"/>
  <c r="O89" i="26"/>
  <c r="U88" i="26"/>
  <c r="O88" i="26"/>
  <c r="U87" i="26"/>
  <c r="O87" i="26"/>
  <c r="U86" i="26"/>
  <c r="O86" i="26"/>
  <c r="O85" i="26"/>
  <c r="O84" i="26"/>
  <c r="O83" i="26"/>
  <c r="U82" i="26"/>
  <c r="O82" i="26"/>
  <c r="U81" i="26"/>
  <c r="O81" i="26"/>
  <c r="Y80" i="26"/>
  <c r="W80" i="26"/>
  <c r="V80" i="26"/>
  <c r="O80" i="26"/>
  <c r="U79" i="26"/>
  <c r="R79" i="26"/>
  <c r="Q79" i="26"/>
  <c r="O79" i="26"/>
  <c r="U78" i="26"/>
  <c r="O78" i="26"/>
  <c r="U77" i="26"/>
  <c r="O77" i="26"/>
  <c r="U76" i="26"/>
  <c r="O76" i="26"/>
  <c r="O75" i="26"/>
  <c r="U74" i="26"/>
  <c r="R74" i="26"/>
  <c r="Q74" i="26"/>
  <c r="O74" i="26"/>
  <c r="U73" i="26"/>
  <c r="O73" i="26"/>
  <c r="U72" i="26"/>
  <c r="O72" i="26"/>
  <c r="U71" i="26"/>
  <c r="O71" i="26"/>
  <c r="U70" i="26"/>
  <c r="O70" i="26"/>
  <c r="W69" i="26"/>
  <c r="Y69" i="26" s="1"/>
  <c r="V69" i="26"/>
  <c r="O69" i="26"/>
  <c r="U68" i="26"/>
  <c r="O68" i="26"/>
  <c r="U67" i="26"/>
  <c r="O67" i="26"/>
  <c r="U66" i="26"/>
  <c r="O66" i="26"/>
  <c r="V65" i="26"/>
  <c r="W65" i="26" s="1"/>
  <c r="Y65" i="26" s="1"/>
  <c r="U65" i="26"/>
  <c r="O65" i="26"/>
  <c r="O64" i="26"/>
  <c r="U63" i="26"/>
  <c r="O63" i="26"/>
  <c r="V62" i="26"/>
  <c r="W62" i="26" s="1"/>
  <c r="Y62" i="26" s="1"/>
  <c r="U62" i="26"/>
  <c r="R62" i="26"/>
  <c r="Q62" i="26"/>
  <c r="O62" i="26"/>
  <c r="U61" i="26"/>
  <c r="R61" i="26"/>
  <c r="Q61" i="26"/>
  <c r="O61" i="26"/>
  <c r="O60" i="26"/>
  <c r="U59" i="26"/>
  <c r="O59" i="26"/>
  <c r="U58" i="26"/>
  <c r="O58" i="26"/>
  <c r="V57" i="26"/>
  <c r="W57" i="26" s="1"/>
  <c r="Y57" i="26" s="1"/>
  <c r="O57" i="26"/>
  <c r="R56" i="26"/>
  <c r="Q56" i="26"/>
  <c r="O56" i="26"/>
  <c r="U55" i="26"/>
  <c r="O55" i="26"/>
  <c r="O54" i="26"/>
  <c r="O53" i="26"/>
  <c r="U52" i="26"/>
  <c r="O52" i="26"/>
  <c r="U51" i="26"/>
  <c r="O51" i="26"/>
  <c r="U50" i="26"/>
  <c r="O50" i="26"/>
  <c r="O49" i="26"/>
  <c r="U48" i="26"/>
  <c r="O48" i="26"/>
  <c r="V47" i="26"/>
  <c r="W47" i="26" s="1"/>
  <c r="Y47" i="26" s="1"/>
  <c r="O47" i="26"/>
  <c r="U46" i="26"/>
  <c r="O46" i="26"/>
  <c r="U45" i="26"/>
  <c r="O45" i="26"/>
  <c r="U44" i="26"/>
  <c r="O44" i="26"/>
  <c r="U43" i="26"/>
  <c r="R43" i="26"/>
  <c r="Q43" i="26"/>
  <c r="O43" i="26"/>
  <c r="O42" i="26"/>
  <c r="U41" i="26"/>
  <c r="O41" i="26"/>
  <c r="O40" i="26"/>
  <c r="U39" i="26"/>
  <c r="O39" i="26"/>
  <c r="V38" i="26"/>
  <c r="W38" i="26" s="1"/>
  <c r="Y38" i="26" s="1"/>
  <c r="U38" i="26"/>
  <c r="R38" i="26"/>
  <c r="Q38" i="26"/>
  <c r="O38" i="26"/>
  <c r="Y37" i="26"/>
  <c r="W37" i="26"/>
  <c r="V37" i="26"/>
  <c r="O37" i="26"/>
  <c r="U36" i="26"/>
  <c r="O36" i="26"/>
  <c r="U35" i="26"/>
  <c r="O35" i="26"/>
  <c r="U34" i="26"/>
  <c r="O34" i="26"/>
  <c r="Q33" i="26"/>
  <c r="R33" i="26" s="1"/>
  <c r="O33" i="26"/>
  <c r="U32" i="26"/>
  <c r="Q32" i="26"/>
  <c r="R32" i="26" s="1"/>
  <c r="O32" i="26"/>
  <c r="U31" i="26"/>
  <c r="Q31" i="26"/>
  <c r="R31" i="26" s="1"/>
  <c r="O31" i="26"/>
  <c r="U30" i="26"/>
  <c r="Q30" i="26"/>
  <c r="R30" i="26" s="1"/>
  <c r="O30" i="26"/>
  <c r="U29" i="26"/>
  <c r="O29" i="26"/>
  <c r="U28" i="26"/>
  <c r="O28" i="26"/>
  <c r="V27" i="26"/>
  <c r="W27" i="26" s="1"/>
  <c r="Y27" i="26" s="1"/>
  <c r="O27" i="26"/>
  <c r="U26" i="26"/>
  <c r="O26" i="26"/>
  <c r="U25" i="26"/>
  <c r="O25" i="26"/>
  <c r="R24" i="26"/>
  <c r="Q24" i="26"/>
  <c r="O24" i="26"/>
  <c r="U23" i="26"/>
  <c r="O23" i="26"/>
  <c r="U22" i="26"/>
  <c r="Q22" i="26"/>
  <c r="R22" i="26" s="1"/>
  <c r="O22" i="26"/>
  <c r="O21" i="26"/>
  <c r="U20" i="26"/>
  <c r="O20" i="26"/>
  <c r="O19" i="26"/>
  <c r="U18" i="26"/>
  <c r="O18" i="26"/>
  <c r="U17" i="26"/>
  <c r="R17" i="26"/>
  <c r="Q17" i="26"/>
  <c r="O17" i="26"/>
  <c r="O16" i="26"/>
  <c r="U15" i="26"/>
  <c r="O15" i="26"/>
  <c r="Q14" i="26"/>
  <c r="R14" i="26" s="1"/>
  <c r="O14" i="26"/>
  <c r="U13" i="26"/>
  <c r="O13" i="26"/>
  <c r="Y12" i="26"/>
  <c r="W12" i="26"/>
  <c r="V12" i="26"/>
  <c r="U12" i="26"/>
  <c r="O12" i="26"/>
  <c r="V11" i="26"/>
  <c r="W11" i="26" s="1"/>
  <c r="Y11" i="26" s="1"/>
  <c r="U11" i="26"/>
  <c r="R11" i="26"/>
  <c r="Q11" i="26"/>
  <c r="O11" i="26"/>
  <c r="O10" i="26"/>
  <c r="O9" i="26"/>
  <c r="O8" i="26"/>
  <c r="U7" i="26"/>
  <c r="O7" i="26"/>
  <c r="V6" i="26"/>
  <c r="V169" i="26" s="1"/>
  <c r="W169" i="26" s="1"/>
  <c r="O6" i="26"/>
  <c r="O5" i="26"/>
  <c r="O4" i="26"/>
  <c r="U3" i="26"/>
  <c r="O3" i="26"/>
  <c r="U2" i="26"/>
  <c r="O2" i="26"/>
  <c r="X169" i="25"/>
  <c r="T169" i="25"/>
  <c r="S169" i="25"/>
  <c r="U169" i="25" s="1"/>
  <c r="N169" i="25"/>
  <c r="L169" i="25"/>
  <c r="O169" i="25" s="1"/>
  <c r="V168" i="25"/>
  <c r="W168" i="25" s="1"/>
  <c r="Y168" i="25" s="1"/>
  <c r="U168" i="25"/>
  <c r="O168" i="25"/>
  <c r="O167" i="25"/>
  <c r="U166" i="25"/>
  <c r="O166" i="25"/>
  <c r="U165" i="25"/>
  <c r="Q165" i="25"/>
  <c r="R165" i="25" s="1"/>
  <c r="O165" i="25"/>
  <c r="U164" i="25"/>
  <c r="O164" i="25"/>
  <c r="U163" i="25"/>
  <c r="O163" i="25"/>
  <c r="O162" i="25"/>
  <c r="U161" i="25"/>
  <c r="O161" i="25"/>
  <c r="U160" i="25"/>
  <c r="O160" i="25"/>
  <c r="Q159" i="25"/>
  <c r="R159" i="25" s="1"/>
  <c r="O159" i="25"/>
  <c r="U158" i="25"/>
  <c r="O158" i="25"/>
  <c r="U157" i="25"/>
  <c r="O157" i="25"/>
  <c r="O156" i="25"/>
  <c r="U155" i="25"/>
  <c r="O155" i="25"/>
  <c r="Y154" i="25"/>
  <c r="W154" i="25"/>
  <c r="V154" i="25"/>
  <c r="O154" i="25"/>
  <c r="U153" i="25"/>
  <c r="R153" i="25"/>
  <c r="Q153" i="25"/>
  <c r="O153" i="25"/>
  <c r="O152" i="25"/>
  <c r="U151" i="25"/>
  <c r="R151" i="25"/>
  <c r="Q151" i="25"/>
  <c r="Q152" i="25" s="1"/>
  <c r="R152" i="25" s="1"/>
  <c r="O151" i="25"/>
  <c r="O150" i="25"/>
  <c r="O149" i="25"/>
  <c r="U148" i="25"/>
  <c r="O148" i="25"/>
  <c r="U147" i="25"/>
  <c r="R147" i="25"/>
  <c r="Q147" i="25"/>
  <c r="O147" i="25"/>
  <c r="W146" i="25"/>
  <c r="Y146" i="25" s="1"/>
  <c r="V146" i="25"/>
  <c r="O146" i="25"/>
  <c r="U145" i="25"/>
  <c r="O145" i="25"/>
  <c r="U144" i="25"/>
  <c r="Q144" i="25"/>
  <c r="R144" i="25" s="1"/>
  <c r="O144" i="25"/>
  <c r="U143" i="25"/>
  <c r="O143" i="25"/>
  <c r="U142" i="25"/>
  <c r="R142" i="25"/>
  <c r="Q142" i="25"/>
  <c r="O142" i="25"/>
  <c r="W141" i="25"/>
  <c r="Y141" i="25" s="1"/>
  <c r="V141" i="25"/>
  <c r="U141" i="25"/>
  <c r="O141" i="25"/>
  <c r="O140" i="25"/>
  <c r="U139" i="25"/>
  <c r="O139" i="25"/>
  <c r="U138" i="25"/>
  <c r="O138" i="25"/>
  <c r="O137" i="25"/>
  <c r="U136" i="25"/>
  <c r="O136" i="25"/>
  <c r="Y135" i="25"/>
  <c r="W135" i="25"/>
  <c r="V135" i="25"/>
  <c r="U135" i="25"/>
  <c r="O135" i="25"/>
  <c r="U134" i="25"/>
  <c r="O134" i="25"/>
  <c r="U133" i="25"/>
  <c r="O133" i="25"/>
  <c r="O132" i="25"/>
  <c r="U131" i="25"/>
  <c r="O131" i="25"/>
  <c r="U130" i="25"/>
  <c r="O130" i="25"/>
  <c r="O129" i="25"/>
  <c r="U128" i="25"/>
  <c r="O128" i="25"/>
  <c r="O127" i="25"/>
  <c r="U126" i="25"/>
  <c r="O126" i="25"/>
  <c r="U125" i="25"/>
  <c r="R125" i="25"/>
  <c r="Q125" i="25"/>
  <c r="O125" i="25"/>
  <c r="O124" i="25"/>
  <c r="U123" i="25"/>
  <c r="Q123" i="25"/>
  <c r="R123" i="25" s="1"/>
  <c r="O123" i="25"/>
  <c r="O122" i="25"/>
  <c r="U121" i="25"/>
  <c r="O121" i="25"/>
  <c r="Y120" i="25"/>
  <c r="W120" i="25"/>
  <c r="V120" i="25"/>
  <c r="O120" i="25"/>
  <c r="U119" i="25"/>
  <c r="O119" i="25"/>
  <c r="U118" i="25"/>
  <c r="O118" i="25"/>
  <c r="U117" i="25"/>
  <c r="O117" i="25"/>
  <c r="U116" i="25"/>
  <c r="O116" i="25"/>
  <c r="U115" i="25"/>
  <c r="O115" i="25"/>
  <c r="O114" i="25"/>
  <c r="U113" i="25"/>
  <c r="O113" i="25"/>
  <c r="O112" i="25"/>
  <c r="O111" i="25"/>
  <c r="O110" i="25"/>
  <c r="O109" i="25"/>
  <c r="U108" i="25"/>
  <c r="O108" i="25"/>
  <c r="U107" i="25"/>
  <c r="O107" i="25"/>
  <c r="O106" i="25"/>
  <c r="O105" i="25"/>
  <c r="O104" i="25"/>
  <c r="U103" i="25"/>
  <c r="Q103" i="25"/>
  <c r="R103" i="25" s="1"/>
  <c r="O103" i="25"/>
  <c r="O102" i="25"/>
  <c r="U101" i="25"/>
  <c r="O101" i="25"/>
  <c r="U100" i="25"/>
  <c r="O100" i="25"/>
  <c r="U99" i="25"/>
  <c r="R99" i="25"/>
  <c r="Q99" i="25"/>
  <c r="O99" i="25"/>
  <c r="O98" i="25"/>
  <c r="U97" i="25"/>
  <c r="Q97" i="25"/>
  <c r="R97" i="25" s="1"/>
  <c r="O97" i="25"/>
  <c r="U96" i="25"/>
  <c r="Q96" i="25"/>
  <c r="R96" i="25" s="1"/>
  <c r="O96" i="25"/>
  <c r="O95" i="25"/>
  <c r="O94" i="25"/>
  <c r="U93" i="25"/>
  <c r="O93" i="25"/>
  <c r="V92" i="25"/>
  <c r="W92" i="25" s="1"/>
  <c r="Y92" i="25" s="1"/>
  <c r="O92" i="25"/>
  <c r="U91" i="25"/>
  <c r="O91" i="25"/>
  <c r="U90" i="25"/>
  <c r="O90" i="25"/>
  <c r="O89" i="25"/>
  <c r="U88" i="25"/>
  <c r="O88" i="25"/>
  <c r="U87" i="25"/>
  <c r="O87" i="25"/>
  <c r="U86" i="25"/>
  <c r="R86" i="25"/>
  <c r="Q86" i="25"/>
  <c r="O86" i="25"/>
  <c r="O85" i="25"/>
  <c r="O84" i="25"/>
  <c r="O83" i="25"/>
  <c r="U82" i="25"/>
  <c r="O82" i="25"/>
  <c r="U81" i="25"/>
  <c r="O81" i="25"/>
  <c r="V80" i="25"/>
  <c r="W80" i="25" s="1"/>
  <c r="Y80" i="25" s="1"/>
  <c r="O80" i="25"/>
  <c r="U79" i="25"/>
  <c r="O79" i="25"/>
  <c r="U78" i="25"/>
  <c r="O78" i="25"/>
  <c r="U77" i="25"/>
  <c r="O77" i="25"/>
  <c r="U76" i="25"/>
  <c r="O76" i="25"/>
  <c r="O75" i="25"/>
  <c r="U74" i="25"/>
  <c r="R74" i="25"/>
  <c r="Q74" i="25"/>
  <c r="O74" i="25"/>
  <c r="U73" i="25"/>
  <c r="O73" i="25"/>
  <c r="U72" i="25"/>
  <c r="O72" i="25"/>
  <c r="U71" i="25"/>
  <c r="O71" i="25"/>
  <c r="U70" i="25"/>
  <c r="O70" i="25"/>
  <c r="W69" i="25"/>
  <c r="Y69" i="25" s="1"/>
  <c r="V69" i="25"/>
  <c r="O69" i="25"/>
  <c r="U68" i="25"/>
  <c r="O68" i="25"/>
  <c r="U67" i="25"/>
  <c r="O67" i="25"/>
  <c r="U66" i="25"/>
  <c r="O66" i="25"/>
  <c r="Y65" i="25"/>
  <c r="W65" i="25"/>
  <c r="V65" i="25"/>
  <c r="U65" i="25"/>
  <c r="O65" i="25"/>
  <c r="O64" i="25"/>
  <c r="U63" i="25"/>
  <c r="O63" i="25"/>
  <c r="Y62" i="25"/>
  <c r="W62" i="25"/>
  <c r="V62" i="25"/>
  <c r="U62" i="25"/>
  <c r="R62" i="25"/>
  <c r="Q62" i="25"/>
  <c r="O62" i="25"/>
  <c r="U61" i="25"/>
  <c r="R61" i="25"/>
  <c r="Q61" i="25"/>
  <c r="O61" i="25"/>
  <c r="R60" i="25"/>
  <c r="Q60" i="25"/>
  <c r="O60" i="25"/>
  <c r="U59" i="25"/>
  <c r="O59" i="25"/>
  <c r="U58" i="25"/>
  <c r="O58" i="25"/>
  <c r="W57" i="25"/>
  <c r="Y57" i="25" s="1"/>
  <c r="V57" i="25"/>
  <c r="O57" i="25"/>
  <c r="Q56" i="25"/>
  <c r="R56" i="25" s="1"/>
  <c r="O56" i="25"/>
  <c r="U55" i="25"/>
  <c r="O55" i="25"/>
  <c r="R54" i="25"/>
  <c r="Q54" i="25"/>
  <c r="O54" i="25"/>
  <c r="Q53" i="25"/>
  <c r="R53" i="25" s="1"/>
  <c r="O53" i="25"/>
  <c r="U52" i="25"/>
  <c r="Q52" i="25"/>
  <c r="R52" i="25" s="1"/>
  <c r="O52" i="25"/>
  <c r="U51" i="25"/>
  <c r="O51" i="25"/>
  <c r="U50" i="25"/>
  <c r="O50" i="25"/>
  <c r="O49" i="25"/>
  <c r="U48" i="25"/>
  <c r="O48" i="25"/>
  <c r="Y47" i="25"/>
  <c r="W47" i="25"/>
  <c r="V47" i="25"/>
  <c r="O47" i="25"/>
  <c r="U46" i="25"/>
  <c r="O46" i="25"/>
  <c r="U45" i="25"/>
  <c r="O45" i="25"/>
  <c r="U44" i="25"/>
  <c r="O44" i="25"/>
  <c r="U43" i="25"/>
  <c r="R43" i="25"/>
  <c r="Q43" i="25"/>
  <c r="O43" i="25"/>
  <c r="O42" i="25"/>
  <c r="U41" i="25"/>
  <c r="O41" i="25"/>
  <c r="O40" i="25"/>
  <c r="U39" i="25"/>
  <c r="O39" i="25"/>
  <c r="Y38" i="25"/>
  <c r="W38" i="25"/>
  <c r="V38" i="25"/>
  <c r="U38" i="25"/>
  <c r="R38" i="25"/>
  <c r="Q38" i="25"/>
  <c r="O38" i="25"/>
  <c r="Y37" i="25"/>
  <c r="W37" i="25"/>
  <c r="V37" i="25"/>
  <c r="O37" i="25"/>
  <c r="U36" i="25"/>
  <c r="O36" i="25"/>
  <c r="U35" i="25"/>
  <c r="O35" i="25"/>
  <c r="U34" i="25"/>
  <c r="O34" i="25"/>
  <c r="R33" i="25"/>
  <c r="Q33" i="25"/>
  <c r="O33" i="25"/>
  <c r="U32" i="25"/>
  <c r="O32" i="25"/>
  <c r="U31" i="25"/>
  <c r="R31" i="25"/>
  <c r="Q31" i="25"/>
  <c r="O31" i="25"/>
  <c r="U30" i="25"/>
  <c r="R30" i="25"/>
  <c r="Q30" i="25"/>
  <c r="O30" i="25"/>
  <c r="U29" i="25"/>
  <c r="O29" i="25"/>
  <c r="U28" i="25"/>
  <c r="O28" i="25"/>
  <c r="W27" i="25"/>
  <c r="Y27" i="25" s="1"/>
  <c r="V27" i="25"/>
  <c r="O27" i="25"/>
  <c r="U26" i="25"/>
  <c r="O26" i="25"/>
  <c r="U25" i="25"/>
  <c r="O25" i="25"/>
  <c r="Q24" i="25"/>
  <c r="R24" i="25" s="1"/>
  <c r="O24" i="25"/>
  <c r="U23" i="25"/>
  <c r="O23" i="25"/>
  <c r="U22" i="25"/>
  <c r="R22" i="25"/>
  <c r="Q22" i="25"/>
  <c r="O22" i="25"/>
  <c r="O21" i="25"/>
  <c r="U20" i="25"/>
  <c r="O20" i="25"/>
  <c r="O19" i="25"/>
  <c r="U18" i="25"/>
  <c r="O18" i="25"/>
  <c r="U17" i="25"/>
  <c r="O17" i="25"/>
  <c r="O16" i="25"/>
  <c r="U15" i="25"/>
  <c r="O15" i="25"/>
  <c r="O14" i="25"/>
  <c r="U13" i="25"/>
  <c r="O13" i="25"/>
  <c r="V12" i="25"/>
  <c r="W12" i="25" s="1"/>
  <c r="Y12" i="25" s="1"/>
  <c r="U12" i="25"/>
  <c r="O12" i="25"/>
  <c r="V11" i="25"/>
  <c r="W11" i="25" s="1"/>
  <c r="Y11" i="25" s="1"/>
  <c r="U11" i="25"/>
  <c r="Q11" i="25"/>
  <c r="R11" i="25" s="1"/>
  <c r="O11" i="25"/>
  <c r="O10" i="25"/>
  <c r="O9" i="25"/>
  <c r="O8" i="25"/>
  <c r="U7" i="25"/>
  <c r="O7" i="25"/>
  <c r="V6" i="25"/>
  <c r="V169" i="25" s="1"/>
  <c r="W169" i="25" s="1"/>
  <c r="O6" i="25"/>
  <c r="O5" i="25"/>
  <c r="O4" i="25"/>
  <c r="U3" i="25"/>
  <c r="Q3" i="25"/>
  <c r="R3" i="25" s="1"/>
  <c r="O3" i="25"/>
  <c r="U2" i="25"/>
  <c r="O2" i="25"/>
  <c r="Y169" i="26" l="1"/>
  <c r="W6" i="26"/>
  <c r="Y6" i="26" s="1"/>
  <c r="Y169" i="25"/>
  <c r="Q4" i="25"/>
  <c r="R4" i="25" s="1"/>
  <c r="W6" i="25"/>
  <c r="Y6" i="25" s="1"/>
  <c r="Q106" i="25"/>
  <c r="R106" i="25" s="1"/>
  <c r="Q98" i="25"/>
  <c r="R98" i="25" s="1"/>
  <c r="AQ169" i="24" l="1"/>
  <c r="AR169" i="24" s="1"/>
  <c r="AP169" i="24"/>
  <c r="AO169" i="24"/>
  <c r="AN169" i="24"/>
  <c r="AM169" i="24"/>
  <c r="AL169" i="24"/>
  <c r="AK169" i="24"/>
  <c r="AJ169" i="24"/>
  <c r="AI169" i="24"/>
  <c r="AH169" i="24"/>
  <c r="AG169" i="24"/>
  <c r="AF169" i="24"/>
  <c r="AE169" i="24"/>
  <c r="AD169" i="24"/>
  <c r="AC169" i="24"/>
  <c r="Y169" i="24"/>
  <c r="AA169" i="24" s="1"/>
  <c r="X169" i="24"/>
  <c r="W169" i="24"/>
  <c r="V169" i="24"/>
  <c r="U169" i="24"/>
  <c r="T169" i="24"/>
  <c r="S169" i="24"/>
  <c r="R169" i="24"/>
  <c r="Q169" i="24"/>
  <c r="P169" i="24"/>
  <c r="O169" i="24"/>
  <c r="N169" i="24"/>
  <c r="M169" i="24"/>
  <c r="L169" i="24"/>
  <c r="K169" i="24"/>
  <c r="BH168" i="24"/>
  <c r="BI168" i="24" s="1"/>
  <c r="BG168" i="24"/>
  <c r="BF168" i="24"/>
  <c r="BE168" i="24"/>
  <c r="BD168" i="24"/>
  <c r="BC168" i="24"/>
  <c r="BB168" i="24"/>
  <c r="BA168" i="24"/>
  <c r="AZ168" i="24"/>
  <c r="AY168" i="24"/>
  <c r="AX168" i="24"/>
  <c r="AW168" i="24"/>
  <c r="AV168" i="24"/>
  <c r="AU168" i="24"/>
  <c r="AT168" i="24"/>
  <c r="AR168" i="24"/>
  <c r="AA168" i="24"/>
  <c r="BH167" i="24"/>
  <c r="BI167" i="24" s="1"/>
  <c r="BG167" i="24"/>
  <c r="BF167" i="24"/>
  <c r="BE167" i="24"/>
  <c r="BD167" i="24"/>
  <c r="BC167" i="24"/>
  <c r="BB167" i="24"/>
  <c r="BA167" i="24"/>
  <c r="AZ167" i="24"/>
  <c r="AY167" i="24"/>
  <c r="AX167" i="24"/>
  <c r="AW167" i="24"/>
  <c r="AV167" i="24"/>
  <c r="AU167" i="24"/>
  <c r="AT167" i="24"/>
  <c r="AR167" i="24"/>
  <c r="AA167" i="24"/>
  <c r="BH166" i="24"/>
  <c r="BI166" i="24" s="1"/>
  <c r="BG166" i="24"/>
  <c r="BF166" i="24"/>
  <c r="BE166" i="24"/>
  <c r="BD166" i="24"/>
  <c r="BC166" i="24"/>
  <c r="BB166" i="24"/>
  <c r="BA166" i="24"/>
  <c r="AZ166" i="24"/>
  <c r="AY166" i="24"/>
  <c r="AX166" i="24"/>
  <c r="AW166" i="24"/>
  <c r="AV166" i="24"/>
  <c r="AU166" i="24"/>
  <c r="AT166" i="24"/>
  <c r="AR166" i="24"/>
  <c r="AA166" i="24"/>
  <c r="BH165" i="24"/>
  <c r="BI165" i="24" s="1"/>
  <c r="BG165" i="24"/>
  <c r="BF165" i="24"/>
  <c r="BE165" i="24"/>
  <c r="BD165" i="24"/>
  <c r="BC165" i="24"/>
  <c r="BB165" i="24"/>
  <c r="BA165" i="24"/>
  <c r="AZ165" i="24"/>
  <c r="AY165" i="24"/>
  <c r="AX165" i="24"/>
  <c r="AW165" i="24"/>
  <c r="AV165" i="24"/>
  <c r="AU165" i="24"/>
  <c r="AT165" i="24"/>
  <c r="AR165" i="24"/>
  <c r="AA165" i="24"/>
  <c r="BH164" i="24"/>
  <c r="BI164" i="24" s="1"/>
  <c r="BG164" i="24"/>
  <c r="BF164" i="24"/>
  <c r="BE164" i="24"/>
  <c r="BD164" i="24"/>
  <c r="BC164" i="24"/>
  <c r="BB164" i="24"/>
  <c r="BA164" i="24"/>
  <c r="AZ164" i="24"/>
  <c r="AY164" i="24"/>
  <c r="AX164" i="24"/>
  <c r="AW164" i="24"/>
  <c r="AV164" i="24"/>
  <c r="AU164" i="24"/>
  <c r="AT164" i="24"/>
  <c r="AR164" i="24"/>
  <c r="AA164" i="24"/>
  <c r="BH163" i="24"/>
  <c r="BI163" i="24" s="1"/>
  <c r="BG163" i="24"/>
  <c r="BF163" i="24"/>
  <c r="BE163" i="24"/>
  <c r="BD163" i="24"/>
  <c r="BC163" i="24"/>
  <c r="BB163" i="24"/>
  <c r="BA163" i="24"/>
  <c r="AZ163" i="24"/>
  <c r="AY163" i="24"/>
  <c r="AX163" i="24"/>
  <c r="AW163" i="24"/>
  <c r="AV163" i="24"/>
  <c r="AU163" i="24"/>
  <c r="AT163" i="24"/>
  <c r="AR163" i="24"/>
  <c r="AA163" i="24"/>
  <c r="BH162" i="24"/>
  <c r="BI162" i="24" s="1"/>
  <c r="BG162" i="24"/>
  <c r="BF162" i="24"/>
  <c r="BE162" i="24"/>
  <c r="BD162" i="24"/>
  <c r="BC162" i="24"/>
  <c r="BB162" i="24"/>
  <c r="BA162" i="24"/>
  <c r="AZ162" i="24"/>
  <c r="AY162" i="24"/>
  <c r="AX162" i="24"/>
  <c r="AW162" i="24"/>
  <c r="AV162" i="24"/>
  <c r="AU162" i="24"/>
  <c r="AT162" i="24"/>
  <c r="AR162" i="24"/>
  <c r="AA162" i="24"/>
  <c r="BH161" i="24"/>
  <c r="BI161" i="24" s="1"/>
  <c r="BG161" i="24"/>
  <c r="BF161" i="24"/>
  <c r="BE161" i="24"/>
  <c r="BD161" i="24"/>
  <c r="BC161" i="24"/>
  <c r="BB161" i="24"/>
  <c r="BA161" i="24"/>
  <c r="AZ161" i="24"/>
  <c r="AY161" i="24"/>
  <c r="AX161" i="24"/>
  <c r="AW161" i="24"/>
  <c r="AV161" i="24"/>
  <c r="AU161" i="24"/>
  <c r="AT161" i="24"/>
  <c r="AR161" i="24"/>
  <c r="AA161" i="24"/>
  <c r="BH160" i="24"/>
  <c r="BI160" i="24" s="1"/>
  <c r="BG160" i="24"/>
  <c r="BF160" i="24"/>
  <c r="BE160" i="24"/>
  <c r="BD160" i="24"/>
  <c r="BC160" i="24"/>
  <c r="BB160" i="24"/>
  <c r="BA160" i="24"/>
  <c r="AZ160" i="24"/>
  <c r="AY160" i="24"/>
  <c r="AX160" i="24"/>
  <c r="AW160" i="24"/>
  <c r="AV160" i="24"/>
  <c r="AU160" i="24"/>
  <c r="AT160" i="24"/>
  <c r="AR160" i="24"/>
  <c r="AA160" i="24"/>
  <c r="BH159" i="24"/>
  <c r="BI159" i="24" s="1"/>
  <c r="BG159" i="24"/>
  <c r="BF159" i="24"/>
  <c r="BE159" i="24"/>
  <c r="BD159" i="24"/>
  <c r="BC159" i="24"/>
  <c r="BB159" i="24"/>
  <c r="BA159" i="24"/>
  <c r="AZ159" i="24"/>
  <c r="AY159" i="24"/>
  <c r="AX159" i="24"/>
  <c r="AW159" i="24"/>
  <c r="AV159" i="24"/>
  <c r="AU159" i="24"/>
  <c r="AT159" i="24"/>
  <c r="AR159" i="24"/>
  <c r="AA159" i="24"/>
  <c r="BH158" i="24"/>
  <c r="BI158" i="24" s="1"/>
  <c r="BG158" i="24"/>
  <c r="BF158" i="24"/>
  <c r="BE158" i="24"/>
  <c r="BD158" i="24"/>
  <c r="BC158" i="24"/>
  <c r="BB158" i="24"/>
  <c r="BA158" i="24"/>
  <c r="AZ158" i="24"/>
  <c r="AY158" i="24"/>
  <c r="AX158" i="24"/>
  <c r="AW158" i="24"/>
  <c r="AV158" i="24"/>
  <c r="AU158" i="24"/>
  <c r="AT158" i="24"/>
  <c r="AR158" i="24"/>
  <c r="AA158" i="24"/>
  <c r="BH157" i="24"/>
  <c r="BI157" i="24" s="1"/>
  <c r="BG157" i="24"/>
  <c r="BF157" i="24"/>
  <c r="BE157" i="24"/>
  <c r="BD157" i="24"/>
  <c r="BC157" i="24"/>
  <c r="BB157" i="24"/>
  <c r="BA157" i="24"/>
  <c r="AZ157" i="24"/>
  <c r="AY157" i="24"/>
  <c r="AX157" i="24"/>
  <c r="AW157" i="24"/>
  <c r="AV157" i="24"/>
  <c r="AU157" i="24"/>
  <c r="AT157" i="24"/>
  <c r="AR157" i="24"/>
  <c r="AA157" i="24"/>
  <c r="BH156" i="24"/>
  <c r="BI156" i="24" s="1"/>
  <c r="BG156" i="24"/>
  <c r="BF156" i="24"/>
  <c r="BE156" i="24"/>
  <c r="BD156" i="24"/>
  <c r="BC156" i="24"/>
  <c r="BB156" i="24"/>
  <c r="BA156" i="24"/>
  <c r="AZ156" i="24"/>
  <c r="AY156" i="24"/>
  <c r="AX156" i="24"/>
  <c r="AW156" i="24"/>
  <c r="AV156" i="24"/>
  <c r="AU156" i="24"/>
  <c r="AT156" i="24"/>
  <c r="AR156" i="24"/>
  <c r="AA156" i="24"/>
  <c r="BH155" i="24"/>
  <c r="BI155" i="24" s="1"/>
  <c r="BG155" i="24"/>
  <c r="BF155" i="24"/>
  <c r="BE155" i="24"/>
  <c r="BD155" i="24"/>
  <c r="BC155" i="24"/>
  <c r="BB155" i="24"/>
  <c r="BA155" i="24"/>
  <c r="AZ155" i="24"/>
  <c r="AY155" i="24"/>
  <c r="AX155" i="24"/>
  <c r="AW155" i="24"/>
  <c r="AV155" i="24"/>
  <c r="AU155" i="24"/>
  <c r="AT155" i="24"/>
  <c r="AR155" i="24"/>
  <c r="AA155" i="24"/>
  <c r="BH154" i="24"/>
  <c r="BI154" i="24" s="1"/>
  <c r="BG154" i="24"/>
  <c r="BF154" i="24"/>
  <c r="BE154" i="24"/>
  <c r="BD154" i="24"/>
  <c r="BC154" i="24"/>
  <c r="BB154" i="24"/>
  <c r="BA154" i="24"/>
  <c r="AZ154" i="24"/>
  <c r="AY154" i="24"/>
  <c r="AX154" i="24"/>
  <c r="AW154" i="24"/>
  <c r="AV154" i="24"/>
  <c r="AU154" i="24"/>
  <c r="AT154" i="24"/>
  <c r="AR154" i="24"/>
  <c r="AA154" i="24"/>
  <c r="BH153" i="24"/>
  <c r="BI153" i="24" s="1"/>
  <c r="BG153" i="24"/>
  <c r="BF153" i="24"/>
  <c r="BE153" i="24"/>
  <c r="BD153" i="24"/>
  <c r="BC153" i="24"/>
  <c r="BB153" i="24"/>
  <c r="BA153" i="24"/>
  <c r="AZ153" i="24"/>
  <c r="AY153" i="24"/>
  <c r="AX153" i="24"/>
  <c r="AW153" i="24"/>
  <c r="AV153" i="24"/>
  <c r="AU153" i="24"/>
  <c r="AT153" i="24"/>
  <c r="AR153" i="24"/>
  <c r="AA153" i="24"/>
  <c r="BH152" i="24"/>
  <c r="BI152" i="24" s="1"/>
  <c r="BG152" i="24"/>
  <c r="BF152" i="24"/>
  <c r="BE152" i="24"/>
  <c r="BD152" i="24"/>
  <c r="BC152" i="24"/>
  <c r="BB152" i="24"/>
  <c r="BA152" i="24"/>
  <c r="AZ152" i="24"/>
  <c r="AY152" i="24"/>
  <c r="AX152" i="24"/>
  <c r="AW152" i="24"/>
  <c r="AV152" i="24"/>
  <c r="AU152" i="24"/>
  <c r="AT152" i="24"/>
  <c r="AR152" i="24"/>
  <c r="AA152" i="24"/>
  <c r="BH151" i="24"/>
  <c r="BI151" i="24" s="1"/>
  <c r="BG151" i="24"/>
  <c r="BF151" i="24"/>
  <c r="BE151" i="24"/>
  <c r="BD151" i="24"/>
  <c r="BC151" i="24"/>
  <c r="BB151" i="24"/>
  <c r="BA151" i="24"/>
  <c r="AZ151" i="24"/>
  <c r="AY151" i="24"/>
  <c r="AX151" i="24"/>
  <c r="AW151" i="24"/>
  <c r="AV151" i="24"/>
  <c r="AU151" i="24"/>
  <c r="AT151" i="24"/>
  <c r="AR151" i="24"/>
  <c r="AA151" i="24"/>
  <c r="BH150" i="24"/>
  <c r="BI150" i="24" s="1"/>
  <c r="BG150" i="24"/>
  <c r="BF150" i="24"/>
  <c r="BE150" i="24"/>
  <c r="BD150" i="24"/>
  <c r="BC150" i="24"/>
  <c r="BB150" i="24"/>
  <c r="BA150" i="24"/>
  <c r="AZ150" i="24"/>
  <c r="AY150" i="24"/>
  <c r="AX150" i="24"/>
  <c r="AW150" i="24"/>
  <c r="AV150" i="24"/>
  <c r="AU150" i="24"/>
  <c r="AT150" i="24"/>
  <c r="AR150" i="24"/>
  <c r="AA150" i="24"/>
  <c r="BH149" i="24"/>
  <c r="BI149" i="24" s="1"/>
  <c r="BG149" i="24"/>
  <c r="BF149" i="24"/>
  <c r="BE149" i="24"/>
  <c r="BD149" i="24"/>
  <c r="BC149" i="24"/>
  <c r="BB149" i="24"/>
  <c r="BA149" i="24"/>
  <c r="AZ149" i="24"/>
  <c r="AY149" i="24"/>
  <c r="AX149" i="24"/>
  <c r="AW149" i="24"/>
  <c r="AV149" i="24"/>
  <c r="AU149" i="24"/>
  <c r="AT149" i="24"/>
  <c r="AR149" i="24"/>
  <c r="AA149" i="24"/>
  <c r="BH148" i="24"/>
  <c r="BI148" i="24" s="1"/>
  <c r="BG148" i="24"/>
  <c r="BF148" i="24"/>
  <c r="BE148" i="24"/>
  <c r="BD148" i="24"/>
  <c r="BC148" i="24"/>
  <c r="BB148" i="24"/>
  <c r="BA148" i="24"/>
  <c r="AZ148" i="24"/>
  <c r="AY148" i="24"/>
  <c r="AX148" i="24"/>
  <c r="AW148" i="24"/>
  <c r="AV148" i="24"/>
  <c r="AU148" i="24"/>
  <c r="AT148" i="24"/>
  <c r="AR148" i="24"/>
  <c r="AA148" i="24"/>
  <c r="BH147" i="24"/>
  <c r="BI147" i="24" s="1"/>
  <c r="BG147" i="24"/>
  <c r="BF147" i="24"/>
  <c r="BE147" i="24"/>
  <c r="BD147" i="24"/>
  <c r="BC147" i="24"/>
  <c r="BB147" i="24"/>
  <c r="BA147" i="24"/>
  <c r="AZ147" i="24"/>
  <c r="AY147" i="24"/>
  <c r="AX147" i="24"/>
  <c r="AW147" i="24"/>
  <c r="AV147" i="24"/>
  <c r="AU147" i="24"/>
  <c r="AT147" i="24"/>
  <c r="AR147" i="24"/>
  <c r="AA147" i="24"/>
  <c r="BH146" i="24"/>
  <c r="BI146" i="24" s="1"/>
  <c r="BG146" i="24"/>
  <c r="BF146" i="24"/>
  <c r="BE146" i="24"/>
  <c r="BD146" i="24"/>
  <c r="BC146" i="24"/>
  <c r="BB146" i="24"/>
  <c r="BA146" i="24"/>
  <c r="AZ146" i="24"/>
  <c r="AY146" i="24"/>
  <c r="AX146" i="24"/>
  <c r="AW146" i="24"/>
  <c r="AV146" i="24"/>
  <c r="AU146" i="24"/>
  <c r="AT146" i="24"/>
  <c r="AR146" i="24"/>
  <c r="AA146" i="24"/>
  <c r="BH145" i="24"/>
  <c r="BI145" i="24" s="1"/>
  <c r="BG145" i="24"/>
  <c r="BF145" i="24"/>
  <c r="BE145" i="24"/>
  <c r="BD145" i="24"/>
  <c r="BC145" i="24"/>
  <c r="BB145" i="24"/>
  <c r="BA145" i="24"/>
  <c r="AZ145" i="24"/>
  <c r="AY145" i="24"/>
  <c r="AX145" i="24"/>
  <c r="AW145" i="24"/>
  <c r="AV145" i="24"/>
  <c r="AU145" i="24"/>
  <c r="AT145" i="24"/>
  <c r="AR145" i="24"/>
  <c r="AA145" i="24"/>
  <c r="BH144" i="24"/>
  <c r="BI144" i="24" s="1"/>
  <c r="BG144" i="24"/>
  <c r="BF144" i="24"/>
  <c r="BE144" i="24"/>
  <c r="BD144" i="24"/>
  <c r="BC144" i="24"/>
  <c r="BB144" i="24"/>
  <c r="BA144" i="24"/>
  <c r="AZ144" i="24"/>
  <c r="AY144" i="24"/>
  <c r="AX144" i="24"/>
  <c r="AW144" i="24"/>
  <c r="AV144" i="24"/>
  <c r="AU144" i="24"/>
  <c r="AT144" i="24"/>
  <c r="AR144" i="24"/>
  <c r="AA144" i="24"/>
  <c r="BH143" i="24"/>
  <c r="BI143" i="24" s="1"/>
  <c r="BG143" i="24"/>
  <c r="BF143" i="24"/>
  <c r="BE143" i="24"/>
  <c r="BD143" i="24"/>
  <c r="BC143" i="24"/>
  <c r="BB143" i="24"/>
  <c r="BA143" i="24"/>
  <c r="AZ143" i="24"/>
  <c r="AY143" i="24"/>
  <c r="AX143" i="24"/>
  <c r="AW143" i="24"/>
  <c r="AV143" i="24"/>
  <c r="AU143" i="24"/>
  <c r="AT143" i="24"/>
  <c r="AR143" i="24"/>
  <c r="AA143" i="24"/>
  <c r="BH142" i="24"/>
  <c r="BI142" i="24" s="1"/>
  <c r="BG142" i="24"/>
  <c r="BF142" i="24"/>
  <c r="BE142" i="24"/>
  <c r="BD142" i="24"/>
  <c r="BC142" i="24"/>
  <c r="BB142" i="24"/>
  <c r="BA142" i="24"/>
  <c r="AZ142" i="24"/>
  <c r="AY142" i="24"/>
  <c r="AX142" i="24"/>
  <c r="AW142" i="24"/>
  <c r="AV142" i="24"/>
  <c r="AU142" i="24"/>
  <c r="AT142" i="24"/>
  <c r="AR142" i="24"/>
  <c r="AA142" i="24"/>
  <c r="BH141" i="24"/>
  <c r="BI141" i="24" s="1"/>
  <c r="BG141" i="24"/>
  <c r="BF141" i="24"/>
  <c r="BE141" i="24"/>
  <c r="BD141" i="24"/>
  <c r="BC141" i="24"/>
  <c r="BB141" i="24"/>
  <c r="BA141" i="24"/>
  <c r="AZ141" i="24"/>
  <c r="AY141" i="24"/>
  <c r="AX141" i="24"/>
  <c r="AW141" i="24"/>
  <c r="AV141" i="24"/>
  <c r="AU141" i="24"/>
  <c r="AT141" i="24"/>
  <c r="AR141" i="24"/>
  <c r="AA141" i="24"/>
  <c r="BH140" i="24"/>
  <c r="BI140" i="24" s="1"/>
  <c r="BG140" i="24"/>
  <c r="BF140" i="24"/>
  <c r="BE140" i="24"/>
  <c r="BD140" i="24"/>
  <c r="BC140" i="24"/>
  <c r="BB140" i="24"/>
  <c r="BA140" i="24"/>
  <c r="AZ140" i="24"/>
  <c r="AY140" i="24"/>
  <c r="AX140" i="24"/>
  <c r="AW140" i="24"/>
  <c r="AV140" i="24"/>
  <c r="AU140" i="24"/>
  <c r="AT140" i="24"/>
  <c r="AR140" i="24"/>
  <c r="AA140" i="24"/>
  <c r="BH139" i="24"/>
  <c r="BI139" i="24" s="1"/>
  <c r="BG139" i="24"/>
  <c r="BF139" i="24"/>
  <c r="BE139" i="24"/>
  <c r="BD139" i="24"/>
  <c r="BC139" i="24"/>
  <c r="BB139" i="24"/>
  <c r="BA139" i="24"/>
  <c r="AZ139" i="24"/>
  <c r="AY139" i="24"/>
  <c r="AX139" i="24"/>
  <c r="AW139" i="24"/>
  <c r="AV139" i="24"/>
  <c r="AU139" i="24"/>
  <c r="AT139" i="24"/>
  <c r="AR139" i="24"/>
  <c r="AA139" i="24"/>
  <c r="BH138" i="24"/>
  <c r="BI138" i="24" s="1"/>
  <c r="BG138" i="24"/>
  <c r="BF138" i="24"/>
  <c r="BE138" i="24"/>
  <c r="BD138" i="24"/>
  <c r="BC138" i="24"/>
  <c r="BB138" i="24"/>
  <c r="BA138" i="24"/>
  <c r="AZ138" i="24"/>
  <c r="AY138" i="24"/>
  <c r="AX138" i="24"/>
  <c r="AW138" i="24"/>
  <c r="AV138" i="24"/>
  <c r="AU138" i="24"/>
  <c r="AT138" i="24"/>
  <c r="AR138" i="24"/>
  <c r="AA138" i="24"/>
  <c r="BH137" i="24"/>
  <c r="BI137" i="24" s="1"/>
  <c r="BG137" i="24"/>
  <c r="BF137" i="24"/>
  <c r="BE137" i="24"/>
  <c r="BD137" i="24"/>
  <c r="BC137" i="24"/>
  <c r="BB137" i="24"/>
  <c r="BA137" i="24"/>
  <c r="AZ137" i="24"/>
  <c r="AY137" i="24"/>
  <c r="AX137" i="24"/>
  <c r="AW137" i="24"/>
  <c r="AV137" i="24"/>
  <c r="AU137" i="24"/>
  <c r="AT137" i="24"/>
  <c r="AR137" i="24"/>
  <c r="AA137" i="24"/>
  <c r="BH136" i="24"/>
  <c r="BI136" i="24" s="1"/>
  <c r="BG136" i="24"/>
  <c r="BF136" i="24"/>
  <c r="BE136" i="24"/>
  <c r="BD136" i="24"/>
  <c r="BC136" i="24"/>
  <c r="BB136" i="24"/>
  <c r="BA136" i="24"/>
  <c r="AZ136" i="24"/>
  <c r="AY136" i="24"/>
  <c r="AX136" i="24"/>
  <c r="AW136" i="24"/>
  <c r="AV136" i="24"/>
  <c r="AU136" i="24"/>
  <c r="AT136" i="24"/>
  <c r="AR136" i="24"/>
  <c r="AA136" i="24"/>
  <c r="BH135" i="24"/>
  <c r="BI135" i="24" s="1"/>
  <c r="BG135" i="24"/>
  <c r="BF135" i="24"/>
  <c r="BE135" i="24"/>
  <c r="BD135" i="24"/>
  <c r="BC135" i="24"/>
  <c r="BB135" i="24"/>
  <c r="BA135" i="24"/>
  <c r="AZ135" i="24"/>
  <c r="AY135" i="24"/>
  <c r="AX135" i="24"/>
  <c r="AW135" i="24"/>
  <c r="AV135" i="24"/>
  <c r="AU135" i="24"/>
  <c r="AT135" i="24"/>
  <c r="AR135" i="24"/>
  <c r="AA135" i="24"/>
  <c r="BH134" i="24"/>
  <c r="BI134" i="24" s="1"/>
  <c r="BG134" i="24"/>
  <c r="BF134" i="24"/>
  <c r="BE134" i="24"/>
  <c r="BD134" i="24"/>
  <c r="BC134" i="24"/>
  <c r="BB134" i="24"/>
  <c r="BA134" i="24"/>
  <c r="AZ134" i="24"/>
  <c r="AY134" i="24"/>
  <c r="AX134" i="24"/>
  <c r="AW134" i="24"/>
  <c r="AV134" i="24"/>
  <c r="AU134" i="24"/>
  <c r="AT134" i="24"/>
  <c r="AR134" i="24"/>
  <c r="AA134" i="24"/>
  <c r="BH133" i="24"/>
  <c r="BI133" i="24" s="1"/>
  <c r="BG133" i="24"/>
  <c r="BF133" i="24"/>
  <c r="BE133" i="24"/>
  <c r="BD133" i="24"/>
  <c r="BC133" i="24"/>
  <c r="BB133" i="24"/>
  <c r="BA133" i="24"/>
  <c r="AZ133" i="24"/>
  <c r="AY133" i="24"/>
  <c r="AX133" i="24"/>
  <c r="AW133" i="24"/>
  <c r="AV133" i="24"/>
  <c r="AU133" i="24"/>
  <c r="AT133" i="24"/>
  <c r="AR133" i="24"/>
  <c r="AA133" i="24"/>
  <c r="BH132" i="24"/>
  <c r="BI132" i="24" s="1"/>
  <c r="BG132" i="24"/>
  <c r="BF132" i="24"/>
  <c r="BE132" i="24"/>
  <c r="BD132" i="24"/>
  <c r="BC132" i="24"/>
  <c r="BB132" i="24"/>
  <c r="BA132" i="24"/>
  <c r="AZ132" i="24"/>
  <c r="AY132" i="24"/>
  <c r="AX132" i="24"/>
  <c r="AW132" i="24"/>
  <c r="AV132" i="24"/>
  <c r="AU132" i="24"/>
  <c r="AT132" i="24"/>
  <c r="AR132" i="24"/>
  <c r="AA132" i="24"/>
  <c r="BH131" i="24"/>
  <c r="BI131" i="24" s="1"/>
  <c r="BG131" i="24"/>
  <c r="BF131" i="24"/>
  <c r="BE131" i="24"/>
  <c r="BD131" i="24"/>
  <c r="BC131" i="24"/>
  <c r="BB131" i="24"/>
  <c r="BA131" i="24"/>
  <c r="AZ131" i="24"/>
  <c r="AY131" i="24"/>
  <c r="AX131" i="24"/>
  <c r="AW131" i="24"/>
  <c r="AV131" i="24"/>
  <c r="AU131" i="24"/>
  <c r="AT131" i="24"/>
  <c r="AR131" i="24"/>
  <c r="AA131" i="24"/>
  <c r="BH130" i="24"/>
  <c r="BI130" i="24" s="1"/>
  <c r="BG130" i="24"/>
  <c r="BF130" i="24"/>
  <c r="BE130" i="24"/>
  <c r="BD130" i="24"/>
  <c r="BC130" i="24"/>
  <c r="BB130" i="24"/>
  <c r="BA130" i="24"/>
  <c r="AZ130" i="24"/>
  <c r="AY130" i="24"/>
  <c r="AX130" i="24"/>
  <c r="AW130" i="24"/>
  <c r="AV130" i="24"/>
  <c r="AU130" i="24"/>
  <c r="AT130" i="24"/>
  <c r="AR130" i="24"/>
  <c r="AA130" i="24"/>
  <c r="BH129" i="24"/>
  <c r="BI129" i="24" s="1"/>
  <c r="BG129" i="24"/>
  <c r="BF129" i="24"/>
  <c r="BE129" i="24"/>
  <c r="BD129" i="24"/>
  <c r="BC129" i="24"/>
  <c r="BB129" i="24"/>
  <c r="BA129" i="24"/>
  <c r="AZ129" i="24"/>
  <c r="AY129" i="24"/>
  <c r="AX129" i="24"/>
  <c r="AW129" i="24"/>
  <c r="AV129" i="24"/>
  <c r="AU129" i="24"/>
  <c r="AT129" i="24"/>
  <c r="AR129" i="24"/>
  <c r="AA129" i="24"/>
  <c r="BH128" i="24"/>
  <c r="BI128" i="24" s="1"/>
  <c r="BG128" i="24"/>
  <c r="BF128" i="24"/>
  <c r="BE128" i="24"/>
  <c r="BD128" i="24"/>
  <c r="BC128" i="24"/>
  <c r="BB128" i="24"/>
  <c r="BA128" i="24"/>
  <c r="AZ128" i="24"/>
  <c r="AY128" i="24"/>
  <c r="AX128" i="24"/>
  <c r="AW128" i="24"/>
  <c r="AV128" i="24"/>
  <c r="AU128" i="24"/>
  <c r="AT128" i="24"/>
  <c r="AR128" i="24"/>
  <c r="AA128" i="24"/>
  <c r="BH127" i="24"/>
  <c r="BI127" i="24" s="1"/>
  <c r="BG127" i="24"/>
  <c r="BF127" i="24"/>
  <c r="BE127" i="24"/>
  <c r="BD127" i="24"/>
  <c r="BC127" i="24"/>
  <c r="BB127" i="24"/>
  <c r="BA127" i="24"/>
  <c r="AZ127" i="24"/>
  <c r="AY127" i="24"/>
  <c r="AX127" i="24"/>
  <c r="AW127" i="24"/>
  <c r="AV127" i="24"/>
  <c r="AU127" i="24"/>
  <c r="AT127" i="24"/>
  <c r="AR127" i="24"/>
  <c r="AA127" i="24"/>
  <c r="BH126" i="24"/>
  <c r="BI126" i="24" s="1"/>
  <c r="BG126" i="24"/>
  <c r="BF126" i="24"/>
  <c r="BE126" i="24"/>
  <c r="BD126" i="24"/>
  <c r="BC126" i="24"/>
  <c r="BB126" i="24"/>
  <c r="BA126" i="24"/>
  <c r="AZ126" i="24"/>
  <c r="AY126" i="24"/>
  <c r="AX126" i="24"/>
  <c r="AW126" i="24"/>
  <c r="AV126" i="24"/>
  <c r="AU126" i="24"/>
  <c r="AT126" i="24"/>
  <c r="AR126" i="24"/>
  <c r="AA126" i="24"/>
  <c r="BH125" i="24"/>
  <c r="BI125" i="24" s="1"/>
  <c r="BG125" i="24"/>
  <c r="BF125" i="24"/>
  <c r="BE125" i="24"/>
  <c r="BD125" i="24"/>
  <c r="BC125" i="24"/>
  <c r="BB125" i="24"/>
  <c r="BA125" i="24"/>
  <c r="AZ125" i="24"/>
  <c r="AY125" i="24"/>
  <c r="AX125" i="24"/>
  <c r="AW125" i="24"/>
  <c r="AV125" i="24"/>
  <c r="AU125" i="24"/>
  <c r="AT125" i="24"/>
  <c r="AR125" i="24"/>
  <c r="AA125" i="24"/>
  <c r="BH124" i="24"/>
  <c r="BI124" i="24" s="1"/>
  <c r="BG124" i="24"/>
  <c r="BF124" i="24"/>
  <c r="BE124" i="24"/>
  <c r="BD124" i="24"/>
  <c r="BC124" i="24"/>
  <c r="BB124" i="24"/>
  <c r="BA124" i="24"/>
  <c r="AZ124" i="24"/>
  <c r="AY124" i="24"/>
  <c r="AX124" i="24"/>
  <c r="AW124" i="24"/>
  <c r="AV124" i="24"/>
  <c r="AU124" i="24"/>
  <c r="AT124" i="24"/>
  <c r="AR124" i="24"/>
  <c r="AA124" i="24"/>
  <c r="BH123" i="24"/>
  <c r="BI123" i="24" s="1"/>
  <c r="BG123" i="24"/>
  <c r="BF123" i="24"/>
  <c r="BE123" i="24"/>
  <c r="BD123" i="24"/>
  <c r="BC123" i="24"/>
  <c r="BB123" i="24"/>
  <c r="BA123" i="24"/>
  <c r="AZ123" i="24"/>
  <c r="AY123" i="24"/>
  <c r="AX123" i="24"/>
  <c r="AW123" i="24"/>
  <c r="AV123" i="24"/>
  <c r="AU123" i="24"/>
  <c r="AT123" i="24"/>
  <c r="AR123" i="24"/>
  <c r="AA123" i="24"/>
  <c r="BH122" i="24"/>
  <c r="BI122" i="24" s="1"/>
  <c r="BG122" i="24"/>
  <c r="BF122" i="24"/>
  <c r="BE122" i="24"/>
  <c r="BD122" i="24"/>
  <c r="BC122" i="24"/>
  <c r="BB122" i="24"/>
  <c r="BA122" i="24"/>
  <c r="AZ122" i="24"/>
  <c r="AY122" i="24"/>
  <c r="AX122" i="24"/>
  <c r="AW122" i="24"/>
  <c r="AV122" i="24"/>
  <c r="AU122" i="24"/>
  <c r="AT122" i="24"/>
  <c r="AR122" i="24"/>
  <c r="AA122" i="24"/>
  <c r="BH121" i="24"/>
  <c r="BI121" i="24" s="1"/>
  <c r="BG121" i="24"/>
  <c r="BF121" i="24"/>
  <c r="BE121" i="24"/>
  <c r="BD121" i="24"/>
  <c r="BC121" i="24"/>
  <c r="BB121" i="24"/>
  <c r="BA121" i="24"/>
  <c r="AZ121" i="24"/>
  <c r="AY121" i="24"/>
  <c r="AX121" i="24"/>
  <c r="AW121" i="24"/>
  <c r="AV121" i="24"/>
  <c r="AU121" i="24"/>
  <c r="AT121" i="24"/>
  <c r="AR121" i="24"/>
  <c r="AA121" i="24"/>
  <c r="BH120" i="24"/>
  <c r="BI120" i="24" s="1"/>
  <c r="BG120" i="24"/>
  <c r="BF120" i="24"/>
  <c r="BE120" i="24"/>
  <c r="BD120" i="24"/>
  <c r="BC120" i="24"/>
  <c r="BB120" i="24"/>
  <c r="BA120" i="24"/>
  <c r="AZ120" i="24"/>
  <c r="AY120" i="24"/>
  <c r="AX120" i="24"/>
  <c r="AW120" i="24"/>
  <c r="AV120" i="24"/>
  <c r="AU120" i="24"/>
  <c r="AT120" i="24"/>
  <c r="AR120" i="24"/>
  <c r="AA120" i="24"/>
  <c r="BH119" i="24"/>
  <c r="BI119" i="24" s="1"/>
  <c r="BG119" i="24"/>
  <c r="BF119" i="24"/>
  <c r="BE119" i="24"/>
  <c r="BD119" i="24"/>
  <c r="BC119" i="24"/>
  <c r="BB119" i="24"/>
  <c r="BA119" i="24"/>
  <c r="AZ119" i="24"/>
  <c r="AY119" i="24"/>
  <c r="AX119" i="24"/>
  <c r="AW119" i="24"/>
  <c r="AV119" i="24"/>
  <c r="AU119" i="24"/>
  <c r="AT119" i="24"/>
  <c r="AR119" i="24"/>
  <c r="AA119" i="24"/>
  <c r="BH118" i="24"/>
  <c r="BI118" i="24" s="1"/>
  <c r="BG118" i="24"/>
  <c r="BF118" i="24"/>
  <c r="BE118" i="24"/>
  <c r="BD118" i="24"/>
  <c r="BC118" i="24"/>
  <c r="BB118" i="24"/>
  <c r="BA118" i="24"/>
  <c r="AZ118" i="24"/>
  <c r="AY118" i="24"/>
  <c r="AX118" i="24"/>
  <c r="AW118" i="24"/>
  <c r="AV118" i="24"/>
  <c r="AU118" i="24"/>
  <c r="AT118" i="24"/>
  <c r="AR118" i="24"/>
  <c r="AA118" i="24"/>
  <c r="BH117" i="24"/>
  <c r="BI117" i="24" s="1"/>
  <c r="BG117" i="24"/>
  <c r="BF117" i="24"/>
  <c r="BE117" i="24"/>
  <c r="BD117" i="24"/>
  <c r="BC117" i="24"/>
  <c r="BB117" i="24"/>
  <c r="BA117" i="24"/>
  <c r="AZ117" i="24"/>
  <c r="AY117" i="24"/>
  <c r="AX117" i="24"/>
  <c r="AW117" i="24"/>
  <c r="AV117" i="24"/>
  <c r="AU117" i="24"/>
  <c r="AT117" i="24"/>
  <c r="AR117" i="24"/>
  <c r="AA117" i="24"/>
  <c r="BH116" i="24"/>
  <c r="BI116" i="24" s="1"/>
  <c r="BG116" i="24"/>
  <c r="BF116" i="24"/>
  <c r="BE116" i="24"/>
  <c r="BD116" i="24"/>
  <c r="BC116" i="24"/>
  <c r="BB116" i="24"/>
  <c r="BA116" i="24"/>
  <c r="AZ116" i="24"/>
  <c r="AY116" i="24"/>
  <c r="AX116" i="24"/>
  <c r="AW116" i="24"/>
  <c r="AV116" i="24"/>
  <c r="AU116" i="24"/>
  <c r="AT116" i="24"/>
  <c r="AR116" i="24"/>
  <c r="AA116" i="24"/>
  <c r="BH115" i="24"/>
  <c r="BI115" i="24" s="1"/>
  <c r="BG115" i="24"/>
  <c r="BF115" i="24"/>
  <c r="BE115" i="24"/>
  <c r="BD115" i="24"/>
  <c r="BC115" i="24"/>
  <c r="BB115" i="24"/>
  <c r="BA115" i="24"/>
  <c r="AZ115" i="24"/>
  <c r="AY115" i="24"/>
  <c r="AX115" i="24"/>
  <c r="AW115" i="24"/>
  <c r="AV115" i="24"/>
  <c r="AU115" i="24"/>
  <c r="AT115" i="24"/>
  <c r="AR115" i="24"/>
  <c r="AA115" i="24"/>
  <c r="BH114" i="24"/>
  <c r="BI114" i="24" s="1"/>
  <c r="BG114" i="24"/>
  <c r="BF114" i="24"/>
  <c r="BE114" i="24"/>
  <c r="BD114" i="24"/>
  <c r="BC114" i="24"/>
  <c r="BB114" i="24"/>
  <c r="BA114" i="24"/>
  <c r="AZ114" i="24"/>
  <c r="AY114" i="24"/>
  <c r="AX114" i="24"/>
  <c r="AW114" i="24"/>
  <c r="AV114" i="24"/>
  <c r="AU114" i="24"/>
  <c r="AT114" i="24"/>
  <c r="AR114" i="24"/>
  <c r="AA114" i="24"/>
  <c r="BH113" i="24"/>
  <c r="BI113" i="24" s="1"/>
  <c r="BG113" i="24"/>
  <c r="BF113" i="24"/>
  <c r="BE113" i="24"/>
  <c r="BD113" i="24"/>
  <c r="BC113" i="24"/>
  <c r="BB113" i="24"/>
  <c r="BA113" i="24"/>
  <c r="AZ113" i="24"/>
  <c r="AY113" i="24"/>
  <c r="AX113" i="24"/>
  <c r="AW113" i="24"/>
  <c r="AV113" i="24"/>
  <c r="AU113" i="24"/>
  <c r="AT113" i="24"/>
  <c r="AR113" i="24"/>
  <c r="AA113" i="24"/>
  <c r="BH112" i="24"/>
  <c r="BI112" i="24" s="1"/>
  <c r="BG112" i="24"/>
  <c r="BF112" i="24"/>
  <c r="BE112" i="24"/>
  <c r="BD112" i="24"/>
  <c r="BC112" i="24"/>
  <c r="BB112" i="24"/>
  <c r="BA112" i="24"/>
  <c r="AZ112" i="24"/>
  <c r="AY112" i="24"/>
  <c r="AX112" i="24"/>
  <c r="AW112" i="24"/>
  <c r="AV112" i="24"/>
  <c r="AU112" i="24"/>
  <c r="AT112" i="24"/>
  <c r="AR112" i="24"/>
  <c r="AA112" i="24"/>
  <c r="BH111" i="24"/>
  <c r="BI111" i="24" s="1"/>
  <c r="BG111" i="24"/>
  <c r="BF111" i="24"/>
  <c r="BE111" i="24"/>
  <c r="BD111" i="24"/>
  <c r="BC111" i="24"/>
  <c r="BB111" i="24"/>
  <c r="BA111" i="24"/>
  <c r="AZ111" i="24"/>
  <c r="AY111" i="24"/>
  <c r="AX111" i="24"/>
  <c r="AW111" i="24"/>
  <c r="AV111" i="24"/>
  <c r="AU111" i="24"/>
  <c r="AT111" i="24"/>
  <c r="AR111" i="24"/>
  <c r="AA111" i="24"/>
  <c r="BH110" i="24"/>
  <c r="BI110" i="24" s="1"/>
  <c r="BG110" i="24"/>
  <c r="BF110" i="24"/>
  <c r="BE110" i="24"/>
  <c r="BD110" i="24"/>
  <c r="BC110" i="24"/>
  <c r="BB110" i="24"/>
  <c r="BA110" i="24"/>
  <c r="AZ110" i="24"/>
  <c r="AY110" i="24"/>
  <c r="AX110" i="24"/>
  <c r="AW110" i="24"/>
  <c r="AV110" i="24"/>
  <c r="AU110" i="24"/>
  <c r="AT110" i="24"/>
  <c r="AR110" i="24"/>
  <c r="AA110" i="24"/>
  <c r="BH109" i="24"/>
  <c r="BI109" i="24" s="1"/>
  <c r="BG109" i="24"/>
  <c r="BF109" i="24"/>
  <c r="BE109" i="24"/>
  <c r="BD109" i="24"/>
  <c r="BC109" i="24"/>
  <c r="BB109" i="24"/>
  <c r="BA109" i="24"/>
  <c r="AZ109" i="24"/>
  <c r="AY109" i="24"/>
  <c r="AX109" i="24"/>
  <c r="AW109" i="24"/>
  <c r="AV109" i="24"/>
  <c r="AU109" i="24"/>
  <c r="AT109" i="24"/>
  <c r="AR109" i="24"/>
  <c r="AA109" i="24"/>
  <c r="BH108" i="24"/>
  <c r="BI108" i="24" s="1"/>
  <c r="BG108" i="24"/>
  <c r="BF108" i="24"/>
  <c r="BE108" i="24"/>
  <c r="BD108" i="24"/>
  <c r="BC108" i="24"/>
  <c r="BB108" i="24"/>
  <c r="BA108" i="24"/>
  <c r="AZ108" i="24"/>
  <c r="AY108" i="24"/>
  <c r="AX108" i="24"/>
  <c r="AW108" i="24"/>
  <c r="AV108" i="24"/>
  <c r="AU108" i="24"/>
  <c r="AT108" i="24"/>
  <c r="AR108" i="24"/>
  <c r="AA108" i="24"/>
  <c r="BH107" i="24"/>
  <c r="BG107" i="24"/>
  <c r="BF107" i="24"/>
  <c r="BE107" i="24"/>
  <c r="BD107" i="24"/>
  <c r="BC107" i="24"/>
  <c r="BB107" i="24"/>
  <c r="BA107" i="24"/>
  <c r="AZ107" i="24"/>
  <c r="AY107" i="24"/>
  <c r="AX107" i="24"/>
  <c r="AW107" i="24"/>
  <c r="AV107" i="24"/>
  <c r="BI107" i="24" s="1"/>
  <c r="AU107" i="24"/>
  <c r="AT107" i="24"/>
  <c r="AR107" i="24"/>
  <c r="AA107" i="24"/>
  <c r="BH106" i="24"/>
  <c r="BI106" i="24" s="1"/>
  <c r="BG106" i="24"/>
  <c r="BF106" i="24"/>
  <c r="BE106" i="24"/>
  <c r="BD106" i="24"/>
  <c r="BC106" i="24"/>
  <c r="BB106" i="24"/>
  <c r="BA106" i="24"/>
  <c r="AZ106" i="24"/>
  <c r="AY106" i="24"/>
  <c r="AX106" i="24"/>
  <c r="AW106" i="24"/>
  <c r="AV106" i="24"/>
  <c r="AU106" i="24"/>
  <c r="AT106" i="24"/>
  <c r="AR106" i="24"/>
  <c r="AA106" i="24"/>
  <c r="BH105" i="24"/>
  <c r="BG105" i="24"/>
  <c r="BF105" i="24"/>
  <c r="BE105" i="24"/>
  <c r="BD105" i="24"/>
  <c r="BC105" i="24"/>
  <c r="BB105" i="24"/>
  <c r="BA105" i="24"/>
  <c r="AZ105" i="24"/>
  <c r="AY105" i="24"/>
  <c r="AX105" i="24"/>
  <c r="AW105" i="24"/>
  <c r="AV105" i="24"/>
  <c r="BI105" i="24" s="1"/>
  <c r="AU105" i="24"/>
  <c r="AT105" i="24"/>
  <c r="AR105" i="24"/>
  <c r="AA105" i="24"/>
  <c r="BH104" i="24"/>
  <c r="BI104" i="24" s="1"/>
  <c r="BG104" i="24"/>
  <c r="BF104" i="24"/>
  <c r="BE104" i="24"/>
  <c r="BD104" i="24"/>
  <c r="BC104" i="24"/>
  <c r="BB104" i="24"/>
  <c r="BA104" i="24"/>
  <c r="AZ104" i="24"/>
  <c r="AY104" i="24"/>
  <c r="AX104" i="24"/>
  <c r="AW104" i="24"/>
  <c r="AV104" i="24"/>
  <c r="AU104" i="24"/>
  <c r="AT104" i="24"/>
  <c r="AR104" i="24"/>
  <c r="AA104" i="24"/>
  <c r="BH103" i="24"/>
  <c r="BI103" i="24" s="1"/>
  <c r="BG103" i="24"/>
  <c r="BF103" i="24"/>
  <c r="BE103" i="24"/>
  <c r="BD103" i="24"/>
  <c r="BC103" i="24"/>
  <c r="BB103" i="24"/>
  <c r="BA103" i="24"/>
  <c r="AZ103" i="24"/>
  <c r="AY103" i="24"/>
  <c r="AX103" i="24"/>
  <c r="AW103" i="24"/>
  <c r="AV103" i="24"/>
  <c r="AU103" i="24"/>
  <c r="AT103" i="24"/>
  <c r="AR103" i="24"/>
  <c r="AA103" i="24"/>
  <c r="BH102" i="24"/>
  <c r="BI102" i="24" s="1"/>
  <c r="BG102" i="24"/>
  <c r="BF102" i="24"/>
  <c r="BE102" i="24"/>
  <c r="BD102" i="24"/>
  <c r="BC102" i="24"/>
  <c r="BB102" i="24"/>
  <c r="BA102" i="24"/>
  <c r="AZ102" i="24"/>
  <c r="AY102" i="24"/>
  <c r="AX102" i="24"/>
  <c r="AW102" i="24"/>
  <c r="AV102" i="24"/>
  <c r="AU102" i="24"/>
  <c r="AT102" i="24"/>
  <c r="AR102" i="24"/>
  <c r="AA102" i="24"/>
  <c r="BH101" i="24"/>
  <c r="BG101" i="24"/>
  <c r="BF101" i="24"/>
  <c r="BE101" i="24"/>
  <c r="BD101" i="24"/>
  <c r="BC101" i="24"/>
  <c r="BB101" i="24"/>
  <c r="BA101" i="24"/>
  <c r="AZ101" i="24"/>
  <c r="AY101" i="24"/>
  <c r="AX101" i="24"/>
  <c r="AW101" i="24"/>
  <c r="AV101" i="24"/>
  <c r="BI101" i="24" s="1"/>
  <c r="AU101" i="24"/>
  <c r="AT101" i="24"/>
  <c r="AR101" i="24"/>
  <c r="AA101" i="24"/>
  <c r="BH100" i="24"/>
  <c r="BI100" i="24" s="1"/>
  <c r="BG100" i="24"/>
  <c r="BF100" i="24"/>
  <c r="BE100" i="24"/>
  <c r="BD100" i="24"/>
  <c r="BC100" i="24"/>
  <c r="BB100" i="24"/>
  <c r="BA100" i="24"/>
  <c r="AZ100" i="24"/>
  <c r="AY100" i="24"/>
  <c r="AX100" i="24"/>
  <c r="AW100" i="24"/>
  <c r="AV100" i="24"/>
  <c r="AU100" i="24"/>
  <c r="AT100" i="24"/>
  <c r="AR100" i="24"/>
  <c r="AA100" i="24"/>
  <c r="BH99" i="24"/>
  <c r="BG99" i="24"/>
  <c r="BF99" i="24"/>
  <c r="BE99" i="24"/>
  <c r="BD99" i="24"/>
  <c r="BC99" i="24"/>
  <c r="BB99" i="24"/>
  <c r="BA99" i="24"/>
  <c r="AZ99" i="24"/>
  <c r="AY99" i="24"/>
  <c r="AX99" i="24"/>
  <c r="AW99" i="24"/>
  <c r="AV99" i="24"/>
  <c r="BI99" i="24" s="1"/>
  <c r="AU99" i="24"/>
  <c r="AT99" i="24"/>
  <c r="AR99" i="24"/>
  <c r="AA99" i="24"/>
  <c r="BH98" i="24"/>
  <c r="BI98" i="24" s="1"/>
  <c r="BG98" i="24"/>
  <c r="BF98" i="24"/>
  <c r="BE98" i="24"/>
  <c r="BD98" i="24"/>
  <c r="BC98" i="24"/>
  <c r="BB98" i="24"/>
  <c r="BA98" i="24"/>
  <c r="AZ98" i="24"/>
  <c r="AY98" i="24"/>
  <c r="AX98" i="24"/>
  <c r="AW98" i="24"/>
  <c r="AV98" i="24"/>
  <c r="AU98" i="24"/>
  <c r="AT98" i="24"/>
  <c r="AR98" i="24"/>
  <c r="AA98" i="24"/>
  <c r="BH97" i="24"/>
  <c r="BG97" i="24"/>
  <c r="BF97" i="24"/>
  <c r="BE97" i="24"/>
  <c r="BD97" i="24"/>
  <c r="BC97" i="24"/>
  <c r="BB97" i="24"/>
  <c r="BA97" i="24"/>
  <c r="AZ97" i="24"/>
  <c r="AY97" i="24"/>
  <c r="AX97" i="24"/>
  <c r="AW97" i="24"/>
  <c r="AV97" i="24"/>
  <c r="BI97" i="24" s="1"/>
  <c r="AU97" i="24"/>
  <c r="AT97" i="24"/>
  <c r="AR97" i="24"/>
  <c r="AA97" i="24"/>
  <c r="BH96" i="24"/>
  <c r="BI96" i="24" s="1"/>
  <c r="BG96" i="24"/>
  <c r="BF96" i="24"/>
  <c r="BE96" i="24"/>
  <c r="BD96" i="24"/>
  <c r="BC96" i="24"/>
  <c r="BB96" i="24"/>
  <c r="BA96" i="24"/>
  <c r="AZ96" i="24"/>
  <c r="AY96" i="24"/>
  <c r="AX96" i="24"/>
  <c r="AW96" i="24"/>
  <c r="AV96" i="24"/>
  <c r="AU96" i="24"/>
  <c r="AT96" i="24"/>
  <c r="AR96" i="24"/>
  <c r="AA96" i="24"/>
  <c r="BH95" i="24"/>
  <c r="BI95" i="24" s="1"/>
  <c r="BG95" i="24"/>
  <c r="BF95" i="24"/>
  <c r="BE95" i="24"/>
  <c r="BD95" i="24"/>
  <c r="BC95" i="24"/>
  <c r="BB95" i="24"/>
  <c r="BA95" i="24"/>
  <c r="AZ95" i="24"/>
  <c r="AY95" i="24"/>
  <c r="AX95" i="24"/>
  <c r="AW95" i="24"/>
  <c r="AV95" i="24"/>
  <c r="AU95" i="24"/>
  <c r="AT95" i="24"/>
  <c r="AR95" i="24"/>
  <c r="AA95" i="24"/>
  <c r="BH94" i="24"/>
  <c r="BI94" i="24" s="1"/>
  <c r="BG94" i="24"/>
  <c r="BF94" i="24"/>
  <c r="BE94" i="24"/>
  <c r="BD94" i="24"/>
  <c r="BC94" i="24"/>
  <c r="BB94" i="24"/>
  <c r="BA94" i="24"/>
  <c r="AZ94" i="24"/>
  <c r="AY94" i="24"/>
  <c r="AX94" i="24"/>
  <c r="AW94" i="24"/>
  <c r="AV94" i="24"/>
  <c r="AU94" i="24"/>
  <c r="AT94" i="24"/>
  <c r="AR94" i="24"/>
  <c r="AA94" i="24"/>
  <c r="BH93" i="24"/>
  <c r="BG93" i="24"/>
  <c r="BF93" i="24"/>
  <c r="BE93" i="24"/>
  <c r="BD93" i="24"/>
  <c r="BC93" i="24"/>
  <c r="BB93" i="24"/>
  <c r="BA93" i="24"/>
  <c r="AZ93" i="24"/>
  <c r="AY93" i="24"/>
  <c r="AX93" i="24"/>
  <c r="AW93" i="24"/>
  <c r="AV93" i="24"/>
  <c r="BI93" i="24" s="1"/>
  <c r="AU93" i="24"/>
  <c r="AT93" i="24"/>
  <c r="AR93" i="24"/>
  <c r="AA93" i="24"/>
  <c r="BH92" i="24"/>
  <c r="BI92" i="24" s="1"/>
  <c r="BG92" i="24"/>
  <c r="BF92" i="24"/>
  <c r="BE92" i="24"/>
  <c r="BD92" i="24"/>
  <c r="BC92" i="24"/>
  <c r="BB92" i="24"/>
  <c r="BA92" i="24"/>
  <c r="AZ92" i="24"/>
  <c r="AY92" i="24"/>
  <c r="AX92" i="24"/>
  <c r="AW92" i="24"/>
  <c r="AV92" i="24"/>
  <c r="AU92" i="24"/>
  <c r="AT92" i="24"/>
  <c r="AR92" i="24"/>
  <c r="AA92" i="24"/>
  <c r="BH91" i="24"/>
  <c r="BG91" i="24"/>
  <c r="BF91" i="24"/>
  <c r="BE91" i="24"/>
  <c r="BD91" i="24"/>
  <c r="BC91" i="24"/>
  <c r="BB91" i="24"/>
  <c r="BA91" i="24"/>
  <c r="AZ91" i="24"/>
  <c r="AY91" i="24"/>
  <c r="AX91" i="24"/>
  <c r="AW91" i="24"/>
  <c r="AV91" i="24"/>
  <c r="BI91" i="24" s="1"/>
  <c r="AU91" i="24"/>
  <c r="AT91" i="24"/>
  <c r="AR91" i="24"/>
  <c r="AA91" i="24"/>
  <c r="BH90" i="24"/>
  <c r="BI90" i="24" s="1"/>
  <c r="BG90" i="24"/>
  <c r="BF90" i="24"/>
  <c r="BE90" i="24"/>
  <c r="BD90" i="24"/>
  <c r="BC90" i="24"/>
  <c r="BB90" i="24"/>
  <c r="BA90" i="24"/>
  <c r="AZ90" i="24"/>
  <c r="AY90" i="24"/>
  <c r="AX90" i="24"/>
  <c r="AW90" i="24"/>
  <c r="AV90" i="24"/>
  <c r="AU90" i="24"/>
  <c r="AT90" i="24"/>
  <c r="AR90" i="24"/>
  <c r="AA90" i="24"/>
  <c r="BH89" i="24"/>
  <c r="BG89" i="24"/>
  <c r="BF89" i="24"/>
  <c r="BE89" i="24"/>
  <c r="BD89" i="24"/>
  <c r="BC89" i="24"/>
  <c r="BB89" i="24"/>
  <c r="BA89" i="24"/>
  <c r="AZ89" i="24"/>
  <c r="AY89" i="24"/>
  <c r="AX89" i="24"/>
  <c r="AW89" i="24"/>
  <c r="AV89" i="24"/>
  <c r="BI89" i="24" s="1"/>
  <c r="AU89" i="24"/>
  <c r="AT89" i="24"/>
  <c r="AR89" i="24"/>
  <c r="AA89" i="24"/>
  <c r="BH88" i="24"/>
  <c r="BI88" i="24" s="1"/>
  <c r="BG88" i="24"/>
  <c r="BF88" i="24"/>
  <c r="BE88" i="24"/>
  <c r="BD88" i="24"/>
  <c r="BC88" i="24"/>
  <c r="BB88" i="24"/>
  <c r="BA88" i="24"/>
  <c r="AZ88" i="24"/>
  <c r="AY88" i="24"/>
  <c r="AX88" i="24"/>
  <c r="AW88" i="24"/>
  <c r="AV88" i="24"/>
  <c r="AU88" i="24"/>
  <c r="AT88" i="24"/>
  <c r="AR88" i="24"/>
  <c r="AA88" i="24"/>
  <c r="BH87" i="24"/>
  <c r="BG87" i="24"/>
  <c r="BF87" i="24"/>
  <c r="BE87" i="24"/>
  <c r="BD87" i="24"/>
  <c r="BC87" i="24"/>
  <c r="BB87" i="24"/>
  <c r="BA87" i="24"/>
  <c r="AZ87" i="24"/>
  <c r="AY87" i="24"/>
  <c r="AX87" i="24"/>
  <c r="AW87" i="24"/>
  <c r="AV87" i="24"/>
  <c r="BI87" i="24" s="1"/>
  <c r="AU87" i="24"/>
  <c r="AT87" i="24"/>
  <c r="AR87" i="24"/>
  <c r="AA87" i="24"/>
  <c r="BH86" i="24"/>
  <c r="BI86" i="24" s="1"/>
  <c r="BG86" i="24"/>
  <c r="BF86" i="24"/>
  <c r="BE86" i="24"/>
  <c r="BD86" i="24"/>
  <c r="BC86" i="24"/>
  <c r="BB86" i="24"/>
  <c r="BA86" i="24"/>
  <c r="AZ86" i="24"/>
  <c r="AY86" i="24"/>
  <c r="AX86" i="24"/>
  <c r="AW86" i="24"/>
  <c r="AV86" i="24"/>
  <c r="AU86" i="24"/>
  <c r="AT86" i="24"/>
  <c r="AR86" i="24"/>
  <c r="AA86" i="24"/>
  <c r="BH85" i="24"/>
  <c r="BG85" i="24"/>
  <c r="BF85" i="24"/>
  <c r="BE85" i="24"/>
  <c r="BD85" i="24"/>
  <c r="BC85" i="24"/>
  <c r="BB85" i="24"/>
  <c r="BA85" i="24"/>
  <c r="AZ85" i="24"/>
  <c r="AY85" i="24"/>
  <c r="AX85" i="24"/>
  <c r="AW85" i="24"/>
  <c r="AV85" i="24"/>
  <c r="BI85" i="24" s="1"/>
  <c r="AU85" i="24"/>
  <c r="AT85" i="24"/>
  <c r="AR85" i="24"/>
  <c r="AA85" i="24"/>
  <c r="BH84" i="24"/>
  <c r="BI84" i="24" s="1"/>
  <c r="BG84" i="24"/>
  <c r="BF84" i="24"/>
  <c r="BE84" i="24"/>
  <c r="BD84" i="24"/>
  <c r="BC84" i="24"/>
  <c r="BB84" i="24"/>
  <c r="BA84" i="24"/>
  <c r="AZ84" i="24"/>
  <c r="AY84" i="24"/>
  <c r="AX84" i="24"/>
  <c r="AW84" i="24"/>
  <c r="AV84" i="24"/>
  <c r="AU84" i="24"/>
  <c r="AT84" i="24"/>
  <c r="AR84" i="24"/>
  <c r="AA84" i="24"/>
  <c r="BH83" i="24"/>
  <c r="BG83" i="24"/>
  <c r="BF83" i="24"/>
  <c r="BE83" i="24"/>
  <c r="BD83" i="24"/>
  <c r="BC83" i="24"/>
  <c r="BB83" i="24"/>
  <c r="BA83" i="24"/>
  <c r="AZ83" i="24"/>
  <c r="AY83" i="24"/>
  <c r="AX83" i="24"/>
  <c r="AW83" i="24"/>
  <c r="AV83" i="24"/>
  <c r="BI83" i="24" s="1"/>
  <c r="AU83" i="24"/>
  <c r="AT83" i="24"/>
  <c r="AR83" i="24"/>
  <c r="AA83" i="24"/>
  <c r="BH82" i="24"/>
  <c r="BI82" i="24" s="1"/>
  <c r="BG82" i="24"/>
  <c r="BF82" i="24"/>
  <c r="BE82" i="24"/>
  <c r="BD82" i="24"/>
  <c r="BC82" i="24"/>
  <c r="BB82" i="24"/>
  <c r="BA82" i="24"/>
  <c r="AZ82" i="24"/>
  <c r="AY82" i="24"/>
  <c r="AX82" i="24"/>
  <c r="AW82" i="24"/>
  <c r="AV82" i="24"/>
  <c r="AU82" i="24"/>
  <c r="AT82" i="24"/>
  <c r="AR82" i="24"/>
  <c r="AA82" i="24"/>
  <c r="BH81" i="24"/>
  <c r="BI81" i="24" s="1"/>
  <c r="BG81" i="24"/>
  <c r="BF81" i="24"/>
  <c r="BE81" i="24"/>
  <c r="BD81" i="24"/>
  <c r="BC81" i="24"/>
  <c r="BB81" i="24"/>
  <c r="BA81" i="24"/>
  <c r="AZ81" i="24"/>
  <c r="AY81" i="24"/>
  <c r="AX81" i="24"/>
  <c r="AW81" i="24"/>
  <c r="AV81" i="24"/>
  <c r="AU81" i="24"/>
  <c r="AT81" i="24"/>
  <c r="AR81" i="24"/>
  <c r="AA81" i="24"/>
  <c r="BH80" i="24"/>
  <c r="BI80" i="24" s="1"/>
  <c r="BG80" i="24"/>
  <c r="BF80" i="24"/>
  <c r="BE80" i="24"/>
  <c r="BD80" i="24"/>
  <c r="BC80" i="24"/>
  <c r="BB80" i="24"/>
  <c r="BA80" i="24"/>
  <c r="AZ80" i="24"/>
  <c r="AY80" i="24"/>
  <c r="AX80" i="24"/>
  <c r="AW80" i="24"/>
  <c r="AV80" i="24"/>
  <c r="AU80" i="24"/>
  <c r="AT80" i="24"/>
  <c r="AR80" i="24"/>
  <c r="AA80" i="24"/>
  <c r="BH79" i="24"/>
  <c r="BG79" i="24"/>
  <c r="BF79" i="24"/>
  <c r="BE79" i="24"/>
  <c r="BD79" i="24"/>
  <c r="BC79" i="24"/>
  <c r="BB79" i="24"/>
  <c r="BA79" i="24"/>
  <c r="AZ79" i="24"/>
  <c r="AY79" i="24"/>
  <c r="AX79" i="24"/>
  <c r="AW79" i="24"/>
  <c r="AV79" i="24"/>
  <c r="BI79" i="24" s="1"/>
  <c r="AU79" i="24"/>
  <c r="AT79" i="24"/>
  <c r="AR79" i="24"/>
  <c r="AA79" i="24"/>
  <c r="BH78" i="24"/>
  <c r="BI78" i="24" s="1"/>
  <c r="BG78" i="24"/>
  <c r="BF78" i="24"/>
  <c r="BE78" i="24"/>
  <c r="BD78" i="24"/>
  <c r="BC78" i="24"/>
  <c r="BB78" i="24"/>
  <c r="BA78" i="24"/>
  <c r="AZ78" i="24"/>
  <c r="AY78" i="24"/>
  <c r="AX78" i="24"/>
  <c r="AW78" i="24"/>
  <c r="AV78" i="24"/>
  <c r="AU78" i="24"/>
  <c r="AT78" i="24"/>
  <c r="AR78" i="24"/>
  <c r="AA78" i="24"/>
  <c r="BH77" i="24"/>
  <c r="BG77" i="24"/>
  <c r="BF77" i="24"/>
  <c r="BE77" i="24"/>
  <c r="BD77" i="24"/>
  <c r="BC77" i="24"/>
  <c r="BB77" i="24"/>
  <c r="BA77" i="24"/>
  <c r="AZ77" i="24"/>
  <c r="AY77" i="24"/>
  <c r="AX77" i="24"/>
  <c r="AW77" i="24"/>
  <c r="AV77" i="24"/>
  <c r="BI77" i="24" s="1"/>
  <c r="AU77" i="24"/>
  <c r="AT77" i="24"/>
  <c r="AR77" i="24"/>
  <c r="AA77" i="24"/>
  <c r="BH76" i="24"/>
  <c r="BI76" i="24" s="1"/>
  <c r="BG76" i="24"/>
  <c r="BF76" i="24"/>
  <c r="BE76" i="24"/>
  <c r="BD76" i="24"/>
  <c r="BC76" i="24"/>
  <c r="BB76" i="24"/>
  <c r="BA76" i="24"/>
  <c r="AZ76" i="24"/>
  <c r="AY76" i="24"/>
  <c r="AX76" i="24"/>
  <c r="AW76" i="24"/>
  <c r="AV76" i="24"/>
  <c r="AU76" i="24"/>
  <c r="AT76" i="24"/>
  <c r="AR76" i="24"/>
  <c r="AA76" i="24"/>
  <c r="BH75" i="24"/>
  <c r="BI75" i="24" s="1"/>
  <c r="BG75" i="24"/>
  <c r="BF75" i="24"/>
  <c r="BE75" i="24"/>
  <c r="BD75" i="24"/>
  <c r="BC75" i="24"/>
  <c r="BB75" i="24"/>
  <c r="BA75" i="24"/>
  <c r="AZ75" i="24"/>
  <c r="AY75" i="24"/>
  <c r="AX75" i="24"/>
  <c r="AW75" i="24"/>
  <c r="AV75" i="24"/>
  <c r="AU75" i="24"/>
  <c r="AT75" i="24"/>
  <c r="AR75" i="24"/>
  <c r="AA75" i="24"/>
  <c r="BH74" i="24"/>
  <c r="BI74" i="24" s="1"/>
  <c r="BG74" i="24"/>
  <c r="BF74" i="24"/>
  <c r="BE74" i="24"/>
  <c r="BD74" i="24"/>
  <c r="BC74" i="24"/>
  <c r="BB74" i="24"/>
  <c r="BA74" i="24"/>
  <c r="AZ74" i="24"/>
  <c r="AY74" i="24"/>
  <c r="AX74" i="24"/>
  <c r="AW74" i="24"/>
  <c r="AV74" i="24"/>
  <c r="AU74" i="24"/>
  <c r="AT74" i="24"/>
  <c r="AR74" i="24"/>
  <c r="AA74" i="24"/>
  <c r="BH73" i="24"/>
  <c r="BI73" i="24" s="1"/>
  <c r="BG73" i="24"/>
  <c r="BF73" i="24"/>
  <c r="BE73" i="24"/>
  <c r="BD73" i="24"/>
  <c r="BC73" i="24"/>
  <c r="BB73" i="24"/>
  <c r="BA73" i="24"/>
  <c r="AZ73" i="24"/>
  <c r="AY73" i="24"/>
  <c r="AX73" i="24"/>
  <c r="AW73" i="24"/>
  <c r="AV73" i="24"/>
  <c r="AU73" i="24"/>
  <c r="AT73" i="24"/>
  <c r="AR73" i="24"/>
  <c r="AA73" i="24"/>
  <c r="BH72" i="24"/>
  <c r="BI72" i="24" s="1"/>
  <c r="BG72" i="24"/>
  <c r="BF72" i="24"/>
  <c r="BE72" i="24"/>
  <c r="BD72" i="24"/>
  <c r="BC72" i="24"/>
  <c r="BB72" i="24"/>
  <c r="BA72" i="24"/>
  <c r="AZ72" i="24"/>
  <c r="AY72" i="24"/>
  <c r="AX72" i="24"/>
  <c r="AW72" i="24"/>
  <c r="AV72" i="24"/>
  <c r="AU72" i="24"/>
  <c r="AT72" i="24"/>
  <c r="AR72" i="24"/>
  <c r="AA72" i="24"/>
  <c r="BH71" i="24"/>
  <c r="BI71" i="24" s="1"/>
  <c r="BG71" i="24"/>
  <c r="BF71" i="24"/>
  <c r="BE71" i="24"/>
  <c r="BD71" i="24"/>
  <c r="BC71" i="24"/>
  <c r="BB71" i="24"/>
  <c r="BA71" i="24"/>
  <c r="AZ71" i="24"/>
  <c r="AY71" i="24"/>
  <c r="AX71" i="24"/>
  <c r="AW71" i="24"/>
  <c r="AV71" i="24"/>
  <c r="AU71" i="24"/>
  <c r="AT71" i="24"/>
  <c r="AR71" i="24"/>
  <c r="AA71" i="24"/>
  <c r="BH70" i="24"/>
  <c r="BI70" i="24" s="1"/>
  <c r="BG70" i="24"/>
  <c r="BF70" i="24"/>
  <c r="BE70" i="24"/>
  <c r="BD70" i="24"/>
  <c r="BC70" i="24"/>
  <c r="BB70" i="24"/>
  <c r="BA70" i="24"/>
  <c r="AZ70" i="24"/>
  <c r="AY70" i="24"/>
  <c r="AX70" i="24"/>
  <c r="AW70" i="24"/>
  <c r="AV70" i="24"/>
  <c r="AU70" i="24"/>
  <c r="AT70" i="24"/>
  <c r="AR70" i="24"/>
  <c r="AA70" i="24"/>
  <c r="BH69" i="24"/>
  <c r="BG69" i="24"/>
  <c r="BF69" i="24"/>
  <c r="BE69" i="24"/>
  <c r="BD69" i="24"/>
  <c r="BC69" i="24"/>
  <c r="BB69" i="24"/>
  <c r="BA69" i="24"/>
  <c r="AZ69" i="24"/>
  <c r="AY69" i="24"/>
  <c r="AX69" i="24"/>
  <c r="AW69" i="24"/>
  <c r="AV69" i="24"/>
  <c r="BI69" i="24" s="1"/>
  <c r="AU69" i="24"/>
  <c r="AT69" i="24"/>
  <c r="AR69" i="24"/>
  <c r="AA69" i="24"/>
  <c r="BH68" i="24"/>
  <c r="BI68" i="24" s="1"/>
  <c r="BG68" i="24"/>
  <c r="BF68" i="24"/>
  <c r="BE68" i="24"/>
  <c r="BD68" i="24"/>
  <c r="BC68" i="24"/>
  <c r="BB68" i="24"/>
  <c r="BA68" i="24"/>
  <c r="AZ68" i="24"/>
  <c r="AY68" i="24"/>
  <c r="AX68" i="24"/>
  <c r="AW68" i="24"/>
  <c r="AV68" i="24"/>
  <c r="AU68" i="24"/>
  <c r="AT68" i="24"/>
  <c r="AR68" i="24"/>
  <c r="AA68" i="24"/>
  <c r="BH67" i="24"/>
  <c r="BG67" i="24"/>
  <c r="BF67" i="24"/>
  <c r="BE67" i="24"/>
  <c r="BD67" i="24"/>
  <c r="BC67" i="24"/>
  <c r="BB67" i="24"/>
  <c r="BA67" i="24"/>
  <c r="AZ67" i="24"/>
  <c r="AY67" i="24"/>
  <c r="AX67" i="24"/>
  <c r="AW67" i="24"/>
  <c r="AV67" i="24"/>
  <c r="BI67" i="24" s="1"/>
  <c r="AU67" i="24"/>
  <c r="AT67" i="24"/>
  <c r="AR67" i="24"/>
  <c r="AA67" i="24"/>
  <c r="BH66" i="24"/>
  <c r="BI66" i="24" s="1"/>
  <c r="BG66" i="24"/>
  <c r="BF66" i="24"/>
  <c r="BE66" i="24"/>
  <c r="BD66" i="24"/>
  <c r="BC66" i="24"/>
  <c r="BB66" i="24"/>
  <c r="BA66" i="24"/>
  <c r="AZ66" i="24"/>
  <c r="AY66" i="24"/>
  <c r="AX66" i="24"/>
  <c r="AW66" i="24"/>
  <c r="AV66" i="24"/>
  <c r="AU66" i="24"/>
  <c r="AT66" i="24"/>
  <c r="AR66" i="24"/>
  <c r="AA66" i="24"/>
  <c r="BH65" i="24"/>
  <c r="BG65" i="24"/>
  <c r="BF65" i="24"/>
  <c r="BE65" i="24"/>
  <c r="BD65" i="24"/>
  <c r="BC65" i="24"/>
  <c r="BB65" i="24"/>
  <c r="BA65" i="24"/>
  <c r="AZ65" i="24"/>
  <c r="AY65" i="24"/>
  <c r="AX65" i="24"/>
  <c r="AW65" i="24"/>
  <c r="AV65" i="24"/>
  <c r="BI65" i="24" s="1"/>
  <c r="AU65" i="24"/>
  <c r="AT65" i="24"/>
  <c r="AR65" i="24"/>
  <c r="AA65" i="24"/>
  <c r="BH64" i="24"/>
  <c r="BI64" i="24" s="1"/>
  <c r="BG64" i="24"/>
  <c r="BF64" i="24"/>
  <c r="BE64" i="24"/>
  <c r="BD64" i="24"/>
  <c r="BC64" i="24"/>
  <c r="BB64" i="24"/>
  <c r="BA64" i="24"/>
  <c r="AZ64" i="24"/>
  <c r="AY64" i="24"/>
  <c r="AX64" i="24"/>
  <c r="AW64" i="24"/>
  <c r="AV64" i="24"/>
  <c r="AU64" i="24"/>
  <c r="AT64" i="24"/>
  <c r="AR64" i="24"/>
  <c r="AA64" i="24"/>
  <c r="BH63" i="24"/>
  <c r="BG63" i="24"/>
  <c r="BF63" i="24"/>
  <c r="BE63" i="24"/>
  <c r="BD63" i="24"/>
  <c r="BC63" i="24"/>
  <c r="BB63" i="24"/>
  <c r="BA63" i="24"/>
  <c r="AZ63" i="24"/>
  <c r="AY63" i="24"/>
  <c r="AX63" i="24"/>
  <c r="AW63" i="24"/>
  <c r="AV63" i="24"/>
  <c r="BI63" i="24" s="1"/>
  <c r="AU63" i="24"/>
  <c r="AT63" i="24"/>
  <c r="AR63" i="24"/>
  <c r="AA63" i="24"/>
  <c r="BH62" i="24"/>
  <c r="BI62" i="24" s="1"/>
  <c r="BG62" i="24"/>
  <c r="BF62" i="24"/>
  <c r="BE62" i="24"/>
  <c r="BD62" i="24"/>
  <c r="BC62" i="24"/>
  <c r="BB62" i="24"/>
  <c r="BA62" i="24"/>
  <c r="AZ62" i="24"/>
  <c r="AY62" i="24"/>
  <c r="AX62" i="24"/>
  <c r="AW62" i="24"/>
  <c r="AV62" i="24"/>
  <c r="AU62" i="24"/>
  <c r="AT62" i="24"/>
  <c r="AR62" i="24"/>
  <c r="AA62" i="24"/>
  <c r="BH61" i="24"/>
  <c r="BG61" i="24"/>
  <c r="BF61" i="24"/>
  <c r="BE61" i="24"/>
  <c r="BD61" i="24"/>
  <c r="BC61" i="24"/>
  <c r="BB61" i="24"/>
  <c r="BA61" i="24"/>
  <c r="AZ61" i="24"/>
  <c r="AY61" i="24"/>
  <c r="AX61" i="24"/>
  <c r="AW61" i="24"/>
  <c r="AV61" i="24"/>
  <c r="BI61" i="24" s="1"/>
  <c r="AU61" i="24"/>
  <c r="AT61" i="24"/>
  <c r="AR61" i="24"/>
  <c r="AA61" i="24"/>
  <c r="BH60" i="24"/>
  <c r="BI60" i="24" s="1"/>
  <c r="BG60" i="24"/>
  <c r="BF60" i="24"/>
  <c r="BE60" i="24"/>
  <c r="BD60" i="24"/>
  <c r="BC60" i="24"/>
  <c r="BB60" i="24"/>
  <c r="BA60" i="24"/>
  <c r="AZ60" i="24"/>
  <c r="AY60" i="24"/>
  <c r="AX60" i="24"/>
  <c r="AW60" i="24"/>
  <c r="AV60" i="24"/>
  <c r="AU60" i="24"/>
  <c r="AT60" i="24"/>
  <c r="AR60" i="24"/>
  <c r="AA60" i="24"/>
  <c r="BH59" i="24"/>
  <c r="BG59" i="24"/>
  <c r="BF59" i="24"/>
  <c r="BE59" i="24"/>
  <c r="BD59" i="24"/>
  <c r="BC59" i="24"/>
  <c r="BB59" i="24"/>
  <c r="BA59" i="24"/>
  <c r="AZ59" i="24"/>
  <c r="AY59" i="24"/>
  <c r="AX59" i="24"/>
  <c r="AW59" i="24"/>
  <c r="AV59" i="24"/>
  <c r="BI59" i="24" s="1"/>
  <c r="AU59" i="24"/>
  <c r="AT59" i="24"/>
  <c r="AR59" i="24"/>
  <c r="AA59" i="24"/>
  <c r="BH58" i="24"/>
  <c r="BI58" i="24" s="1"/>
  <c r="BG58" i="24"/>
  <c r="BF58" i="24"/>
  <c r="BE58" i="24"/>
  <c r="BD58" i="24"/>
  <c r="BC58" i="24"/>
  <c r="BB58" i="24"/>
  <c r="BA58" i="24"/>
  <c r="AZ58" i="24"/>
  <c r="AY58" i="24"/>
  <c r="AX58" i="24"/>
  <c r="AW58" i="24"/>
  <c r="AV58" i="24"/>
  <c r="AU58" i="24"/>
  <c r="AT58" i="24"/>
  <c r="AR58" i="24"/>
  <c r="AA58" i="24"/>
  <c r="BI57" i="24"/>
  <c r="BH57" i="24"/>
  <c r="BG57" i="24"/>
  <c r="BF57" i="24"/>
  <c r="BE57" i="24"/>
  <c r="BD57" i="24"/>
  <c r="BC57" i="24"/>
  <c r="BB57" i="24"/>
  <c r="BA57" i="24"/>
  <c r="AZ57" i="24"/>
  <c r="AY57" i="24"/>
  <c r="AX57" i="24"/>
  <c r="AW57" i="24"/>
  <c r="AV57" i="24"/>
  <c r="AU57" i="24"/>
  <c r="AT57" i="24"/>
  <c r="AR57" i="24"/>
  <c r="AA57" i="24"/>
  <c r="BH56" i="24"/>
  <c r="BI56" i="24" s="1"/>
  <c r="BG56" i="24"/>
  <c r="BF56" i="24"/>
  <c r="BE56" i="24"/>
  <c r="BD56" i="24"/>
  <c r="BC56" i="24"/>
  <c r="BB56" i="24"/>
  <c r="BA56" i="24"/>
  <c r="AZ56" i="24"/>
  <c r="AY56" i="24"/>
  <c r="AX56" i="24"/>
  <c r="AW56" i="24"/>
  <c r="AV56" i="24"/>
  <c r="AU56" i="24"/>
  <c r="AT56" i="24"/>
  <c r="AR56" i="24"/>
  <c r="AA56" i="24"/>
  <c r="BI55" i="24"/>
  <c r="BH55" i="24"/>
  <c r="BG55" i="24"/>
  <c r="BF55" i="24"/>
  <c r="BE55" i="24"/>
  <c r="BD55" i="24"/>
  <c r="BC55" i="24"/>
  <c r="BB55" i="24"/>
  <c r="BA55" i="24"/>
  <c r="AZ55" i="24"/>
  <c r="AY55" i="24"/>
  <c r="AX55" i="24"/>
  <c r="AW55" i="24"/>
  <c r="AV55" i="24"/>
  <c r="AU55" i="24"/>
  <c r="AT55" i="24"/>
  <c r="AR55" i="24"/>
  <c r="AA55" i="24"/>
  <c r="BH54" i="24"/>
  <c r="BI54" i="24" s="1"/>
  <c r="BG54" i="24"/>
  <c r="BF54" i="24"/>
  <c r="BE54" i="24"/>
  <c r="BD54" i="24"/>
  <c r="BC54" i="24"/>
  <c r="BB54" i="24"/>
  <c r="BA54" i="24"/>
  <c r="AZ54" i="24"/>
  <c r="AY54" i="24"/>
  <c r="AX54" i="24"/>
  <c r="AW54" i="24"/>
  <c r="AV54" i="24"/>
  <c r="AU54" i="24"/>
  <c r="AT54" i="24"/>
  <c r="AR54" i="24"/>
  <c r="AA54" i="24"/>
  <c r="BH53" i="24"/>
  <c r="BG53" i="24"/>
  <c r="BF53" i="24"/>
  <c r="BE53" i="24"/>
  <c r="BD53" i="24"/>
  <c r="BC53" i="24"/>
  <c r="BB53" i="24"/>
  <c r="BA53" i="24"/>
  <c r="AZ53" i="24"/>
  <c r="AY53" i="24"/>
  <c r="AX53" i="24"/>
  <c r="AW53" i="24"/>
  <c r="AV53" i="24"/>
  <c r="BI53" i="24" s="1"/>
  <c r="AU53" i="24"/>
  <c r="AT53" i="24"/>
  <c r="AR53" i="24"/>
  <c r="AA53" i="24"/>
  <c r="BH52" i="24"/>
  <c r="BI52" i="24" s="1"/>
  <c r="BG52" i="24"/>
  <c r="BF52" i="24"/>
  <c r="BE52" i="24"/>
  <c r="BD52" i="24"/>
  <c r="BC52" i="24"/>
  <c r="BB52" i="24"/>
  <c r="BA52" i="24"/>
  <c r="AZ52" i="24"/>
  <c r="AY52" i="24"/>
  <c r="AX52" i="24"/>
  <c r="AW52" i="24"/>
  <c r="AV52" i="24"/>
  <c r="AU52" i="24"/>
  <c r="AT52" i="24"/>
  <c r="AR52" i="24"/>
  <c r="AA52" i="24"/>
  <c r="BH51" i="24"/>
  <c r="BI51" i="24" s="1"/>
  <c r="BG51" i="24"/>
  <c r="BF51" i="24"/>
  <c r="BE51" i="24"/>
  <c r="BD51" i="24"/>
  <c r="BC51" i="24"/>
  <c r="BB51" i="24"/>
  <c r="BA51" i="24"/>
  <c r="AZ51" i="24"/>
  <c r="AY51" i="24"/>
  <c r="AX51" i="24"/>
  <c r="AW51" i="24"/>
  <c r="AV51" i="24"/>
  <c r="AU51" i="24"/>
  <c r="AT51" i="24"/>
  <c r="AR51" i="24"/>
  <c r="AA51" i="24"/>
  <c r="BH50" i="24"/>
  <c r="BI50" i="24" s="1"/>
  <c r="BG50" i="24"/>
  <c r="BF50" i="24"/>
  <c r="BE50" i="24"/>
  <c r="BD50" i="24"/>
  <c r="BC50" i="24"/>
  <c r="BB50" i="24"/>
  <c r="BA50" i="24"/>
  <c r="AZ50" i="24"/>
  <c r="AY50" i="24"/>
  <c r="AX50" i="24"/>
  <c r="AW50" i="24"/>
  <c r="AV50" i="24"/>
  <c r="AU50" i="24"/>
  <c r="AT50" i="24"/>
  <c r="AR50" i="24"/>
  <c r="AA50" i="24"/>
  <c r="BH49" i="24"/>
  <c r="BI49" i="24" s="1"/>
  <c r="BG49" i="24"/>
  <c r="BF49" i="24"/>
  <c r="BE49" i="24"/>
  <c r="BD49" i="24"/>
  <c r="BC49" i="24"/>
  <c r="BB49" i="24"/>
  <c r="BA49" i="24"/>
  <c r="AZ49" i="24"/>
  <c r="AY49" i="24"/>
  <c r="AX49" i="24"/>
  <c r="AW49" i="24"/>
  <c r="AV49" i="24"/>
  <c r="AU49" i="24"/>
  <c r="AT49" i="24"/>
  <c r="AR49" i="24"/>
  <c r="AA49" i="24"/>
  <c r="BH48" i="24"/>
  <c r="BI48" i="24" s="1"/>
  <c r="BG48" i="24"/>
  <c r="BF48" i="24"/>
  <c r="BE48" i="24"/>
  <c r="BD48" i="24"/>
  <c r="BC48" i="24"/>
  <c r="BB48" i="24"/>
  <c r="BA48" i="24"/>
  <c r="AZ48" i="24"/>
  <c r="AY48" i="24"/>
  <c r="AX48" i="24"/>
  <c r="AW48" i="24"/>
  <c r="AV48" i="24"/>
  <c r="AU48" i="24"/>
  <c r="AT48" i="24"/>
  <c r="AR48" i="24"/>
  <c r="AA48" i="24"/>
  <c r="BI47" i="24"/>
  <c r="BH47" i="24"/>
  <c r="BG47" i="24"/>
  <c r="BF47" i="24"/>
  <c r="BE47" i="24"/>
  <c r="BD47" i="24"/>
  <c r="BC47" i="24"/>
  <c r="BB47" i="24"/>
  <c r="BA47" i="24"/>
  <c r="AZ47" i="24"/>
  <c r="AY47" i="24"/>
  <c r="AX47" i="24"/>
  <c r="AW47" i="24"/>
  <c r="AV47" i="24"/>
  <c r="AU47" i="24"/>
  <c r="AT47" i="24"/>
  <c r="AR47" i="24"/>
  <c r="AA47" i="24"/>
  <c r="BH46" i="24"/>
  <c r="BI46" i="24" s="1"/>
  <c r="BG46" i="24"/>
  <c r="BF46" i="24"/>
  <c r="BE46" i="24"/>
  <c r="BD46" i="24"/>
  <c r="BC46" i="24"/>
  <c r="BB46" i="24"/>
  <c r="BA46" i="24"/>
  <c r="AZ46" i="24"/>
  <c r="AY46" i="24"/>
  <c r="AX46" i="24"/>
  <c r="AW46" i="24"/>
  <c r="AV46" i="24"/>
  <c r="AU46" i="24"/>
  <c r="AT46" i="24"/>
  <c r="AR46" i="24"/>
  <c r="AA46" i="24"/>
  <c r="BH45" i="24"/>
  <c r="BI45" i="24" s="1"/>
  <c r="BG45" i="24"/>
  <c r="BF45" i="24"/>
  <c r="BE45" i="24"/>
  <c r="BD45" i="24"/>
  <c r="BC45" i="24"/>
  <c r="BB45" i="24"/>
  <c r="BA45" i="24"/>
  <c r="AZ45" i="24"/>
  <c r="AY45" i="24"/>
  <c r="AX45" i="24"/>
  <c r="AW45" i="24"/>
  <c r="AV45" i="24"/>
  <c r="AU45" i="24"/>
  <c r="AT45" i="24"/>
  <c r="AR45" i="24"/>
  <c r="AA45" i="24"/>
  <c r="BH44" i="24"/>
  <c r="BI44" i="24" s="1"/>
  <c r="BG44" i="24"/>
  <c r="BF44" i="24"/>
  <c r="BE44" i="24"/>
  <c r="BD44" i="24"/>
  <c r="BC44" i="24"/>
  <c r="BB44" i="24"/>
  <c r="BA44" i="24"/>
  <c r="AZ44" i="24"/>
  <c r="AY44" i="24"/>
  <c r="AX44" i="24"/>
  <c r="AW44" i="24"/>
  <c r="AV44" i="24"/>
  <c r="AU44" i="24"/>
  <c r="AT44" i="24"/>
  <c r="AR44" i="24"/>
  <c r="AA44" i="24"/>
  <c r="BH43" i="24"/>
  <c r="BI43" i="24" s="1"/>
  <c r="BG43" i="24"/>
  <c r="BF43" i="24"/>
  <c r="BE43" i="24"/>
  <c r="BD43" i="24"/>
  <c r="BC43" i="24"/>
  <c r="BB43" i="24"/>
  <c r="BA43" i="24"/>
  <c r="AZ43" i="24"/>
  <c r="AY43" i="24"/>
  <c r="AX43" i="24"/>
  <c r="AW43" i="24"/>
  <c r="AV43" i="24"/>
  <c r="AU43" i="24"/>
  <c r="AT43" i="24"/>
  <c r="AR43" i="24"/>
  <c r="AA43" i="24"/>
  <c r="BH42" i="24"/>
  <c r="BI42" i="24" s="1"/>
  <c r="BG42" i="24"/>
  <c r="BF42" i="24"/>
  <c r="BE42" i="24"/>
  <c r="BD42" i="24"/>
  <c r="BC42" i="24"/>
  <c r="BB42" i="24"/>
  <c r="BA42" i="24"/>
  <c r="AZ42" i="24"/>
  <c r="AY42" i="24"/>
  <c r="AX42" i="24"/>
  <c r="AW42" i="24"/>
  <c r="AV42" i="24"/>
  <c r="AU42" i="24"/>
  <c r="AT42" i="24"/>
  <c r="AR42" i="24"/>
  <c r="AA42" i="24"/>
  <c r="BH41" i="24"/>
  <c r="BI41" i="24" s="1"/>
  <c r="BG41" i="24"/>
  <c r="BF41" i="24"/>
  <c r="BE41" i="24"/>
  <c r="BD41" i="24"/>
  <c r="BC41" i="24"/>
  <c r="BB41" i="24"/>
  <c r="BA41" i="24"/>
  <c r="AZ41" i="24"/>
  <c r="AY41" i="24"/>
  <c r="AX41" i="24"/>
  <c r="AW41" i="24"/>
  <c r="AV41" i="24"/>
  <c r="AU41" i="24"/>
  <c r="AT41" i="24"/>
  <c r="AR41" i="24"/>
  <c r="AA41" i="24"/>
  <c r="BH40" i="24"/>
  <c r="BI40" i="24" s="1"/>
  <c r="BG40" i="24"/>
  <c r="BF40" i="24"/>
  <c r="BE40" i="24"/>
  <c r="BD40" i="24"/>
  <c r="BC40" i="24"/>
  <c r="BB40" i="24"/>
  <c r="BA40" i="24"/>
  <c r="AZ40" i="24"/>
  <c r="AY40" i="24"/>
  <c r="AX40" i="24"/>
  <c r="AW40" i="24"/>
  <c r="AV40" i="24"/>
  <c r="AU40" i="24"/>
  <c r="AT40" i="24"/>
  <c r="AR40" i="24"/>
  <c r="AA40" i="24"/>
  <c r="BI39" i="24"/>
  <c r="BH39" i="24"/>
  <c r="BG39" i="24"/>
  <c r="BF39" i="24"/>
  <c r="BE39" i="24"/>
  <c r="BD39" i="24"/>
  <c r="BC39" i="24"/>
  <c r="BB39" i="24"/>
  <c r="BA39" i="24"/>
  <c r="AZ39" i="24"/>
  <c r="AY39" i="24"/>
  <c r="AX39" i="24"/>
  <c r="AW39" i="24"/>
  <c r="AV39" i="24"/>
  <c r="AU39" i="24"/>
  <c r="AT39" i="24"/>
  <c r="AR39" i="24"/>
  <c r="AA39" i="24"/>
  <c r="BH38" i="24"/>
  <c r="BI38" i="24" s="1"/>
  <c r="BG38" i="24"/>
  <c r="BF38" i="24"/>
  <c r="BE38" i="24"/>
  <c r="BD38" i="24"/>
  <c r="BC38" i="24"/>
  <c r="BB38" i="24"/>
  <c r="BA38" i="24"/>
  <c r="AZ38" i="24"/>
  <c r="AY38" i="24"/>
  <c r="AX38" i="24"/>
  <c r="AW38" i="24"/>
  <c r="AV38" i="24"/>
  <c r="AU38" i="24"/>
  <c r="AT38" i="24"/>
  <c r="AR38" i="24"/>
  <c r="AA38" i="24"/>
  <c r="BH37" i="24"/>
  <c r="BI37" i="24" s="1"/>
  <c r="BG37" i="24"/>
  <c r="BF37" i="24"/>
  <c r="BE37" i="24"/>
  <c r="BD37" i="24"/>
  <c r="BC37" i="24"/>
  <c r="BB37" i="24"/>
  <c r="BA37" i="24"/>
  <c r="AZ37" i="24"/>
  <c r="AY37" i="24"/>
  <c r="AX37" i="24"/>
  <c r="AW37" i="24"/>
  <c r="AV37" i="24"/>
  <c r="AU37" i="24"/>
  <c r="AT37" i="24"/>
  <c r="AR37" i="24"/>
  <c r="AA37" i="24"/>
  <c r="BH36" i="24"/>
  <c r="BI36" i="24" s="1"/>
  <c r="BG36" i="24"/>
  <c r="BF36" i="24"/>
  <c r="BE36" i="24"/>
  <c r="BD36" i="24"/>
  <c r="BC36" i="24"/>
  <c r="BB36" i="24"/>
  <c r="BA36" i="24"/>
  <c r="AZ36" i="24"/>
  <c r="AY36" i="24"/>
  <c r="AX36" i="24"/>
  <c r="AW36" i="24"/>
  <c r="AV36" i="24"/>
  <c r="AU36" i="24"/>
  <c r="AT36" i="24"/>
  <c r="AR36" i="24"/>
  <c r="AA36" i="24"/>
  <c r="BH35" i="24"/>
  <c r="BI35" i="24" s="1"/>
  <c r="BG35" i="24"/>
  <c r="BF35" i="24"/>
  <c r="BE35" i="24"/>
  <c r="BD35" i="24"/>
  <c r="BC35" i="24"/>
  <c r="BB35" i="24"/>
  <c r="BA35" i="24"/>
  <c r="AZ35" i="24"/>
  <c r="AY35" i="24"/>
  <c r="AX35" i="24"/>
  <c r="AW35" i="24"/>
  <c r="AV35" i="24"/>
  <c r="AU35" i="24"/>
  <c r="AT35" i="24"/>
  <c r="AR35" i="24"/>
  <c r="AA35" i="24"/>
  <c r="BH34" i="24"/>
  <c r="BG34" i="24"/>
  <c r="BF34" i="24"/>
  <c r="BE34" i="24"/>
  <c r="BD34" i="24"/>
  <c r="BC34" i="24"/>
  <c r="BB34" i="24"/>
  <c r="BA34" i="24"/>
  <c r="AZ34" i="24"/>
  <c r="AY34" i="24"/>
  <c r="AX34" i="24"/>
  <c r="AW34" i="24"/>
  <c r="AV34" i="24"/>
  <c r="AU34" i="24"/>
  <c r="AT34" i="24"/>
  <c r="AR34" i="24"/>
  <c r="AA34" i="24"/>
  <c r="BH33" i="24"/>
  <c r="BI33" i="24" s="1"/>
  <c r="BG33" i="24"/>
  <c r="BF33" i="24"/>
  <c r="BE33" i="24"/>
  <c r="BD33" i="24"/>
  <c r="BC33" i="24"/>
  <c r="BB33" i="24"/>
  <c r="BA33" i="24"/>
  <c r="AZ33" i="24"/>
  <c r="AY33" i="24"/>
  <c r="AX33" i="24"/>
  <c r="AW33" i="24"/>
  <c r="AV33" i="24"/>
  <c r="AU33" i="24"/>
  <c r="AT33" i="24"/>
  <c r="AR33" i="24"/>
  <c r="AA33" i="24"/>
  <c r="BH32" i="24"/>
  <c r="BG32" i="24"/>
  <c r="BF32" i="24"/>
  <c r="BE32" i="24"/>
  <c r="BD32" i="24"/>
  <c r="BC32" i="24"/>
  <c r="BB32" i="24"/>
  <c r="BA32" i="24"/>
  <c r="AZ32" i="24"/>
  <c r="AY32" i="24"/>
  <c r="AX32" i="24"/>
  <c r="AW32" i="24"/>
  <c r="AV32" i="24"/>
  <c r="AU32" i="24"/>
  <c r="AT32" i="24"/>
  <c r="AR32" i="24"/>
  <c r="AA32" i="24"/>
  <c r="BI31" i="24"/>
  <c r="BH31" i="24"/>
  <c r="BG31" i="24"/>
  <c r="BF31" i="24"/>
  <c r="BE31" i="24"/>
  <c r="BD31" i="24"/>
  <c r="BC31" i="24"/>
  <c r="BB31" i="24"/>
  <c r="BA31" i="24"/>
  <c r="AZ31" i="24"/>
  <c r="AY31" i="24"/>
  <c r="AX31" i="24"/>
  <c r="AW31" i="24"/>
  <c r="AV31" i="24"/>
  <c r="AU31" i="24"/>
  <c r="AT31" i="24"/>
  <c r="AR31" i="24"/>
  <c r="AA31" i="24"/>
  <c r="BH30" i="24"/>
  <c r="BG30" i="24"/>
  <c r="BF30" i="24"/>
  <c r="BE30" i="24"/>
  <c r="BD30" i="24"/>
  <c r="BC30" i="24"/>
  <c r="BB30" i="24"/>
  <c r="BA30" i="24"/>
  <c r="AZ30" i="24"/>
  <c r="AY30" i="24"/>
  <c r="AX30" i="24"/>
  <c r="AW30" i="24"/>
  <c r="AV30" i="24"/>
  <c r="AU30" i="24"/>
  <c r="AT30" i="24"/>
  <c r="AR30" i="24"/>
  <c r="AA30" i="24"/>
  <c r="BH29" i="24"/>
  <c r="BI29" i="24" s="1"/>
  <c r="BG29" i="24"/>
  <c r="BF29" i="24"/>
  <c r="BE29" i="24"/>
  <c r="BD29" i="24"/>
  <c r="BC29" i="24"/>
  <c r="BB29" i="24"/>
  <c r="BA29" i="24"/>
  <c r="AZ29" i="24"/>
  <c r="AY29" i="24"/>
  <c r="AX29" i="24"/>
  <c r="AW29" i="24"/>
  <c r="AV29" i="24"/>
  <c r="AU29" i="24"/>
  <c r="AT29" i="24"/>
  <c r="AR29" i="24"/>
  <c r="AA29" i="24"/>
  <c r="BH28" i="24"/>
  <c r="BG28" i="24"/>
  <c r="BF28" i="24"/>
  <c r="BE28" i="24"/>
  <c r="BD28" i="24"/>
  <c r="BC28" i="24"/>
  <c r="BB28" i="24"/>
  <c r="BA28" i="24"/>
  <c r="AZ28" i="24"/>
  <c r="AY28" i="24"/>
  <c r="AX28" i="24"/>
  <c r="AW28" i="24"/>
  <c r="AV28" i="24"/>
  <c r="AU28" i="24"/>
  <c r="AT28" i="24"/>
  <c r="AR28" i="24"/>
  <c r="AA28" i="24"/>
  <c r="BH27" i="24"/>
  <c r="BI27" i="24" s="1"/>
  <c r="BG27" i="24"/>
  <c r="BF27" i="24"/>
  <c r="BE27" i="24"/>
  <c r="BD27" i="24"/>
  <c r="BC27" i="24"/>
  <c r="BB27" i="24"/>
  <c r="BA27" i="24"/>
  <c r="AZ27" i="24"/>
  <c r="AY27" i="24"/>
  <c r="AX27" i="24"/>
  <c r="AW27" i="24"/>
  <c r="AV27" i="24"/>
  <c r="AU27" i="24"/>
  <c r="AT27" i="24"/>
  <c r="AR27" i="24"/>
  <c r="AA27" i="24"/>
  <c r="BH26" i="24"/>
  <c r="BG26" i="24"/>
  <c r="BF26" i="24"/>
  <c r="BE26" i="24"/>
  <c r="BD26" i="24"/>
  <c r="BC26" i="24"/>
  <c r="BB26" i="24"/>
  <c r="BA26" i="24"/>
  <c r="AZ26" i="24"/>
  <c r="AY26" i="24"/>
  <c r="AX26" i="24"/>
  <c r="AW26" i="24"/>
  <c r="AV26" i="24"/>
  <c r="AU26" i="24"/>
  <c r="AT26" i="24"/>
  <c r="AR26" i="24"/>
  <c r="AA26" i="24"/>
  <c r="BH25" i="24"/>
  <c r="BI25" i="24" s="1"/>
  <c r="BG25" i="24"/>
  <c r="BF25" i="24"/>
  <c r="BE25" i="24"/>
  <c r="BD25" i="24"/>
  <c r="BC25" i="24"/>
  <c r="BB25" i="24"/>
  <c r="BA25" i="24"/>
  <c r="AZ25" i="24"/>
  <c r="AY25" i="24"/>
  <c r="AX25" i="24"/>
  <c r="AW25" i="24"/>
  <c r="AV25" i="24"/>
  <c r="AU25" i="24"/>
  <c r="AT25" i="24"/>
  <c r="AR25" i="24"/>
  <c r="AA25" i="24"/>
  <c r="BH24" i="24"/>
  <c r="BG24" i="24"/>
  <c r="BF24" i="24"/>
  <c r="BE24" i="24"/>
  <c r="BD24" i="24"/>
  <c r="BC24" i="24"/>
  <c r="BB24" i="24"/>
  <c r="BA24" i="24"/>
  <c r="AZ24" i="24"/>
  <c r="AY24" i="24"/>
  <c r="AX24" i="24"/>
  <c r="AW24" i="24"/>
  <c r="AV24" i="24"/>
  <c r="AU24" i="24"/>
  <c r="AT24" i="24"/>
  <c r="AR24" i="24"/>
  <c r="AA24" i="24"/>
  <c r="BI23" i="24"/>
  <c r="BH23" i="24"/>
  <c r="BG23" i="24"/>
  <c r="BF23" i="24"/>
  <c r="BE23" i="24"/>
  <c r="BD23" i="24"/>
  <c r="BC23" i="24"/>
  <c r="BB23" i="24"/>
  <c r="BA23" i="24"/>
  <c r="AZ23" i="24"/>
  <c r="AY23" i="24"/>
  <c r="AX23" i="24"/>
  <c r="AW23" i="24"/>
  <c r="AV23" i="24"/>
  <c r="AU23" i="24"/>
  <c r="AT23" i="24"/>
  <c r="AR23" i="24"/>
  <c r="AA23" i="24"/>
  <c r="BH22" i="24"/>
  <c r="BG22" i="24"/>
  <c r="BF22" i="24"/>
  <c r="BE22" i="24"/>
  <c r="BD22" i="24"/>
  <c r="BC22" i="24"/>
  <c r="BB22" i="24"/>
  <c r="BA22" i="24"/>
  <c r="AZ22" i="24"/>
  <c r="AY22" i="24"/>
  <c r="AX22" i="24"/>
  <c r="AW22" i="24"/>
  <c r="AV22" i="24"/>
  <c r="AU22" i="24"/>
  <c r="AT22" i="24"/>
  <c r="AR22" i="24"/>
  <c r="AA22" i="24"/>
  <c r="BH21" i="24"/>
  <c r="BI21" i="24" s="1"/>
  <c r="BG21" i="24"/>
  <c r="BF21" i="24"/>
  <c r="BE21" i="24"/>
  <c r="BD21" i="24"/>
  <c r="BC21" i="24"/>
  <c r="BB21" i="24"/>
  <c r="BA21" i="24"/>
  <c r="AZ21" i="24"/>
  <c r="AY21" i="24"/>
  <c r="AX21" i="24"/>
  <c r="AW21" i="24"/>
  <c r="AV21" i="24"/>
  <c r="AU21" i="24"/>
  <c r="AT21" i="24"/>
  <c r="AR21" i="24"/>
  <c r="AA21" i="24"/>
  <c r="BH20" i="24"/>
  <c r="BG20" i="24"/>
  <c r="BF20" i="24"/>
  <c r="BE20" i="24"/>
  <c r="BD20" i="24"/>
  <c r="BC20" i="24"/>
  <c r="BB20" i="24"/>
  <c r="BA20" i="24"/>
  <c r="AZ20" i="24"/>
  <c r="AY20" i="24"/>
  <c r="AX20" i="24"/>
  <c r="AW20" i="24"/>
  <c r="AV20" i="24"/>
  <c r="AU20" i="24"/>
  <c r="AT20" i="24"/>
  <c r="AR20" i="24"/>
  <c r="AA20" i="24"/>
  <c r="BH19" i="24"/>
  <c r="BI19" i="24" s="1"/>
  <c r="BG19" i="24"/>
  <c r="BF19" i="24"/>
  <c r="BE19" i="24"/>
  <c r="BD19" i="24"/>
  <c r="BC19" i="24"/>
  <c r="BB19" i="24"/>
  <c r="BA19" i="24"/>
  <c r="AZ19" i="24"/>
  <c r="AY19" i="24"/>
  <c r="AX19" i="24"/>
  <c r="AW19" i="24"/>
  <c r="AV19" i="24"/>
  <c r="AU19" i="24"/>
  <c r="AT19" i="24"/>
  <c r="AR19" i="24"/>
  <c r="AA19" i="24"/>
  <c r="BH18" i="24"/>
  <c r="BG18" i="24"/>
  <c r="BF18" i="24"/>
  <c r="BE18" i="24"/>
  <c r="BD18" i="24"/>
  <c r="BC18" i="24"/>
  <c r="BB18" i="24"/>
  <c r="BA18" i="24"/>
  <c r="AZ18" i="24"/>
  <c r="AY18" i="24"/>
  <c r="AX18" i="24"/>
  <c r="AW18" i="24"/>
  <c r="AV18" i="24"/>
  <c r="AU18" i="24"/>
  <c r="AT18" i="24"/>
  <c r="AR18" i="24"/>
  <c r="AA18" i="24"/>
  <c r="BH17" i="24"/>
  <c r="BI17" i="24" s="1"/>
  <c r="BG17" i="24"/>
  <c r="BF17" i="24"/>
  <c r="BE17" i="24"/>
  <c r="BD17" i="24"/>
  <c r="BC17" i="24"/>
  <c r="BB17" i="24"/>
  <c r="BA17" i="24"/>
  <c r="AZ17" i="24"/>
  <c r="AY17" i="24"/>
  <c r="AX17" i="24"/>
  <c r="AW17" i="24"/>
  <c r="AV17" i="24"/>
  <c r="AU17" i="24"/>
  <c r="AT17" i="24"/>
  <c r="AR17" i="24"/>
  <c r="AA17" i="24"/>
  <c r="BH16" i="24"/>
  <c r="BG16" i="24"/>
  <c r="BF16" i="24"/>
  <c r="BE16" i="24"/>
  <c r="BD16" i="24"/>
  <c r="BC16" i="24"/>
  <c r="BB16" i="24"/>
  <c r="BA16" i="24"/>
  <c r="AZ16" i="24"/>
  <c r="AY16" i="24"/>
  <c r="AX16" i="24"/>
  <c r="AW16" i="24"/>
  <c r="AV16" i="24"/>
  <c r="AU16" i="24"/>
  <c r="AT16" i="24"/>
  <c r="AR16" i="24"/>
  <c r="AA16" i="24"/>
  <c r="BI15" i="24"/>
  <c r="BH15" i="24"/>
  <c r="BG15" i="24"/>
  <c r="BF15" i="24"/>
  <c r="BE15" i="24"/>
  <c r="BD15" i="24"/>
  <c r="BC15" i="24"/>
  <c r="BB15" i="24"/>
  <c r="BA15" i="24"/>
  <c r="AZ15" i="24"/>
  <c r="AY15" i="24"/>
  <c r="AX15" i="24"/>
  <c r="AW15" i="24"/>
  <c r="AV15" i="24"/>
  <c r="AU15" i="24"/>
  <c r="AT15" i="24"/>
  <c r="AR15" i="24"/>
  <c r="AA15" i="24"/>
  <c r="BH14" i="24"/>
  <c r="BG14" i="24"/>
  <c r="BF14" i="24"/>
  <c r="BE14" i="24"/>
  <c r="BD14" i="24"/>
  <c r="BC14" i="24"/>
  <c r="BB14" i="24"/>
  <c r="BA14" i="24"/>
  <c r="AZ14" i="24"/>
  <c r="AY14" i="24"/>
  <c r="AX14" i="24"/>
  <c r="AW14" i="24"/>
  <c r="AV14" i="24"/>
  <c r="AU14" i="24"/>
  <c r="AT14" i="24"/>
  <c r="AR14" i="24"/>
  <c r="AA14" i="24"/>
  <c r="BH13" i="24"/>
  <c r="BI13" i="24" s="1"/>
  <c r="BG13" i="24"/>
  <c r="BF13" i="24"/>
  <c r="BE13" i="24"/>
  <c r="BD13" i="24"/>
  <c r="BC13" i="24"/>
  <c r="BB13" i="24"/>
  <c r="BA13" i="24"/>
  <c r="AZ13" i="24"/>
  <c r="AY13" i="24"/>
  <c r="AX13" i="24"/>
  <c r="AW13" i="24"/>
  <c r="AV13" i="24"/>
  <c r="AU13" i="24"/>
  <c r="AT13" i="24"/>
  <c r="AR13" i="24"/>
  <c r="AA13" i="24"/>
  <c r="BH12" i="24"/>
  <c r="BG12" i="24"/>
  <c r="BF12" i="24"/>
  <c r="BE12" i="24"/>
  <c r="BD12" i="24"/>
  <c r="BC12" i="24"/>
  <c r="BB12" i="24"/>
  <c r="BA12" i="24"/>
  <c r="AZ12" i="24"/>
  <c r="AY12" i="24"/>
  <c r="AX12" i="24"/>
  <c r="AW12" i="24"/>
  <c r="AV12" i="24"/>
  <c r="AU12" i="24"/>
  <c r="AT12" i="24"/>
  <c r="AR12" i="24"/>
  <c r="AA12" i="24"/>
  <c r="BH11" i="24"/>
  <c r="BI11" i="24" s="1"/>
  <c r="BG11" i="24"/>
  <c r="BF11" i="24"/>
  <c r="BE11" i="24"/>
  <c r="BD11" i="24"/>
  <c r="BC11" i="24"/>
  <c r="BB11" i="24"/>
  <c r="BA11" i="24"/>
  <c r="AZ11" i="24"/>
  <c r="AY11" i="24"/>
  <c r="AX11" i="24"/>
  <c r="AW11" i="24"/>
  <c r="AV11" i="24"/>
  <c r="AU11" i="24"/>
  <c r="AT11" i="24"/>
  <c r="AR11" i="24"/>
  <c r="AA11" i="24"/>
  <c r="BH10" i="24"/>
  <c r="BG10" i="24"/>
  <c r="BF10" i="24"/>
  <c r="BE10" i="24"/>
  <c r="BD10" i="24"/>
  <c r="BC10" i="24"/>
  <c r="BB10" i="24"/>
  <c r="BA10" i="24"/>
  <c r="AZ10" i="24"/>
  <c r="AY10" i="24"/>
  <c r="AX10" i="24"/>
  <c r="AW10" i="24"/>
  <c r="AV10" i="24"/>
  <c r="AU10" i="24"/>
  <c r="AT10" i="24"/>
  <c r="AR10" i="24"/>
  <c r="AA10" i="24"/>
  <c r="BH9" i="24"/>
  <c r="BI9" i="24" s="1"/>
  <c r="BG9" i="24"/>
  <c r="BF9" i="24"/>
  <c r="BE9" i="24"/>
  <c r="BD9" i="24"/>
  <c r="BC9" i="24"/>
  <c r="BB9" i="24"/>
  <c r="BA9" i="24"/>
  <c r="AZ9" i="24"/>
  <c r="AY9" i="24"/>
  <c r="AX9" i="24"/>
  <c r="AW9" i="24"/>
  <c r="AV9" i="24"/>
  <c r="AU9" i="24"/>
  <c r="AT9" i="24"/>
  <c r="AR9" i="24"/>
  <c r="AA9" i="24"/>
  <c r="BH8" i="24"/>
  <c r="BG8" i="24"/>
  <c r="BF8" i="24"/>
  <c r="BE8" i="24"/>
  <c r="BD8" i="24"/>
  <c r="BC8" i="24"/>
  <c r="BB8" i="24"/>
  <c r="BA8" i="24"/>
  <c r="AZ8" i="24"/>
  <c r="AY8" i="24"/>
  <c r="AX8" i="24"/>
  <c r="AW8" i="24"/>
  <c r="AV8" i="24"/>
  <c r="AU8" i="24"/>
  <c r="AT8" i="24"/>
  <c r="AR8" i="24"/>
  <c r="AA8" i="24"/>
  <c r="BI7" i="24"/>
  <c r="BH7" i="24"/>
  <c r="BG7" i="24"/>
  <c r="BF7" i="24"/>
  <c r="BE7" i="24"/>
  <c r="BD7" i="24"/>
  <c r="BC7" i="24"/>
  <c r="BB7" i="24"/>
  <c r="BA7" i="24"/>
  <c r="AZ7" i="24"/>
  <c r="AY7" i="24"/>
  <c r="AX7" i="24"/>
  <c r="AW7" i="24"/>
  <c r="AV7" i="24"/>
  <c r="AU7" i="24"/>
  <c r="AT7" i="24"/>
  <c r="AR7" i="24"/>
  <c r="AA7" i="24"/>
  <c r="BH6" i="24"/>
  <c r="BG6" i="24"/>
  <c r="BF6" i="24"/>
  <c r="BE6" i="24"/>
  <c r="BD6" i="24"/>
  <c r="BC6" i="24"/>
  <c r="BB6" i="24"/>
  <c r="BA6" i="24"/>
  <c r="AZ6" i="24"/>
  <c r="AY6" i="24"/>
  <c r="AX6" i="24"/>
  <c r="AW6" i="24"/>
  <c r="AV6" i="24"/>
  <c r="AU6" i="24"/>
  <c r="AT6" i="24"/>
  <c r="AR6" i="24"/>
  <c r="AA6" i="24"/>
  <c r="BI5" i="24"/>
  <c r="BH5" i="24"/>
  <c r="BG5" i="24"/>
  <c r="BF5" i="24"/>
  <c r="BE5" i="24"/>
  <c r="BD5" i="24"/>
  <c r="BC5" i="24"/>
  <c r="BB5" i="24"/>
  <c r="BA5" i="24"/>
  <c r="AZ5" i="24"/>
  <c r="AY5" i="24"/>
  <c r="AX5" i="24"/>
  <c r="AW5" i="24"/>
  <c r="AV5" i="24"/>
  <c r="AU5" i="24"/>
  <c r="AT5" i="24"/>
  <c r="AR5" i="24"/>
  <c r="AA5" i="24"/>
  <c r="BH4" i="24"/>
  <c r="BG4" i="24"/>
  <c r="BF4" i="24"/>
  <c r="BE4" i="24"/>
  <c r="BD4" i="24"/>
  <c r="BC4" i="24"/>
  <c r="BB4" i="24"/>
  <c r="BA4" i="24"/>
  <c r="AZ4" i="24"/>
  <c r="AY4" i="24"/>
  <c r="AX4" i="24"/>
  <c r="AW4" i="24"/>
  <c r="AV4" i="24"/>
  <c r="AU4" i="24"/>
  <c r="AT4" i="24"/>
  <c r="AR4" i="24"/>
  <c r="AA4" i="24"/>
  <c r="BH3" i="24"/>
  <c r="BI3" i="24" s="1"/>
  <c r="BG3" i="24"/>
  <c r="BF3" i="24"/>
  <c r="BE3" i="24"/>
  <c r="BD3" i="24"/>
  <c r="BC3" i="24"/>
  <c r="BB3" i="24"/>
  <c r="BA3" i="24"/>
  <c r="AZ3" i="24"/>
  <c r="AY3" i="24"/>
  <c r="AX3" i="24"/>
  <c r="AW3" i="24"/>
  <c r="AV3" i="24"/>
  <c r="AU3" i="24"/>
  <c r="AT3" i="24"/>
  <c r="AR3" i="24"/>
  <c r="AA3" i="24"/>
  <c r="BI2" i="24"/>
  <c r="BH2" i="24"/>
  <c r="BG2" i="24"/>
  <c r="BF2" i="24"/>
  <c r="BE2" i="24"/>
  <c r="BD2" i="24"/>
  <c r="BC2" i="24"/>
  <c r="BB2" i="24"/>
  <c r="BA2" i="24"/>
  <c r="AZ2" i="24"/>
  <c r="AY2" i="24"/>
  <c r="AX2" i="24"/>
  <c r="AW2" i="24"/>
  <c r="AV2" i="24"/>
  <c r="AU2" i="24"/>
  <c r="AT2" i="24"/>
  <c r="AR2" i="24"/>
  <c r="AA2" i="24"/>
  <c r="AP169" i="23"/>
  <c r="AQ169" i="23" s="1"/>
  <c r="AO169" i="23"/>
  <c r="AN169" i="23"/>
  <c r="AM169" i="23"/>
  <c r="AL169" i="23"/>
  <c r="AK169" i="23"/>
  <c r="AJ169" i="23"/>
  <c r="AI169" i="23"/>
  <c r="AH169" i="23"/>
  <c r="AG169" i="23"/>
  <c r="AF169" i="23"/>
  <c r="AE169" i="23"/>
  <c r="AD169" i="23"/>
  <c r="AC169" i="23"/>
  <c r="AB169" i="23"/>
  <c r="X169" i="23"/>
  <c r="Z169" i="23" s="1"/>
  <c r="W169" i="23"/>
  <c r="V169" i="23"/>
  <c r="U169" i="23"/>
  <c r="T169" i="23"/>
  <c r="S169" i="23"/>
  <c r="R169" i="23"/>
  <c r="Q169" i="23"/>
  <c r="P169" i="23"/>
  <c r="O169" i="23"/>
  <c r="N169" i="23"/>
  <c r="M169" i="23"/>
  <c r="L169" i="23"/>
  <c r="K169" i="23"/>
  <c r="J169" i="23"/>
  <c r="BG168" i="23"/>
  <c r="BH168" i="23" s="1"/>
  <c r="BF168" i="23"/>
  <c r="BE168" i="23"/>
  <c r="BD168" i="23"/>
  <c r="BC168" i="23"/>
  <c r="BB168" i="23"/>
  <c r="BA168" i="23"/>
  <c r="AZ168" i="23"/>
  <c r="AY168" i="23"/>
  <c r="AX168" i="23"/>
  <c r="AW168" i="23"/>
  <c r="AV168" i="23"/>
  <c r="AU168" i="23"/>
  <c r="AT168" i="23"/>
  <c r="AS168" i="23"/>
  <c r="AQ168" i="23"/>
  <c r="Z168" i="23"/>
  <c r="BG167" i="23"/>
  <c r="BH167" i="23" s="1"/>
  <c r="BF167" i="23"/>
  <c r="BE167" i="23"/>
  <c r="BD167" i="23"/>
  <c r="BC167" i="23"/>
  <c r="BB167" i="23"/>
  <c r="BA167" i="23"/>
  <c r="AZ167" i="23"/>
  <c r="AY167" i="23"/>
  <c r="AX167" i="23"/>
  <c r="AW167" i="23"/>
  <c r="AV167" i="23"/>
  <c r="AU167" i="23"/>
  <c r="AT167" i="23"/>
  <c r="AS167" i="23"/>
  <c r="AQ167" i="23"/>
  <c r="Z167" i="23"/>
  <c r="BG166" i="23"/>
  <c r="BH166" i="23" s="1"/>
  <c r="BF166" i="23"/>
  <c r="BE166" i="23"/>
  <c r="BD166" i="23"/>
  <c r="BC166" i="23"/>
  <c r="BB166" i="23"/>
  <c r="BA166" i="23"/>
  <c r="AZ166" i="23"/>
  <c r="AY166" i="23"/>
  <c r="AX166" i="23"/>
  <c r="AW166" i="23"/>
  <c r="AV166" i="23"/>
  <c r="AU166" i="23"/>
  <c r="AT166" i="23"/>
  <c r="AS166" i="23"/>
  <c r="AQ166" i="23"/>
  <c r="Z166" i="23"/>
  <c r="BG165" i="23"/>
  <c r="BH165" i="23" s="1"/>
  <c r="BF165" i="23"/>
  <c r="BE165" i="23"/>
  <c r="BD165" i="23"/>
  <c r="BC165" i="23"/>
  <c r="BB165" i="23"/>
  <c r="BA165" i="23"/>
  <c r="AZ165" i="23"/>
  <c r="AY165" i="23"/>
  <c r="AX165" i="23"/>
  <c r="AW165" i="23"/>
  <c r="AV165" i="23"/>
  <c r="AU165" i="23"/>
  <c r="AT165" i="23"/>
  <c r="AS165" i="23"/>
  <c r="AQ165" i="23"/>
  <c r="Z165" i="23"/>
  <c r="BG164" i="23"/>
  <c r="BH164" i="23" s="1"/>
  <c r="BF164" i="23"/>
  <c r="BE164" i="23"/>
  <c r="BD164" i="23"/>
  <c r="BC164" i="23"/>
  <c r="BB164" i="23"/>
  <c r="BA164" i="23"/>
  <c r="AZ164" i="23"/>
  <c r="AY164" i="23"/>
  <c r="AX164" i="23"/>
  <c r="AW164" i="23"/>
  <c r="AV164" i="23"/>
  <c r="AU164" i="23"/>
  <c r="AT164" i="23"/>
  <c r="AS164" i="23"/>
  <c r="AQ164" i="23"/>
  <c r="Z164" i="23"/>
  <c r="BG163" i="23"/>
  <c r="BH163" i="23" s="1"/>
  <c r="BF163" i="23"/>
  <c r="BE163" i="23"/>
  <c r="BD163" i="23"/>
  <c r="BC163" i="23"/>
  <c r="BB163" i="23"/>
  <c r="BA163" i="23"/>
  <c r="AZ163" i="23"/>
  <c r="AY163" i="23"/>
  <c r="AX163" i="23"/>
  <c r="AW163" i="23"/>
  <c r="AV163" i="23"/>
  <c r="AU163" i="23"/>
  <c r="AT163" i="23"/>
  <c r="AS163" i="23"/>
  <c r="AQ163" i="23"/>
  <c r="Z163" i="23"/>
  <c r="BG162" i="23"/>
  <c r="BH162" i="23" s="1"/>
  <c r="BF162" i="23"/>
  <c r="BE162" i="23"/>
  <c r="BD162" i="23"/>
  <c r="BC162" i="23"/>
  <c r="BB162" i="23"/>
  <c r="BA162" i="23"/>
  <c r="AZ162" i="23"/>
  <c r="AY162" i="23"/>
  <c r="AX162" i="23"/>
  <c r="AW162" i="23"/>
  <c r="AV162" i="23"/>
  <c r="AU162" i="23"/>
  <c r="AT162" i="23"/>
  <c r="AS162" i="23"/>
  <c r="AQ162" i="23"/>
  <c r="Z162" i="23"/>
  <c r="BG161" i="23"/>
  <c r="BH161" i="23" s="1"/>
  <c r="BF161" i="23"/>
  <c r="BE161" i="23"/>
  <c r="BD161" i="23"/>
  <c r="BC161" i="23"/>
  <c r="BB161" i="23"/>
  <c r="BA161" i="23"/>
  <c r="AZ161" i="23"/>
  <c r="AY161" i="23"/>
  <c r="AX161" i="23"/>
  <c r="AW161" i="23"/>
  <c r="AV161" i="23"/>
  <c r="AU161" i="23"/>
  <c r="AT161" i="23"/>
  <c r="AS161" i="23"/>
  <c r="AQ161" i="23"/>
  <c r="Z161" i="23"/>
  <c r="BG160" i="23"/>
  <c r="BH160" i="23" s="1"/>
  <c r="BF160" i="23"/>
  <c r="BE160" i="23"/>
  <c r="BD160" i="23"/>
  <c r="BC160" i="23"/>
  <c r="BB160" i="23"/>
  <c r="BA160" i="23"/>
  <c r="AZ160" i="23"/>
  <c r="AY160" i="23"/>
  <c r="AX160" i="23"/>
  <c r="AW160" i="23"/>
  <c r="AV160" i="23"/>
  <c r="AU160" i="23"/>
  <c r="AT160" i="23"/>
  <c r="AS160" i="23"/>
  <c r="AQ160" i="23"/>
  <c r="Z160" i="23"/>
  <c r="BG159" i="23"/>
  <c r="BH159" i="23" s="1"/>
  <c r="BF159" i="23"/>
  <c r="BE159" i="23"/>
  <c r="BD159" i="23"/>
  <c r="BC159" i="23"/>
  <c r="BB159" i="23"/>
  <c r="BA159" i="23"/>
  <c r="AZ159" i="23"/>
  <c r="AY159" i="23"/>
  <c r="AX159" i="23"/>
  <c r="AW159" i="23"/>
  <c r="AV159" i="23"/>
  <c r="AU159" i="23"/>
  <c r="AT159" i="23"/>
  <c r="AS159" i="23"/>
  <c r="AQ159" i="23"/>
  <c r="Z159" i="23"/>
  <c r="BG158" i="23"/>
  <c r="BH158" i="23" s="1"/>
  <c r="BF158" i="23"/>
  <c r="BE158" i="23"/>
  <c r="BD158" i="23"/>
  <c r="BC158" i="23"/>
  <c r="BB158" i="23"/>
  <c r="BA158" i="23"/>
  <c r="AZ158" i="23"/>
  <c r="AY158" i="23"/>
  <c r="AX158" i="23"/>
  <c r="AW158" i="23"/>
  <c r="AV158" i="23"/>
  <c r="AU158" i="23"/>
  <c r="AT158" i="23"/>
  <c r="AS158" i="23"/>
  <c r="AQ158" i="23"/>
  <c r="Z158" i="23"/>
  <c r="BG157" i="23"/>
  <c r="BH157" i="23" s="1"/>
  <c r="BF157" i="23"/>
  <c r="BE157" i="23"/>
  <c r="BD157" i="23"/>
  <c r="BC157" i="23"/>
  <c r="BB157" i="23"/>
  <c r="BA157" i="23"/>
  <c r="AZ157" i="23"/>
  <c r="AY157" i="23"/>
  <c r="AX157" i="23"/>
  <c r="AW157" i="23"/>
  <c r="AV157" i="23"/>
  <c r="AU157" i="23"/>
  <c r="AT157" i="23"/>
  <c r="AS157" i="23"/>
  <c r="AQ157" i="23"/>
  <c r="Z157" i="23"/>
  <c r="BG156" i="23"/>
  <c r="BH156" i="23" s="1"/>
  <c r="BF156" i="23"/>
  <c r="BE156" i="23"/>
  <c r="BD156" i="23"/>
  <c r="BC156" i="23"/>
  <c r="BB156" i="23"/>
  <c r="BA156" i="23"/>
  <c r="AZ156" i="23"/>
  <c r="AY156" i="23"/>
  <c r="AX156" i="23"/>
  <c r="AW156" i="23"/>
  <c r="AV156" i="23"/>
  <c r="AU156" i="23"/>
  <c r="AT156" i="23"/>
  <c r="AS156" i="23"/>
  <c r="AQ156" i="23"/>
  <c r="Z156" i="23"/>
  <c r="BG155" i="23"/>
  <c r="BH155" i="23" s="1"/>
  <c r="BF155" i="23"/>
  <c r="BE155" i="23"/>
  <c r="BD155" i="23"/>
  <c r="BC155" i="23"/>
  <c r="BB155" i="23"/>
  <c r="BA155" i="23"/>
  <c r="AZ155" i="23"/>
  <c r="AY155" i="23"/>
  <c r="AX155" i="23"/>
  <c r="AW155" i="23"/>
  <c r="AV155" i="23"/>
  <c r="AU155" i="23"/>
  <c r="AT155" i="23"/>
  <c r="AS155" i="23"/>
  <c r="AQ155" i="23"/>
  <c r="Z155" i="23"/>
  <c r="BG154" i="23"/>
  <c r="BH154" i="23" s="1"/>
  <c r="BF154" i="23"/>
  <c r="BE154" i="23"/>
  <c r="BD154" i="23"/>
  <c r="BC154" i="23"/>
  <c r="BB154" i="23"/>
  <c r="BA154" i="23"/>
  <c r="AZ154" i="23"/>
  <c r="AY154" i="23"/>
  <c r="AX154" i="23"/>
  <c r="AW154" i="23"/>
  <c r="AV154" i="23"/>
  <c r="AU154" i="23"/>
  <c r="AT154" i="23"/>
  <c r="AS154" i="23"/>
  <c r="AQ154" i="23"/>
  <c r="Z154" i="23"/>
  <c r="BG153" i="23"/>
  <c r="BH153" i="23" s="1"/>
  <c r="BF153" i="23"/>
  <c r="BE153" i="23"/>
  <c r="BD153" i="23"/>
  <c r="BC153" i="23"/>
  <c r="BB153" i="23"/>
  <c r="BA153" i="23"/>
  <c r="AZ153" i="23"/>
  <c r="AY153" i="23"/>
  <c r="AX153" i="23"/>
  <c r="AW153" i="23"/>
  <c r="AV153" i="23"/>
  <c r="AU153" i="23"/>
  <c r="AT153" i="23"/>
  <c r="AS153" i="23"/>
  <c r="AQ153" i="23"/>
  <c r="Z153" i="23"/>
  <c r="BG152" i="23"/>
  <c r="BH152" i="23" s="1"/>
  <c r="BF152" i="23"/>
  <c r="BE152" i="23"/>
  <c r="BD152" i="23"/>
  <c r="BC152" i="23"/>
  <c r="BB152" i="23"/>
  <c r="BA152" i="23"/>
  <c r="AZ152" i="23"/>
  <c r="AY152" i="23"/>
  <c r="AX152" i="23"/>
  <c r="AW152" i="23"/>
  <c r="AV152" i="23"/>
  <c r="AU152" i="23"/>
  <c r="AT152" i="23"/>
  <c r="AS152" i="23"/>
  <c r="AQ152" i="23"/>
  <c r="Z152" i="23"/>
  <c r="BG151" i="23"/>
  <c r="BH151" i="23" s="1"/>
  <c r="BF151" i="23"/>
  <c r="BE151" i="23"/>
  <c r="BD151" i="23"/>
  <c r="BC151" i="23"/>
  <c r="BB151" i="23"/>
  <c r="BA151" i="23"/>
  <c r="AZ151" i="23"/>
  <c r="AY151" i="23"/>
  <c r="AX151" i="23"/>
  <c r="AW151" i="23"/>
  <c r="AV151" i="23"/>
  <c r="AU151" i="23"/>
  <c r="AT151" i="23"/>
  <c r="AS151" i="23"/>
  <c r="AQ151" i="23"/>
  <c r="Z151" i="23"/>
  <c r="BG150" i="23"/>
  <c r="BH150" i="23" s="1"/>
  <c r="BF150" i="23"/>
  <c r="BE150" i="23"/>
  <c r="BD150" i="23"/>
  <c r="BC150" i="23"/>
  <c r="BB150" i="23"/>
  <c r="BA150" i="23"/>
  <c r="AZ150" i="23"/>
  <c r="AY150" i="23"/>
  <c r="AX150" i="23"/>
  <c r="AW150" i="23"/>
  <c r="AV150" i="23"/>
  <c r="AU150" i="23"/>
  <c r="AT150" i="23"/>
  <c r="AS150" i="23"/>
  <c r="AQ150" i="23"/>
  <c r="Z150" i="23"/>
  <c r="BG149" i="23"/>
  <c r="BH149" i="23" s="1"/>
  <c r="BF149" i="23"/>
  <c r="BE149" i="23"/>
  <c r="BD149" i="23"/>
  <c r="BC149" i="23"/>
  <c r="BB149" i="23"/>
  <c r="BA149" i="23"/>
  <c r="AZ149" i="23"/>
  <c r="AY149" i="23"/>
  <c r="AX149" i="23"/>
  <c r="AW149" i="23"/>
  <c r="AV149" i="23"/>
  <c r="AU149" i="23"/>
  <c r="AT149" i="23"/>
  <c r="AS149" i="23"/>
  <c r="AQ149" i="23"/>
  <c r="Z149" i="23"/>
  <c r="BG148" i="23"/>
  <c r="BH148" i="23" s="1"/>
  <c r="BF148" i="23"/>
  <c r="BE148" i="23"/>
  <c r="BD148" i="23"/>
  <c r="BC148" i="23"/>
  <c r="BB148" i="23"/>
  <c r="BA148" i="23"/>
  <c r="AZ148" i="23"/>
  <c r="AY148" i="23"/>
  <c r="AX148" i="23"/>
  <c r="AW148" i="23"/>
  <c r="AV148" i="23"/>
  <c r="AU148" i="23"/>
  <c r="AT148" i="23"/>
  <c r="AS148" i="23"/>
  <c r="AQ148" i="23"/>
  <c r="Z148" i="23"/>
  <c r="BG147" i="23"/>
  <c r="BH147" i="23" s="1"/>
  <c r="BF147" i="23"/>
  <c r="BE147" i="23"/>
  <c r="BD147" i="23"/>
  <c r="BC147" i="23"/>
  <c r="BB147" i="23"/>
  <c r="BA147" i="23"/>
  <c r="AZ147" i="23"/>
  <c r="AY147" i="23"/>
  <c r="AX147" i="23"/>
  <c r="AW147" i="23"/>
  <c r="AV147" i="23"/>
  <c r="AU147" i="23"/>
  <c r="AT147" i="23"/>
  <c r="AS147" i="23"/>
  <c r="AQ147" i="23"/>
  <c r="Z147" i="23"/>
  <c r="BG146" i="23"/>
  <c r="BH146" i="23" s="1"/>
  <c r="BF146" i="23"/>
  <c r="BE146" i="23"/>
  <c r="BD146" i="23"/>
  <c r="BC146" i="23"/>
  <c r="BB146" i="23"/>
  <c r="BA146" i="23"/>
  <c r="AZ146" i="23"/>
  <c r="AY146" i="23"/>
  <c r="AX146" i="23"/>
  <c r="AW146" i="23"/>
  <c r="AV146" i="23"/>
  <c r="AU146" i="23"/>
  <c r="AT146" i="23"/>
  <c r="AS146" i="23"/>
  <c r="AQ146" i="23"/>
  <c r="Z146" i="23"/>
  <c r="BG145" i="23"/>
  <c r="BH145" i="23" s="1"/>
  <c r="BF145" i="23"/>
  <c r="BE145" i="23"/>
  <c r="BD145" i="23"/>
  <c r="BC145" i="23"/>
  <c r="BB145" i="23"/>
  <c r="BA145" i="23"/>
  <c r="AZ145" i="23"/>
  <c r="AY145" i="23"/>
  <c r="AX145" i="23"/>
  <c r="AW145" i="23"/>
  <c r="AV145" i="23"/>
  <c r="AU145" i="23"/>
  <c r="AT145" i="23"/>
  <c r="AS145" i="23"/>
  <c r="AQ145" i="23"/>
  <c r="Z145" i="23"/>
  <c r="BG144" i="23"/>
  <c r="BH144" i="23" s="1"/>
  <c r="BF144" i="23"/>
  <c r="BE144" i="23"/>
  <c r="BD144" i="23"/>
  <c r="BC144" i="23"/>
  <c r="BB144" i="23"/>
  <c r="BA144" i="23"/>
  <c r="AZ144" i="23"/>
  <c r="AY144" i="23"/>
  <c r="AX144" i="23"/>
  <c r="AW144" i="23"/>
  <c r="AV144" i="23"/>
  <c r="AU144" i="23"/>
  <c r="AT144" i="23"/>
  <c r="AS144" i="23"/>
  <c r="AQ144" i="23"/>
  <c r="Z144" i="23"/>
  <c r="BG143" i="23"/>
  <c r="BF143" i="23"/>
  <c r="BE143" i="23"/>
  <c r="BD143" i="23"/>
  <c r="BC143" i="23"/>
  <c r="BB143" i="23"/>
  <c r="BA143" i="23"/>
  <c r="AZ143" i="23"/>
  <c r="AY143" i="23"/>
  <c r="AX143" i="23"/>
  <c r="AW143" i="23"/>
  <c r="AV143" i="23"/>
  <c r="AU143" i="23"/>
  <c r="BH143" i="23" s="1"/>
  <c r="AT143" i="23"/>
  <c r="AS143" i="23"/>
  <c r="AQ143" i="23"/>
  <c r="Z143" i="23"/>
  <c r="BG142" i="23"/>
  <c r="BH142" i="23" s="1"/>
  <c r="BF142" i="23"/>
  <c r="BE142" i="23"/>
  <c r="BD142" i="23"/>
  <c r="BC142" i="23"/>
  <c r="BB142" i="23"/>
  <c r="BA142" i="23"/>
  <c r="AZ142" i="23"/>
  <c r="AY142" i="23"/>
  <c r="AX142" i="23"/>
  <c r="AW142" i="23"/>
  <c r="AV142" i="23"/>
  <c r="AU142" i="23"/>
  <c r="AT142" i="23"/>
  <c r="AS142" i="23"/>
  <c r="AQ142" i="23"/>
  <c r="Z142" i="23"/>
  <c r="BG141" i="23"/>
  <c r="BF141" i="23"/>
  <c r="BE141" i="23"/>
  <c r="BD141" i="23"/>
  <c r="BC141" i="23"/>
  <c r="BB141" i="23"/>
  <c r="BA141" i="23"/>
  <c r="AZ141" i="23"/>
  <c r="AY141" i="23"/>
  <c r="AX141" i="23"/>
  <c r="AW141" i="23"/>
  <c r="AV141" i="23"/>
  <c r="AU141" i="23"/>
  <c r="BH141" i="23" s="1"/>
  <c r="AT141" i="23"/>
  <c r="AS141" i="23"/>
  <c r="AQ141" i="23"/>
  <c r="Z141" i="23"/>
  <c r="BG140" i="23"/>
  <c r="BH140" i="23" s="1"/>
  <c r="BF140" i="23"/>
  <c r="BE140" i="23"/>
  <c r="BD140" i="23"/>
  <c r="BC140" i="23"/>
  <c r="BB140" i="23"/>
  <c r="BA140" i="23"/>
  <c r="AZ140" i="23"/>
  <c r="AY140" i="23"/>
  <c r="AX140" i="23"/>
  <c r="AW140" i="23"/>
  <c r="AV140" i="23"/>
  <c r="AU140" i="23"/>
  <c r="AT140" i="23"/>
  <c r="AS140" i="23"/>
  <c r="AQ140" i="23"/>
  <c r="Z140" i="23"/>
  <c r="BG139" i="23"/>
  <c r="BF139" i="23"/>
  <c r="BE139" i="23"/>
  <c r="BD139" i="23"/>
  <c r="BC139" i="23"/>
  <c r="BB139" i="23"/>
  <c r="BA139" i="23"/>
  <c r="AZ139" i="23"/>
  <c r="AY139" i="23"/>
  <c r="AX139" i="23"/>
  <c r="AW139" i="23"/>
  <c r="AV139" i="23"/>
  <c r="AU139" i="23"/>
  <c r="BH139" i="23" s="1"/>
  <c r="AT139" i="23"/>
  <c r="AS139" i="23"/>
  <c r="AQ139" i="23"/>
  <c r="Z139" i="23"/>
  <c r="BG138" i="23"/>
  <c r="BH138" i="23" s="1"/>
  <c r="BF138" i="23"/>
  <c r="BE138" i="23"/>
  <c r="BD138" i="23"/>
  <c r="BC138" i="23"/>
  <c r="BB138" i="23"/>
  <c r="BA138" i="23"/>
  <c r="AZ138" i="23"/>
  <c r="AY138" i="23"/>
  <c r="AX138" i="23"/>
  <c r="AW138" i="23"/>
  <c r="AV138" i="23"/>
  <c r="AU138" i="23"/>
  <c r="AT138" i="23"/>
  <c r="AS138" i="23"/>
  <c r="AQ138" i="23"/>
  <c r="Z138" i="23"/>
  <c r="BG137" i="23"/>
  <c r="BF137" i="23"/>
  <c r="BE137" i="23"/>
  <c r="BD137" i="23"/>
  <c r="BC137" i="23"/>
  <c r="BB137" i="23"/>
  <c r="BA137" i="23"/>
  <c r="AZ137" i="23"/>
  <c r="AY137" i="23"/>
  <c r="AX137" i="23"/>
  <c r="AW137" i="23"/>
  <c r="AV137" i="23"/>
  <c r="AU137" i="23"/>
  <c r="BH137" i="23" s="1"/>
  <c r="AT137" i="23"/>
  <c r="AS137" i="23"/>
  <c r="AQ137" i="23"/>
  <c r="Z137" i="23"/>
  <c r="BG136" i="23"/>
  <c r="BH136" i="23" s="1"/>
  <c r="BF136" i="23"/>
  <c r="BE136" i="23"/>
  <c r="BD136" i="23"/>
  <c r="BC136" i="23"/>
  <c r="BB136" i="23"/>
  <c r="BA136" i="23"/>
  <c r="AZ136" i="23"/>
  <c r="AY136" i="23"/>
  <c r="AX136" i="23"/>
  <c r="AW136" i="23"/>
  <c r="AV136" i="23"/>
  <c r="AU136" i="23"/>
  <c r="AT136" i="23"/>
  <c r="AS136" i="23"/>
  <c r="AQ136" i="23"/>
  <c r="Z136" i="23"/>
  <c r="BG135" i="23"/>
  <c r="BF135" i="23"/>
  <c r="BE135" i="23"/>
  <c r="BD135" i="23"/>
  <c r="BC135" i="23"/>
  <c r="BB135" i="23"/>
  <c r="BA135" i="23"/>
  <c r="AZ135" i="23"/>
  <c r="AY135" i="23"/>
  <c r="AX135" i="23"/>
  <c r="AW135" i="23"/>
  <c r="AV135" i="23"/>
  <c r="AU135" i="23"/>
  <c r="BH135" i="23" s="1"/>
  <c r="AT135" i="23"/>
  <c r="AS135" i="23"/>
  <c r="AQ135" i="23"/>
  <c r="Z135" i="23"/>
  <c r="BG134" i="23"/>
  <c r="BH134" i="23" s="1"/>
  <c r="BF134" i="23"/>
  <c r="BE134" i="23"/>
  <c r="BD134" i="23"/>
  <c r="BC134" i="23"/>
  <c r="BB134" i="23"/>
  <c r="BA134" i="23"/>
  <c r="AZ134" i="23"/>
  <c r="AY134" i="23"/>
  <c r="AX134" i="23"/>
  <c r="AW134" i="23"/>
  <c r="AV134" i="23"/>
  <c r="AU134" i="23"/>
  <c r="AT134" i="23"/>
  <c r="AS134" i="23"/>
  <c r="AQ134" i="23"/>
  <c r="Z134" i="23"/>
  <c r="BG133" i="23"/>
  <c r="BF133" i="23"/>
  <c r="BE133" i="23"/>
  <c r="BD133" i="23"/>
  <c r="BC133" i="23"/>
  <c r="BB133" i="23"/>
  <c r="BA133" i="23"/>
  <c r="AZ133" i="23"/>
  <c r="AY133" i="23"/>
  <c r="AX133" i="23"/>
  <c r="AW133" i="23"/>
  <c r="AV133" i="23"/>
  <c r="AU133" i="23"/>
  <c r="BH133" i="23" s="1"/>
  <c r="AT133" i="23"/>
  <c r="AS133" i="23"/>
  <c r="AQ133" i="23"/>
  <c r="Z133" i="23"/>
  <c r="BG132" i="23"/>
  <c r="BH132" i="23" s="1"/>
  <c r="BF132" i="23"/>
  <c r="BE132" i="23"/>
  <c r="BD132" i="23"/>
  <c r="BC132" i="23"/>
  <c r="BB132" i="23"/>
  <c r="BA132" i="23"/>
  <c r="AZ132" i="23"/>
  <c r="AY132" i="23"/>
  <c r="AX132" i="23"/>
  <c r="AW132" i="23"/>
  <c r="AV132" i="23"/>
  <c r="AU132" i="23"/>
  <c r="AT132" i="23"/>
  <c r="AS132" i="23"/>
  <c r="AQ132" i="23"/>
  <c r="Z132" i="23"/>
  <c r="BH131" i="23"/>
  <c r="BG131" i="23"/>
  <c r="BF131" i="23"/>
  <c r="BE131" i="23"/>
  <c r="BD131" i="23"/>
  <c r="BC131" i="23"/>
  <c r="BB131" i="23"/>
  <c r="BA131" i="23"/>
  <c r="AZ131" i="23"/>
  <c r="AY131" i="23"/>
  <c r="AX131" i="23"/>
  <c r="AW131" i="23"/>
  <c r="AV131" i="23"/>
  <c r="AU131" i="23"/>
  <c r="AT131" i="23"/>
  <c r="AS131" i="23"/>
  <c r="AQ131" i="23"/>
  <c r="Z131" i="23"/>
  <c r="BG130" i="23"/>
  <c r="BH130" i="23" s="1"/>
  <c r="BF130" i="23"/>
  <c r="BE130" i="23"/>
  <c r="BD130" i="23"/>
  <c r="BC130" i="23"/>
  <c r="BB130" i="23"/>
  <c r="BA130" i="23"/>
  <c r="AZ130" i="23"/>
  <c r="AY130" i="23"/>
  <c r="AX130" i="23"/>
  <c r="AW130" i="23"/>
  <c r="AV130" i="23"/>
  <c r="AU130" i="23"/>
  <c r="AT130" i="23"/>
  <c r="AS130" i="23"/>
  <c r="AQ130" i="23"/>
  <c r="Z130" i="23"/>
  <c r="BH129" i="23"/>
  <c r="BG129" i="23"/>
  <c r="BF129" i="23"/>
  <c r="BE129" i="23"/>
  <c r="BD129" i="23"/>
  <c r="BC129" i="23"/>
  <c r="BB129" i="23"/>
  <c r="BA129" i="23"/>
  <c r="AZ129" i="23"/>
  <c r="AY129" i="23"/>
  <c r="AX129" i="23"/>
  <c r="AW129" i="23"/>
  <c r="AV129" i="23"/>
  <c r="AU129" i="23"/>
  <c r="AT129" i="23"/>
  <c r="AS129" i="23"/>
  <c r="AQ129" i="23"/>
  <c r="Z129" i="23"/>
  <c r="BG128" i="23"/>
  <c r="BH128" i="23" s="1"/>
  <c r="BF128" i="23"/>
  <c r="BE128" i="23"/>
  <c r="BD128" i="23"/>
  <c r="BC128" i="23"/>
  <c r="BB128" i="23"/>
  <c r="BA128" i="23"/>
  <c r="AZ128" i="23"/>
  <c r="AY128" i="23"/>
  <c r="AX128" i="23"/>
  <c r="AW128" i="23"/>
  <c r="AV128" i="23"/>
  <c r="AU128" i="23"/>
  <c r="AT128" i="23"/>
  <c r="AS128" i="23"/>
  <c r="AQ128" i="23"/>
  <c r="Z128" i="23"/>
  <c r="BH127" i="23"/>
  <c r="BG127" i="23"/>
  <c r="BF127" i="23"/>
  <c r="BE127" i="23"/>
  <c r="BD127" i="23"/>
  <c r="BC127" i="23"/>
  <c r="BB127" i="23"/>
  <c r="BA127" i="23"/>
  <c r="AZ127" i="23"/>
  <c r="AY127" i="23"/>
  <c r="AX127" i="23"/>
  <c r="AW127" i="23"/>
  <c r="AV127" i="23"/>
  <c r="AU127" i="23"/>
  <c r="AT127" i="23"/>
  <c r="AS127" i="23"/>
  <c r="AQ127" i="23"/>
  <c r="Z127" i="23"/>
  <c r="BG126" i="23"/>
  <c r="BH126" i="23" s="1"/>
  <c r="BF126" i="23"/>
  <c r="BE126" i="23"/>
  <c r="BD126" i="23"/>
  <c r="BC126" i="23"/>
  <c r="BB126" i="23"/>
  <c r="BA126" i="23"/>
  <c r="AZ126" i="23"/>
  <c r="AY126" i="23"/>
  <c r="AX126" i="23"/>
  <c r="AW126" i="23"/>
  <c r="AV126" i="23"/>
  <c r="AU126" i="23"/>
  <c r="AT126" i="23"/>
  <c r="AS126" i="23"/>
  <c r="AQ126" i="23"/>
  <c r="Z126" i="23"/>
  <c r="BH125" i="23"/>
  <c r="BG125" i="23"/>
  <c r="BF125" i="23"/>
  <c r="BE125" i="23"/>
  <c r="BD125" i="23"/>
  <c r="BC125" i="23"/>
  <c r="BB125" i="23"/>
  <c r="BA125" i="23"/>
  <c r="AZ125" i="23"/>
  <c r="AY125" i="23"/>
  <c r="AX125" i="23"/>
  <c r="AW125" i="23"/>
  <c r="AV125" i="23"/>
  <c r="AU125" i="23"/>
  <c r="AT125" i="23"/>
  <c r="AS125" i="23"/>
  <c r="AQ125" i="23"/>
  <c r="Z125" i="23"/>
  <c r="BG124" i="23"/>
  <c r="BH124" i="23" s="1"/>
  <c r="BF124" i="23"/>
  <c r="BE124" i="23"/>
  <c r="BD124" i="23"/>
  <c r="BC124" i="23"/>
  <c r="BB124" i="23"/>
  <c r="BA124" i="23"/>
  <c r="AZ124" i="23"/>
  <c r="AY124" i="23"/>
  <c r="AX124" i="23"/>
  <c r="AW124" i="23"/>
  <c r="AV124" i="23"/>
  <c r="AU124" i="23"/>
  <c r="AT124" i="23"/>
  <c r="AS124" i="23"/>
  <c r="AQ124" i="23"/>
  <c r="Z124" i="23"/>
  <c r="BH123" i="23"/>
  <c r="BG123" i="23"/>
  <c r="BF123" i="23"/>
  <c r="BE123" i="23"/>
  <c r="BD123" i="23"/>
  <c r="BC123" i="23"/>
  <c r="BB123" i="23"/>
  <c r="BA123" i="23"/>
  <c r="AZ123" i="23"/>
  <c r="AY123" i="23"/>
  <c r="AX123" i="23"/>
  <c r="AW123" i="23"/>
  <c r="AV123" i="23"/>
  <c r="AU123" i="23"/>
  <c r="AT123" i="23"/>
  <c r="AS123" i="23"/>
  <c r="AQ123" i="23"/>
  <c r="Z123" i="23"/>
  <c r="BG122" i="23"/>
  <c r="BH122" i="23" s="1"/>
  <c r="BF122" i="23"/>
  <c r="BE122" i="23"/>
  <c r="BD122" i="23"/>
  <c r="BC122" i="23"/>
  <c r="BB122" i="23"/>
  <c r="BA122" i="23"/>
  <c r="AZ122" i="23"/>
  <c r="AY122" i="23"/>
  <c r="AX122" i="23"/>
  <c r="AW122" i="23"/>
  <c r="AV122" i="23"/>
  <c r="AU122" i="23"/>
  <c r="AT122" i="23"/>
  <c r="AS122" i="23"/>
  <c r="AQ122" i="23"/>
  <c r="Z122" i="23"/>
  <c r="BH121" i="23"/>
  <c r="BG121" i="23"/>
  <c r="BF121" i="23"/>
  <c r="BE121" i="23"/>
  <c r="BD121" i="23"/>
  <c r="BC121" i="23"/>
  <c r="BB121" i="23"/>
  <c r="BA121" i="23"/>
  <c r="AZ121" i="23"/>
  <c r="AY121" i="23"/>
  <c r="AX121" i="23"/>
  <c r="AW121" i="23"/>
  <c r="AV121" i="23"/>
  <c r="AU121" i="23"/>
  <c r="AT121" i="23"/>
  <c r="AS121" i="23"/>
  <c r="AQ121" i="23"/>
  <c r="Z121" i="23"/>
  <c r="BG120" i="23"/>
  <c r="BH120" i="23" s="1"/>
  <c r="BF120" i="23"/>
  <c r="BE120" i="23"/>
  <c r="BD120" i="23"/>
  <c r="BC120" i="23"/>
  <c r="BB120" i="23"/>
  <c r="BA120" i="23"/>
  <c r="AZ120" i="23"/>
  <c r="AY120" i="23"/>
  <c r="AX120" i="23"/>
  <c r="AW120" i="23"/>
  <c r="AV120" i="23"/>
  <c r="AU120" i="23"/>
  <c r="AT120" i="23"/>
  <c r="AS120" i="23"/>
  <c r="AQ120" i="23"/>
  <c r="Z120" i="23"/>
  <c r="BH119" i="23"/>
  <c r="BG119" i="23"/>
  <c r="BF119" i="23"/>
  <c r="BE119" i="23"/>
  <c r="BD119" i="23"/>
  <c r="BC119" i="23"/>
  <c r="BB119" i="23"/>
  <c r="BA119" i="23"/>
  <c r="AZ119" i="23"/>
  <c r="AY119" i="23"/>
  <c r="AX119" i="23"/>
  <c r="AW119" i="23"/>
  <c r="AV119" i="23"/>
  <c r="AU119" i="23"/>
  <c r="AT119" i="23"/>
  <c r="AS119" i="23"/>
  <c r="AQ119" i="23"/>
  <c r="Z119" i="23"/>
  <c r="BG118" i="23"/>
  <c r="BH118" i="23" s="1"/>
  <c r="BF118" i="23"/>
  <c r="BE118" i="23"/>
  <c r="BD118" i="23"/>
  <c r="BC118" i="23"/>
  <c r="BB118" i="23"/>
  <c r="BA118" i="23"/>
  <c r="AZ118" i="23"/>
  <c r="AY118" i="23"/>
  <c r="AX118" i="23"/>
  <c r="AW118" i="23"/>
  <c r="AV118" i="23"/>
  <c r="AU118" i="23"/>
  <c r="AT118" i="23"/>
  <c r="AS118" i="23"/>
  <c r="AQ118" i="23"/>
  <c r="Z118" i="23"/>
  <c r="BH117" i="23"/>
  <c r="BG117" i="23"/>
  <c r="BF117" i="23"/>
  <c r="BE117" i="23"/>
  <c r="BD117" i="23"/>
  <c r="BC117" i="23"/>
  <c r="BB117" i="23"/>
  <c r="BA117" i="23"/>
  <c r="AZ117" i="23"/>
  <c r="AY117" i="23"/>
  <c r="AX117" i="23"/>
  <c r="AW117" i="23"/>
  <c r="AV117" i="23"/>
  <c r="AU117" i="23"/>
  <c r="AT117" i="23"/>
  <c r="AS117" i="23"/>
  <c r="AQ117" i="23"/>
  <c r="Z117" i="23"/>
  <c r="BG116" i="23"/>
  <c r="BH116" i="23" s="1"/>
  <c r="BF116" i="23"/>
  <c r="BE116" i="23"/>
  <c r="BD116" i="23"/>
  <c r="BC116" i="23"/>
  <c r="BB116" i="23"/>
  <c r="BA116" i="23"/>
  <c r="AZ116" i="23"/>
  <c r="AY116" i="23"/>
  <c r="AX116" i="23"/>
  <c r="AW116" i="23"/>
  <c r="AV116" i="23"/>
  <c r="AU116" i="23"/>
  <c r="AT116" i="23"/>
  <c r="AS116" i="23"/>
  <c r="AQ116" i="23"/>
  <c r="Z116" i="23"/>
  <c r="BH115" i="23"/>
  <c r="BG115" i="23"/>
  <c r="BF115" i="23"/>
  <c r="BE115" i="23"/>
  <c r="BD115" i="23"/>
  <c r="BC115" i="23"/>
  <c r="BB115" i="23"/>
  <c r="BA115" i="23"/>
  <c r="AZ115" i="23"/>
  <c r="AY115" i="23"/>
  <c r="AX115" i="23"/>
  <c r="AW115" i="23"/>
  <c r="AV115" i="23"/>
  <c r="AU115" i="23"/>
  <c r="AT115" i="23"/>
  <c r="AS115" i="23"/>
  <c r="AQ115" i="23"/>
  <c r="Z115" i="23"/>
  <c r="BG114" i="23"/>
  <c r="BH114" i="23" s="1"/>
  <c r="BF114" i="23"/>
  <c r="BE114" i="23"/>
  <c r="BD114" i="23"/>
  <c r="BC114" i="23"/>
  <c r="BB114" i="23"/>
  <c r="BA114" i="23"/>
  <c r="AZ114" i="23"/>
  <c r="AY114" i="23"/>
  <c r="AX114" i="23"/>
  <c r="AW114" i="23"/>
  <c r="AV114" i="23"/>
  <c r="AU114" i="23"/>
  <c r="AT114" i="23"/>
  <c r="AS114" i="23"/>
  <c r="AQ114" i="23"/>
  <c r="Z114" i="23"/>
  <c r="BH113" i="23"/>
  <c r="BG113" i="23"/>
  <c r="BF113" i="23"/>
  <c r="BE113" i="23"/>
  <c r="BD113" i="23"/>
  <c r="BC113" i="23"/>
  <c r="BB113" i="23"/>
  <c r="BA113" i="23"/>
  <c r="AZ113" i="23"/>
  <c r="AY113" i="23"/>
  <c r="AX113" i="23"/>
  <c r="AW113" i="23"/>
  <c r="AV113" i="23"/>
  <c r="AU113" i="23"/>
  <c r="AT113" i="23"/>
  <c r="AS113" i="23"/>
  <c r="AQ113" i="23"/>
  <c r="Z113" i="23"/>
  <c r="BG112" i="23"/>
  <c r="BH112" i="23" s="1"/>
  <c r="BF112" i="23"/>
  <c r="BE112" i="23"/>
  <c r="BD112" i="23"/>
  <c r="BC112" i="23"/>
  <c r="BB112" i="23"/>
  <c r="BA112" i="23"/>
  <c r="AZ112" i="23"/>
  <c r="AY112" i="23"/>
  <c r="AX112" i="23"/>
  <c r="AW112" i="23"/>
  <c r="AV112" i="23"/>
  <c r="AU112" i="23"/>
  <c r="AT112" i="23"/>
  <c r="AS112" i="23"/>
  <c r="AQ112" i="23"/>
  <c r="Z112" i="23"/>
  <c r="BH111" i="23"/>
  <c r="BG111" i="23"/>
  <c r="BF111" i="23"/>
  <c r="BE111" i="23"/>
  <c r="BD111" i="23"/>
  <c r="BC111" i="23"/>
  <c r="BB111" i="23"/>
  <c r="BA111" i="23"/>
  <c r="AZ111" i="23"/>
  <c r="AY111" i="23"/>
  <c r="AX111" i="23"/>
  <c r="AW111" i="23"/>
  <c r="AV111" i="23"/>
  <c r="AU111" i="23"/>
  <c r="AT111" i="23"/>
  <c r="AS111" i="23"/>
  <c r="AQ111" i="23"/>
  <c r="Z111" i="23"/>
  <c r="BG110" i="23"/>
  <c r="BH110" i="23" s="1"/>
  <c r="BF110" i="23"/>
  <c r="BE110" i="23"/>
  <c r="BD110" i="23"/>
  <c r="BC110" i="23"/>
  <c r="BB110" i="23"/>
  <c r="BA110" i="23"/>
  <c r="AZ110" i="23"/>
  <c r="AY110" i="23"/>
  <c r="AX110" i="23"/>
  <c r="AW110" i="23"/>
  <c r="AV110" i="23"/>
  <c r="AU110" i="23"/>
  <c r="AT110" i="23"/>
  <c r="AS110" i="23"/>
  <c r="AQ110" i="23"/>
  <c r="Z110" i="23"/>
  <c r="BH109" i="23"/>
  <c r="BG109" i="23"/>
  <c r="BF109" i="23"/>
  <c r="BE109" i="23"/>
  <c r="BD109" i="23"/>
  <c r="BC109" i="23"/>
  <c r="BB109" i="23"/>
  <c r="BA109" i="23"/>
  <c r="AZ109" i="23"/>
  <c r="AY109" i="23"/>
  <c r="AX109" i="23"/>
  <c r="AW109" i="23"/>
  <c r="AV109" i="23"/>
  <c r="AU109" i="23"/>
  <c r="AT109" i="23"/>
  <c r="AS109" i="23"/>
  <c r="AQ109" i="23"/>
  <c r="Z109" i="23"/>
  <c r="BG108" i="23"/>
  <c r="BH108" i="23" s="1"/>
  <c r="BF108" i="23"/>
  <c r="BE108" i="23"/>
  <c r="BD108" i="23"/>
  <c r="BC108" i="23"/>
  <c r="BB108" i="23"/>
  <c r="BA108" i="23"/>
  <c r="AZ108" i="23"/>
  <c r="AY108" i="23"/>
  <c r="AX108" i="23"/>
  <c r="AW108" i="23"/>
  <c r="AV108" i="23"/>
  <c r="AU108" i="23"/>
  <c r="AT108" i="23"/>
  <c r="AS108" i="23"/>
  <c r="AQ108" i="23"/>
  <c r="Z108" i="23"/>
  <c r="BH107" i="23"/>
  <c r="BG107" i="23"/>
  <c r="BF107" i="23"/>
  <c r="BE107" i="23"/>
  <c r="BD107" i="23"/>
  <c r="BC107" i="23"/>
  <c r="BB107" i="23"/>
  <c r="BA107" i="23"/>
  <c r="AZ107" i="23"/>
  <c r="AY107" i="23"/>
  <c r="AX107" i="23"/>
  <c r="AW107" i="23"/>
  <c r="AV107" i="23"/>
  <c r="AU107" i="23"/>
  <c r="AT107" i="23"/>
  <c r="AS107" i="23"/>
  <c r="AQ107" i="23"/>
  <c r="Z107" i="23"/>
  <c r="BG106" i="23"/>
  <c r="BH106" i="23" s="1"/>
  <c r="BF106" i="23"/>
  <c r="BE106" i="23"/>
  <c r="BD106" i="23"/>
  <c r="BC106" i="23"/>
  <c r="BB106" i="23"/>
  <c r="BA106" i="23"/>
  <c r="AZ106" i="23"/>
  <c r="AY106" i="23"/>
  <c r="AX106" i="23"/>
  <c r="AW106" i="23"/>
  <c r="AV106" i="23"/>
  <c r="AU106" i="23"/>
  <c r="AT106" i="23"/>
  <c r="AS106" i="23"/>
  <c r="AQ106" i="23"/>
  <c r="Z106" i="23"/>
  <c r="BH105" i="23"/>
  <c r="BG105" i="23"/>
  <c r="BF105" i="23"/>
  <c r="BE105" i="23"/>
  <c r="BD105" i="23"/>
  <c r="BC105" i="23"/>
  <c r="BB105" i="23"/>
  <c r="BA105" i="23"/>
  <c r="AZ105" i="23"/>
  <c r="AY105" i="23"/>
  <c r="AX105" i="23"/>
  <c r="AW105" i="23"/>
  <c r="AV105" i="23"/>
  <c r="AU105" i="23"/>
  <c r="AT105" i="23"/>
  <c r="AS105" i="23"/>
  <c r="AQ105" i="23"/>
  <c r="Z105" i="23"/>
  <c r="BG104" i="23"/>
  <c r="BH104" i="23" s="1"/>
  <c r="BF104" i="23"/>
  <c r="BE104" i="23"/>
  <c r="BD104" i="23"/>
  <c r="BC104" i="23"/>
  <c r="BB104" i="23"/>
  <c r="BA104" i="23"/>
  <c r="AZ104" i="23"/>
  <c r="AY104" i="23"/>
  <c r="AX104" i="23"/>
  <c r="AW104" i="23"/>
  <c r="AV104" i="23"/>
  <c r="AU104" i="23"/>
  <c r="AT104" i="23"/>
  <c r="AS104" i="23"/>
  <c r="AQ104" i="23"/>
  <c r="Z104" i="23"/>
  <c r="BH103" i="23"/>
  <c r="BG103" i="23"/>
  <c r="BF103" i="23"/>
  <c r="BE103" i="23"/>
  <c r="BD103" i="23"/>
  <c r="BC103" i="23"/>
  <c r="BB103" i="23"/>
  <c r="BA103" i="23"/>
  <c r="AZ103" i="23"/>
  <c r="AY103" i="23"/>
  <c r="AX103" i="23"/>
  <c r="AW103" i="23"/>
  <c r="AV103" i="23"/>
  <c r="AU103" i="23"/>
  <c r="AT103" i="23"/>
  <c r="AS103" i="23"/>
  <c r="AQ103" i="23"/>
  <c r="Z103" i="23"/>
  <c r="BG102" i="23"/>
  <c r="BH102" i="23" s="1"/>
  <c r="BF102" i="23"/>
  <c r="BE102" i="23"/>
  <c r="BD102" i="23"/>
  <c r="BC102" i="23"/>
  <c r="BB102" i="23"/>
  <c r="BA102" i="23"/>
  <c r="AZ102" i="23"/>
  <c r="AY102" i="23"/>
  <c r="AX102" i="23"/>
  <c r="AW102" i="23"/>
  <c r="AV102" i="23"/>
  <c r="AU102" i="23"/>
  <c r="AT102" i="23"/>
  <c r="AS102" i="23"/>
  <c r="AQ102" i="23"/>
  <c r="Z102" i="23"/>
  <c r="BH101" i="23"/>
  <c r="BG101" i="23"/>
  <c r="BF101" i="23"/>
  <c r="BE101" i="23"/>
  <c r="BD101" i="23"/>
  <c r="BC101" i="23"/>
  <c r="BB101" i="23"/>
  <c r="BA101" i="23"/>
  <c r="AZ101" i="23"/>
  <c r="AY101" i="23"/>
  <c r="AX101" i="23"/>
  <c r="AW101" i="23"/>
  <c r="AV101" i="23"/>
  <c r="AU101" i="23"/>
  <c r="AT101" i="23"/>
  <c r="AS101" i="23"/>
  <c r="AQ101" i="23"/>
  <c r="Z101" i="23"/>
  <c r="BG100" i="23"/>
  <c r="BH100" i="23" s="1"/>
  <c r="BF100" i="23"/>
  <c r="BE100" i="23"/>
  <c r="BD100" i="23"/>
  <c r="BC100" i="23"/>
  <c r="BB100" i="23"/>
  <c r="BA100" i="23"/>
  <c r="AZ100" i="23"/>
  <c r="AY100" i="23"/>
  <c r="AX100" i="23"/>
  <c r="AW100" i="23"/>
  <c r="AV100" i="23"/>
  <c r="AU100" i="23"/>
  <c r="AT100" i="23"/>
  <c r="AS100" i="23"/>
  <c r="AQ100" i="23"/>
  <c r="Z100" i="23"/>
  <c r="BH99" i="23"/>
  <c r="BG99" i="23"/>
  <c r="BF99" i="23"/>
  <c r="BE99" i="23"/>
  <c r="BD99" i="23"/>
  <c r="BC99" i="23"/>
  <c r="BB99" i="23"/>
  <c r="BA99" i="23"/>
  <c r="AZ99" i="23"/>
  <c r="AY99" i="23"/>
  <c r="AX99" i="23"/>
  <c r="AW99" i="23"/>
  <c r="AV99" i="23"/>
  <c r="AU99" i="23"/>
  <c r="AT99" i="23"/>
  <c r="AS99" i="23"/>
  <c r="AQ99" i="23"/>
  <c r="Z99" i="23"/>
  <c r="BG98" i="23"/>
  <c r="BH98" i="23" s="1"/>
  <c r="BF98" i="23"/>
  <c r="BE98" i="23"/>
  <c r="BD98" i="23"/>
  <c r="BC98" i="23"/>
  <c r="BB98" i="23"/>
  <c r="BA98" i="23"/>
  <c r="AZ98" i="23"/>
  <c r="AY98" i="23"/>
  <c r="AX98" i="23"/>
  <c r="AW98" i="23"/>
  <c r="AV98" i="23"/>
  <c r="AU98" i="23"/>
  <c r="AT98" i="23"/>
  <c r="AS98" i="23"/>
  <c r="AQ98" i="23"/>
  <c r="Z98" i="23"/>
  <c r="BH97" i="23"/>
  <c r="BG97" i="23"/>
  <c r="BF97" i="23"/>
  <c r="BE97" i="23"/>
  <c r="BD97" i="23"/>
  <c r="BC97" i="23"/>
  <c r="BB97" i="23"/>
  <c r="BA97" i="23"/>
  <c r="AZ97" i="23"/>
  <c r="AY97" i="23"/>
  <c r="AX97" i="23"/>
  <c r="AW97" i="23"/>
  <c r="AV97" i="23"/>
  <c r="AU97" i="23"/>
  <c r="AT97" i="23"/>
  <c r="AS97" i="23"/>
  <c r="AQ97" i="23"/>
  <c r="Z97" i="23"/>
  <c r="BG96" i="23"/>
  <c r="BH96" i="23" s="1"/>
  <c r="BF96" i="23"/>
  <c r="BE96" i="23"/>
  <c r="BD96" i="23"/>
  <c r="BC96" i="23"/>
  <c r="BB96" i="23"/>
  <c r="BA96" i="23"/>
  <c r="AZ96" i="23"/>
  <c r="AY96" i="23"/>
  <c r="AX96" i="23"/>
  <c r="AW96" i="23"/>
  <c r="AV96" i="23"/>
  <c r="AU96" i="23"/>
  <c r="AT96" i="23"/>
  <c r="AS96" i="23"/>
  <c r="AQ96" i="23"/>
  <c r="Z96" i="23"/>
  <c r="BH95" i="23"/>
  <c r="BG95" i="23"/>
  <c r="BF95" i="23"/>
  <c r="BE95" i="23"/>
  <c r="BD95" i="23"/>
  <c r="BC95" i="23"/>
  <c r="BB95" i="23"/>
  <c r="BA95" i="23"/>
  <c r="AZ95" i="23"/>
  <c r="AY95" i="23"/>
  <c r="AX95" i="23"/>
  <c r="AW95" i="23"/>
  <c r="AV95" i="23"/>
  <c r="AU95" i="23"/>
  <c r="AT95" i="23"/>
  <c r="AS95" i="23"/>
  <c r="AQ95" i="23"/>
  <c r="Z95" i="23"/>
  <c r="BG94" i="23"/>
  <c r="BH94" i="23" s="1"/>
  <c r="BF94" i="23"/>
  <c r="BE94" i="23"/>
  <c r="BD94" i="23"/>
  <c r="BC94" i="23"/>
  <c r="BB94" i="23"/>
  <c r="BA94" i="23"/>
  <c r="AZ94" i="23"/>
  <c r="AY94" i="23"/>
  <c r="AX94" i="23"/>
  <c r="AW94" i="23"/>
  <c r="AV94" i="23"/>
  <c r="AU94" i="23"/>
  <c r="AT94" i="23"/>
  <c r="AS94" i="23"/>
  <c r="AQ94" i="23"/>
  <c r="Z94" i="23"/>
  <c r="BH93" i="23"/>
  <c r="BG93" i="23"/>
  <c r="BF93" i="23"/>
  <c r="BE93" i="23"/>
  <c r="BD93" i="23"/>
  <c r="BC93" i="23"/>
  <c r="BB93" i="23"/>
  <c r="BA93" i="23"/>
  <c r="AZ93" i="23"/>
  <c r="AY93" i="23"/>
  <c r="AX93" i="23"/>
  <c r="AW93" i="23"/>
  <c r="AV93" i="23"/>
  <c r="AU93" i="23"/>
  <c r="AT93" i="23"/>
  <c r="AS93" i="23"/>
  <c r="AQ93" i="23"/>
  <c r="Z93" i="23"/>
  <c r="BG92" i="23"/>
  <c r="BH92" i="23" s="1"/>
  <c r="BF92" i="23"/>
  <c r="BE92" i="23"/>
  <c r="BD92" i="23"/>
  <c r="BC92" i="23"/>
  <c r="BB92" i="23"/>
  <c r="BA92" i="23"/>
  <c r="AZ92" i="23"/>
  <c r="AY92" i="23"/>
  <c r="AX92" i="23"/>
  <c r="AW92" i="23"/>
  <c r="AV92" i="23"/>
  <c r="AU92" i="23"/>
  <c r="AT92" i="23"/>
  <c r="AS92" i="23"/>
  <c r="AQ92" i="23"/>
  <c r="Z92" i="23"/>
  <c r="BH91" i="23"/>
  <c r="BG91" i="23"/>
  <c r="BF91" i="23"/>
  <c r="BE91" i="23"/>
  <c r="BD91" i="23"/>
  <c r="BC91" i="23"/>
  <c r="BB91" i="23"/>
  <c r="BA91" i="23"/>
  <c r="AZ91" i="23"/>
  <c r="AY91" i="23"/>
  <c r="AX91" i="23"/>
  <c r="AW91" i="23"/>
  <c r="AV91" i="23"/>
  <c r="AU91" i="23"/>
  <c r="AT91" i="23"/>
  <c r="AS91" i="23"/>
  <c r="AQ91" i="23"/>
  <c r="Z91" i="23"/>
  <c r="BG90" i="23"/>
  <c r="BH90" i="23" s="1"/>
  <c r="BF90" i="23"/>
  <c r="BE90" i="23"/>
  <c r="BD90" i="23"/>
  <c r="BC90" i="23"/>
  <c r="BB90" i="23"/>
  <c r="BA90" i="23"/>
  <c r="AZ90" i="23"/>
  <c r="AY90" i="23"/>
  <c r="AX90" i="23"/>
  <c r="AW90" i="23"/>
  <c r="AV90" i="23"/>
  <c r="AU90" i="23"/>
  <c r="AT90" i="23"/>
  <c r="AS90" i="23"/>
  <c r="AQ90" i="23"/>
  <c r="Z90" i="23"/>
  <c r="BH89" i="23"/>
  <c r="BG89" i="23"/>
  <c r="BF89" i="23"/>
  <c r="BE89" i="23"/>
  <c r="BD89" i="23"/>
  <c r="BC89" i="23"/>
  <c r="BB89" i="23"/>
  <c r="BA89" i="23"/>
  <c r="AZ89" i="23"/>
  <c r="AY89" i="23"/>
  <c r="AX89" i="23"/>
  <c r="AW89" i="23"/>
  <c r="AV89" i="23"/>
  <c r="AU89" i="23"/>
  <c r="AT89" i="23"/>
  <c r="AS89" i="23"/>
  <c r="AQ89" i="23"/>
  <c r="Z89" i="23"/>
  <c r="BG88" i="23"/>
  <c r="BH88" i="23" s="1"/>
  <c r="BF88" i="23"/>
  <c r="BE88" i="23"/>
  <c r="BD88" i="23"/>
  <c r="BC88" i="23"/>
  <c r="BB88" i="23"/>
  <c r="BA88" i="23"/>
  <c r="AZ88" i="23"/>
  <c r="AY88" i="23"/>
  <c r="AX88" i="23"/>
  <c r="AW88" i="23"/>
  <c r="AV88" i="23"/>
  <c r="AU88" i="23"/>
  <c r="AT88" i="23"/>
  <c r="AS88" i="23"/>
  <c r="AQ88" i="23"/>
  <c r="Z88" i="23"/>
  <c r="BH87" i="23"/>
  <c r="BG87" i="23"/>
  <c r="BF87" i="23"/>
  <c r="BE87" i="23"/>
  <c r="BD87" i="23"/>
  <c r="BC87" i="23"/>
  <c r="BB87" i="23"/>
  <c r="BA87" i="23"/>
  <c r="AZ87" i="23"/>
  <c r="AY87" i="23"/>
  <c r="AX87" i="23"/>
  <c r="AW87" i="23"/>
  <c r="AV87" i="23"/>
  <c r="AU87" i="23"/>
  <c r="AT87" i="23"/>
  <c r="AS87" i="23"/>
  <c r="AQ87" i="23"/>
  <c r="Z87" i="23"/>
  <c r="BG86" i="23"/>
  <c r="BH86" i="23" s="1"/>
  <c r="BF86" i="23"/>
  <c r="BE86" i="23"/>
  <c r="BD86" i="23"/>
  <c r="BC86" i="23"/>
  <c r="BB86" i="23"/>
  <c r="BA86" i="23"/>
  <c r="AZ86" i="23"/>
  <c r="AY86" i="23"/>
  <c r="AX86" i="23"/>
  <c r="AW86" i="23"/>
  <c r="AV86" i="23"/>
  <c r="AU86" i="23"/>
  <c r="AT86" i="23"/>
  <c r="AS86" i="23"/>
  <c r="AQ86" i="23"/>
  <c r="Z86" i="23"/>
  <c r="BH85" i="23"/>
  <c r="BG85" i="23"/>
  <c r="BF85" i="23"/>
  <c r="BE85" i="23"/>
  <c r="BD85" i="23"/>
  <c r="BC85" i="23"/>
  <c r="BB85" i="23"/>
  <c r="BA85" i="23"/>
  <c r="AZ85" i="23"/>
  <c r="AY85" i="23"/>
  <c r="AX85" i="23"/>
  <c r="AW85" i="23"/>
  <c r="AV85" i="23"/>
  <c r="AU85" i="23"/>
  <c r="AT85" i="23"/>
  <c r="AS85" i="23"/>
  <c r="AQ85" i="23"/>
  <c r="Z85" i="23"/>
  <c r="BG84" i="23"/>
  <c r="BH84" i="23" s="1"/>
  <c r="BF84" i="23"/>
  <c r="BE84" i="23"/>
  <c r="BD84" i="23"/>
  <c r="BC84" i="23"/>
  <c r="BB84" i="23"/>
  <c r="BA84" i="23"/>
  <c r="AZ84" i="23"/>
  <c r="AY84" i="23"/>
  <c r="AX84" i="23"/>
  <c r="AW84" i="23"/>
  <c r="AV84" i="23"/>
  <c r="AU84" i="23"/>
  <c r="AT84" i="23"/>
  <c r="AS84" i="23"/>
  <c r="AQ84" i="23"/>
  <c r="Z84" i="23"/>
  <c r="BH83" i="23"/>
  <c r="BG83" i="23"/>
  <c r="BF83" i="23"/>
  <c r="BE83" i="23"/>
  <c r="BD83" i="23"/>
  <c r="BC83" i="23"/>
  <c r="BB83" i="23"/>
  <c r="BA83" i="23"/>
  <c r="AZ83" i="23"/>
  <c r="AY83" i="23"/>
  <c r="AX83" i="23"/>
  <c r="AW83" i="23"/>
  <c r="AV83" i="23"/>
  <c r="AU83" i="23"/>
  <c r="AT83" i="23"/>
  <c r="AS83" i="23"/>
  <c r="AQ83" i="23"/>
  <c r="Z83" i="23"/>
  <c r="BG82" i="23"/>
  <c r="BH82" i="23" s="1"/>
  <c r="BF82" i="23"/>
  <c r="BE82" i="23"/>
  <c r="BD82" i="23"/>
  <c r="BC82" i="23"/>
  <c r="BB82" i="23"/>
  <c r="BA82" i="23"/>
  <c r="AZ82" i="23"/>
  <c r="AY82" i="23"/>
  <c r="AX82" i="23"/>
  <c r="AW82" i="23"/>
  <c r="AV82" i="23"/>
  <c r="AU82" i="23"/>
  <c r="AT82" i="23"/>
  <c r="AS82" i="23"/>
  <c r="AQ82" i="23"/>
  <c r="Z82" i="23"/>
  <c r="BH81" i="23"/>
  <c r="BG81" i="23"/>
  <c r="BF81" i="23"/>
  <c r="BE81" i="23"/>
  <c r="BD81" i="23"/>
  <c r="BC81" i="23"/>
  <c r="BB81" i="23"/>
  <c r="BA81" i="23"/>
  <c r="AZ81" i="23"/>
  <c r="AY81" i="23"/>
  <c r="AX81" i="23"/>
  <c r="AW81" i="23"/>
  <c r="AV81" i="23"/>
  <c r="AU81" i="23"/>
  <c r="AT81" i="23"/>
  <c r="AS81" i="23"/>
  <c r="AQ81" i="23"/>
  <c r="Z81" i="23"/>
  <c r="BG80" i="23"/>
  <c r="BH80" i="23" s="1"/>
  <c r="BF80" i="23"/>
  <c r="BE80" i="23"/>
  <c r="BD80" i="23"/>
  <c r="BC80" i="23"/>
  <c r="BB80" i="23"/>
  <c r="BA80" i="23"/>
  <c r="AZ80" i="23"/>
  <c r="AY80" i="23"/>
  <c r="AX80" i="23"/>
  <c r="AW80" i="23"/>
  <c r="AV80" i="23"/>
  <c r="AU80" i="23"/>
  <c r="AT80" i="23"/>
  <c r="AS80" i="23"/>
  <c r="AQ80" i="23"/>
  <c r="Z80" i="23"/>
  <c r="BH79" i="23"/>
  <c r="BG79" i="23"/>
  <c r="BF79" i="23"/>
  <c r="BE79" i="23"/>
  <c r="BD79" i="23"/>
  <c r="BC79" i="23"/>
  <c r="BB79" i="23"/>
  <c r="BA79" i="23"/>
  <c r="AZ79" i="23"/>
  <c r="AY79" i="23"/>
  <c r="AX79" i="23"/>
  <c r="AW79" i="23"/>
  <c r="AV79" i="23"/>
  <c r="AU79" i="23"/>
  <c r="AT79" i="23"/>
  <c r="AS79" i="23"/>
  <c r="AQ79" i="23"/>
  <c r="Z79" i="23"/>
  <c r="BG78" i="23"/>
  <c r="BH78" i="23" s="1"/>
  <c r="BF78" i="23"/>
  <c r="BE78" i="23"/>
  <c r="BD78" i="23"/>
  <c r="BC78" i="23"/>
  <c r="BB78" i="23"/>
  <c r="BA78" i="23"/>
  <c r="AZ78" i="23"/>
  <c r="AY78" i="23"/>
  <c r="AX78" i="23"/>
  <c r="AW78" i="23"/>
  <c r="AV78" i="23"/>
  <c r="AU78" i="23"/>
  <c r="AT78" i="23"/>
  <c r="AS78" i="23"/>
  <c r="AQ78" i="23"/>
  <c r="Z78" i="23"/>
  <c r="BH77" i="23"/>
  <c r="BG77" i="23"/>
  <c r="BF77" i="23"/>
  <c r="BE77" i="23"/>
  <c r="BD77" i="23"/>
  <c r="BC77" i="23"/>
  <c r="BB77" i="23"/>
  <c r="BA77" i="23"/>
  <c r="AZ77" i="23"/>
  <c r="AY77" i="23"/>
  <c r="AX77" i="23"/>
  <c r="AW77" i="23"/>
  <c r="AV77" i="23"/>
  <c r="AU77" i="23"/>
  <c r="AT77" i="23"/>
  <c r="AS77" i="23"/>
  <c r="AQ77" i="23"/>
  <c r="Z77" i="23"/>
  <c r="BG76" i="23"/>
  <c r="BH76" i="23" s="1"/>
  <c r="BF76" i="23"/>
  <c r="BE76" i="23"/>
  <c r="BD76" i="23"/>
  <c r="BC76" i="23"/>
  <c r="BB76" i="23"/>
  <c r="BA76" i="23"/>
  <c r="AZ76" i="23"/>
  <c r="AY76" i="23"/>
  <c r="AX76" i="23"/>
  <c r="AW76" i="23"/>
  <c r="AV76" i="23"/>
  <c r="AU76" i="23"/>
  <c r="AT76" i="23"/>
  <c r="AS76" i="23"/>
  <c r="AQ76" i="23"/>
  <c r="Z76" i="23"/>
  <c r="BH75" i="23"/>
  <c r="BG75" i="23"/>
  <c r="BF75" i="23"/>
  <c r="BE75" i="23"/>
  <c r="BD75" i="23"/>
  <c r="BC75" i="23"/>
  <c r="BB75" i="23"/>
  <c r="BA75" i="23"/>
  <c r="AZ75" i="23"/>
  <c r="AY75" i="23"/>
  <c r="AX75" i="23"/>
  <c r="AW75" i="23"/>
  <c r="AV75" i="23"/>
  <c r="AU75" i="23"/>
  <c r="AT75" i="23"/>
  <c r="AS75" i="23"/>
  <c r="AQ75" i="23"/>
  <c r="Z75" i="23"/>
  <c r="BG74" i="23"/>
  <c r="BH74" i="23" s="1"/>
  <c r="BF74" i="23"/>
  <c r="BE74" i="23"/>
  <c r="BD74" i="23"/>
  <c r="BC74" i="23"/>
  <c r="BB74" i="23"/>
  <c r="BA74" i="23"/>
  <c r="AZ74" i="23"/>
  <c r="AY74" i="23"/>
  <c r="AX74" i="23"/>
  <c r="AW74" i="23"/>
  <c r="AV74" i="23"/>
  <c r="AU74" i="23"/>
  <c r="AT74" i="23"/>
  <c r="AS74" i="23"/>
  <c r="AQ74" i="23"/>
  <c r="Z74" i="23"/>
  <c r="BH73" i="23"/>
  <c r="BG73" i="23"/>
  <c r="BF73" i="23"/>
  <c r="BE73" i="23"/>
  <c r="BD73" i="23"/>
  <c r="BC73" i="23"/>
  <c r="BB73" i="23"/>
  <c r="BA73" i="23"/>
  <c r="AZ73" i="23"/>
  <c r="AY73" i="23"/>
  <c r="AX73" i="23"/>
  <c r="AW73" i="23"/>
  <c r="AV73" i="23"/>
  <c r="AU73" i="23"/>
  <c r="AT73" i="23"/>
  <c r="AS73" i="23"/>
  <c r="AQ73" i="23"/>
  <c r="Z73" i="23"/>
  <c r="BG72" i="23"/>
  <c r="BH72" i="23" s="1"/>
  <c r="BF72" i="23"/>
  <c r="BE72" i="23"/>
  <c r="BD72" i="23"/>
  <c r="BC72" i="23"/>
  <c r="BB72" i="23"/>
  <c r="BA72" i="23"/>
  <c r="AZ72" i="23"/>
  <c r="AY72" i="23"/>
  <c r="AX72" i="23"/>
  <c r="AW72" i="23"/>
  <c r="AV72" i="23"/>
  <c r="AU72" i="23"/>
  <c r="AT72" i="23"/>
  <c r="AS72" i="23"/>
  <c r="AQ72" i="23"/>
  <c r="Z72" i="23"/>
  <c r="BH71" i="23"/>
  <c r="BG71" i="23"/>
  <c r="BF71" i="23"/>
  <c r="BE71" i="23"/>
  <c r="BD71" i="23"/>
  <c r="BC71" i="23"/>
  <c r="BB71" i="23"/>
  <c r="BA71" i="23"/>
  <c r="AZ71" i="23"/>
  <c r="AY71" i="23"/>
  <c r="AX71" i="23"/>
  <c r="AW71" i="23"/>
  <c r="AV71" i="23"/>
  <c r="AU71" i="23"/>
  <c r="AT71" i="23"/>
  <c r="AS71" i="23"/>
  <c r="AQ71" i="23"/>
  <c r="Z71" i="23"/>
  <c r="BG70" i="23"/>
  <c r="BH70" i="23" s="1"/>
  <c r="BF70" i="23"/>
  <c r="BE70" i="23"/>
  <c r="BD70" i="23"/>
  <c r="BC70" i="23"/>
  <c r="BB70" i="23"/>
  <c r="BA70" i="23"/>
  <c r="AZ70" i="23"/>
  <c r="AY70" i="23"/>
  <c r="AX70" i="23"/>
  <c r="AW70" i="23"/>
  <c r="AV70" i="23"/>
  <c r="AU70" i="23"/>
  <c r="AT70" i="23"/>
  <c r="AS70" i="23"/>
  <c r="AQ70" i="23"/>
  <c r="Z70" i="23"/>
  <c r="BH69" i="23"/>
  <c r="BG69" i="23"/>
  <c r="BF69" i="23"/>
  <c r="BE69" i="23"/>
  <c r="BD69" i="23"/>
  <c r="BC69" i="23"/>
  <c r="BB69" i="23"/>
  <c r="BA69" i="23"/>
  <c r="AZ69" i="23"/>
  <c r="AY69" i="23"/>
  <c r="AX69" i="23"/>
  <c r="AW69" i="23"/>
  <c r="AV69" i="23"/>
  <c r="AU69" i="23"/>
  <c r="AT69" i="23"/>
  <c r="AS69" i="23"/>
  <c r="AQ69" i="23"/>
  <c r="Z69" i="23"/>
  <c r="BG68" i="23"/>
  <c r="BH68" i="23" s="1"/>
  <c r="BF68" i="23"/>
  <c r="BE68" i="23"/>
  <c r="BD68" i="23"/>
  <c r="BC68" i="23"/>
  <c r="BB68" i="23"/>
  <c r="BA68" i="23"/>
  <c r="AZ68" i="23"/>
  <c r="AY68" i="23"/>
  <c r="AX68" i="23"/>
  <c r="AW68" i="23"/>
  <c r="AV68" i="23"/>
  <c r="AU68" i="23"/>
  <c r="AT68" i="23"/>
  <c r="AS68" i="23"/>
  <c r="AQ68" i="23"/>
  <c r="Z68" i="23"/>
  <c r="BH67" i="23"/>
  <c r="BG67" i="23"/>
  <c r="BF67" i="23"/>
  <c r="BE67" i="23"/>
  <c r="BD67" i="23"/>
  <c r="BC67" i="23"/>
  <c r="BB67" i="23"/>
  <c r="BA67" i="23"/>
  <c r="AZ67" i="23"/>
  <c r="AY67" i="23"/>
  <c r="AX67" i="23"/>
  <c r="AW67" i="23"/>
  <c r="AV67" i="23"/>
  <c r="AU67" i="23"/>
  <c r="AT67" i="23"/>
  <c r="AS67" i="23"/>
  <c r="AQ67" i="23"/>
  <c r="Z67" i="23"/>
  <c r="BG66" i="23"/>
  <c r="BH66" i="23" s="1"/>
  <c r="BF66" i="23"/>
  <c r="BE66" i="23"/>
  <c r="BD66" i="23"/>
  <c r="BC66" i="23"/>
  <c r="BB66" i="23"/>
  <c r="BA66" i="23"/>
  <c r="AZ66" i="23"/>
  <c r="AY66" i="23"/>
  <c r="AX66" i="23"/>
  <c r="AW66" i="23"/>
  <c r="AV66" i="23"/>
  <c r="AU66" i="23"/>
  <c r="AT66" i="23"/>
  <c r="AS66" i="23"/>
  <c r="AQ66" i="23"/>
  <c r="Z66" i="23"/>
  <c r="BH65" i="23"/>
  <c r="BG65" i="23"/>
  <c r="BF65" i="23"/>
  <c r="BE65" i="23"/>
  <c r="BD65" i="23"/>
  <c r="BC65" i="23"/>
  <c r="BB65" i="23"/>
  <c r="BA65" i="23"/>
  <c r="AZ65" i="23"/>
  <c r="AY65" i="23"/>
  <c r="AX65" i="23"/>
  <c r="AW65" i="23"/>
  <c r="AV65" i="23"/>
  <c r="AU65" i="23"/>
  <c r="AT65" i="23"/>
  <c r="AS65" i="23"/>
  <c r="AQ65" i="23"/>
  <c r="Z65" i="23"/>
  <c r="BG64" i="23"/>
  <c r="BH64" i="23" s="1"/>
  <c r="BF64" i="23"/>
  <c r="BE64" i="23"/>
  <c r="BD64" i="23"/>
  <c r="BC64" i="23"/>
  <c r="BB64" i="23"/>
  <c r="BA64" i="23"/>
  <c r="AZ64" i="23"/>
  <c r="AY64" i="23"/>
  <c r="AX64" i="23"/>
  <c r="AW64" i="23"/>
  <c r="AV64" i="23"/>
  <c r="AU64" i="23"/>
  <c r="AT64" i="23"/>
  <c r="AS64" i="23"/>
  <c r="AQ64" i="23"/>
  <c r="Z64" i="23"/>
  <c r="BH63" i="23"/>
  <c r="BG63" i="23"/>
  <c r="BF63" i="23"/>
  <c r="BE63" i="23"/>
  <c r="BD63" i="23"/>
  <c r="BC63" i="23"/>
  <c r="BB63" i="23"/>
  <c r="BA63" i="23"/>
  <c r="AZ63" i="23"/>
  <c r="AY63" i="23"/>
  <c r="AX63" i="23"/>
  <c r="AW63" i="23"/>
  <c r="AV63" i="23"/>
  <c r="AU63" i="23"/>
  <c r="AT63" i="23"/>
  <c r="AS63" i="23"/>
  <c r="AQ63" i="23"/>
  <c r="Z63" i="23"/>
  <c r="BG62" i="23"/>
  <c r="BH62" i="23" s="1"/>
  <c r="BF62" i="23"/>
  <c r="BE62" i="23"/>
  <c r="BD62" i="23"/>
  <c r="BC62" i="23"/>
  <c r="BB62" i="23"/>
  <c r="BA62" i="23"/>
  <c r="AZ62" i="23"/>
  <c r="AY62" i="23"/>
  <c r="AX62" i="23"/>
  <c r="AW62" i="23"/>
  <c r="AV62" i="23"/>
  <c r="AU62" i="23"/>
  <c r="AT62" i="23"/>
  <c r="AS62" i="23"/>
  <c r="AQ62" i="23"/>
  <c r="Z62" i="23"/>
  <c r="BH61" i="23"/>
  <c r="BG61" i="23"/>
  <c r="BF61" i="23"/>
  <c r="BE61" i="23"/>
  <c r="BD61" i="23"/>
  <c r="BC61" i="23"/>
  <c r="BB61" i="23"/>
  <c r="BA61" i="23"/>
  <c r="AZ61" i="23"/>
  <c r="AY61" i="23"/>
  <c r="AX61" i="23"/>
  <c r="AW61" i="23"/>
  <c r="AV61" i="23"/>
  <c r="AU61" i="23"/>
  <c r="AT61" i="23"/>
  <c r="AS61" i="23"/>
  <c r="AQ61" i="23"/>
  <c r="Z61" i="23"/>
  <c r="BG60" i="23"/>
  <c r="BH60" i="23" s="1"/>
  <c r="BF60" i="23"/>
  <c r="BE60" i="23"/>
  <c r="BD60" i="23"/>
  <c r="BC60" i="23"/>
  <c r="BB60" i="23"/>
  <c r="BA60" i="23"/>
  <c r="AZ60" i="23"/>
  <c r="AY60" i="23"/>
  <c r="AX60" i="23"/>
  <c r="AW60" i="23"/>
  <c r="AV60" i="23"/>
  <c r="AU60" i="23"/>
  <c r="AT60" i="23"/>
  <c r="AS60" i="23"/>
  <c r="AQ60" i="23"/>
  <c r="Z60" i="23"/>
  <c r="BH59" i="23"/>
  <c r="BG59" i="23"/>
  <c r="BF59" i="23"/>
  <c r="BE59" i="23"/>
  <c r="BD59" i="23"/>
  <c r="BC59" i="23"/>
  <c r="BB59" i="23"/>
  <c r="BA59" i="23"/>
  <c r="AZ59" i="23"/>
  <c r="AY59" i="23"/>
  <c r="AX59" i="23"/>
  <c r="AW59" i="23"/>
  <c r="AV59" i="23"/>
  <c r="AU59" i="23"/>
  <c r="AT59" i="23"/>
  <c r="AS59" i="23"/>
  <c r="AQ59" i="23"/>
  <c r="Z59" i="23"/>
  <c r="BG58" i="23"/>
  <c r="BH58" i="23" s="1"/>
  <c r="BF58" i="23"/>
  <c r="BE58" i="23"/>
  <c r="BD58" i="23"/>
  <c r="BC58" i="23"/>
  <c r="BB58" i="23"/>
  <c r="BA58" i="23"/>
  <c r="AZ58" i="23"/>
  <c r="AY58" i="23"/>
  <c r="AX58" i="23"/>
  <c r="AW58" i="23"/>
  <c r="AV58" i="23"/>
  <c r="AU58" i="23"/>
  <c r="AT58" i="23"/>
  <c r="AS58" i="23"/>
  <c r="AQ58" i="23"/>
  <c r="Z58" i="23"/>
  <c r="BH57" i="23"/>
  <c r="BG57" i="23"/>
  <c r="BF57" i="23"/>
  <c r="BE57" i="23"/>
  <c r="BD57" i="23"/>
  <c r="BC57" i="23"/>
  <c r="BB57" i="23"/>
  <c r="BA57" i="23"/>
  <c r="AZ57" i="23"/>
  <c r="AY57" i="23"/>
  <c r="AX57" i="23"/>
  <c r="AW57" i="23"/>
  <c r="AV57" i="23"/>
  <c r="AU57" i="23"/>
  <c r="AT57" i="23"/>
  <c r="AS57" i="23"/>
  <c r="AQ57" i="23"/>
  <c r="Z57" i="23"/>
  <c r="BG56" i="23"/>
  <c r="BH56" i="23" s="1"/>
  <c r="BF56" i="23"/>
  <c r="BE56" i="23"/>
  <c r="BD56" i="23"/>
  <c r="BC56" i="23"/>
  <c r="BB56" i="23"/>
  <c r="BA56" i="23"/>
  <c r="AZ56" i="23"/>
  <c r="AY56" i="23"/>
  <c r="AX56" i="23"/>
  <c r="AW56" i="23"/>
  <c r="AV56" i="23"/>
  <c r="AU56" i="23"/>
  <c r="AT56" i="23"/>
  <c r="AS56" i="23"/>
  <c r="AQ56" i="23"/>
  <c r="Z56" i="23"/>
  <c r="BH55" i="23"/>
  <c r="BG55" i="23"/>
  <c r="BF55" i="23"/>
  <c r="BE55" i="23"/>
  <c r="BD55" i="23"/>
  <c r="BC55" i="23"/>
  <c r="BB55" i="23"/>
  <c r="BA55" i="23"/>
  <c r="AZ55" i="23"/>
  <c r="AY55" i="23"/>
  <c r="AX55" i="23"/>
  <c r="AW55" i="23"/>
  <c r="AV55" i="23"/>
  <c r="AU55" i="23"/>
  <c r="AT55" i="23"/>
  <c r="AS55" i="23"/>
  <c r="AQ55" i="23"/>
  <c r="Z55" i="23"/>
  <c r="BG54" i="23"/>
  <c r="BF54" i="23"/>
  <c r="BE54" i="23"/>
  <c r="BD54" i="23"/>
  <c r="BC54" i="23"/>
  <c r="BB54" i="23"/>
  <c r="BA54" i="23"/>
  <c r="AZ54" i="23"/>
  <c r="AY54" i="23"/>
  <c r="AX54" i="23"/>
  <c r="AW54" i="23"/>
  <c r="AV54" i="23"/>
  <c r="AU54" i="23"/>
  <c r="AT54" i="23"/>
  <c r="AS54" i="23"/>
  <c r="AQ54" i="23"/>
  <c r="Z54" i="23"/>
  <c r="BH53" i="23"/>
  <c r="BG53" i="23"/>
  <c r="BF53" i="23"/>
  <c r="BE53" i="23"/>
  <c r="BD53" i="23"/>
  <c r="BC53" i="23"/>
  <c r="BB53" i="23"/>
  <c r="BA53" i="23"/>
  <c r="AZ53" i="23"/>
  <c r="AY53" i="23"/>
  <c r="AX53" i="23"/>
  <c r="AW53" i="23"/>
  <c r="AV53" i="23"/>
  <c r="AU53" i="23"/>
  <c r="AT53" i="23"/>
  <c r="AS53" i="23"/>
  <c r="AQ53" i="23"/>
  <c r="Z53" i="23"/>
  <c r="BG52" i="23"/>
  <c r="BF52" i="23"/>
  <c r="BE52" i="23"/>
  <c r="BD52" i="23"/>
  <c r="BC52" i="23"/>
  <c r="BB52" i="23"/>
  <c r="BA52" i="23"/>
  <c r="AZ52" i="23"/>
  <c r="AY52" i="23"/>
  <c r="AX52" i="23"/>
  <c r="AW52" i="23"/>
  <c r="AV52" i="23"/>
  <c r="AU52" i="23"/>
  <c r="AT52" i="23"/>
  <c r="AS52" i="23"/>
  <c r="AQ52" i="23"/>
  <c r="Z52" i="23"/>
  <c r="BG51" i="23"/>
  <c r="BH51" i="23" s="1"/>
  <c r="BF51" i="23"/>
  <c r="BE51" i="23"/>
  <c r="BD51" i="23"/>
  <c r="BC51" i="23"/>
  <c r="BB51" i="23"/>
  <c r="BA51" i="23"/>
  <c r="AZ51" i="23"/>
  <c r="AY51" i="23"/>
  <c r="AX51" i="23"/>
  <c r="AW51" i="23"/>
  <c r="AV51" i="23"/>
  <c r="AU51" i="23"/>
  <c r="AT51" i="23"/>
  <c r="AS51" i="23"/>
  <c r="AQ51" i="23"/>
  <c r="Z51" i="23"/>
  <c r="BG50" i="23"/>
  <c r="BF50" i="23"/>
  <c r="BE50" i="23"/>
  <c r="BD50" i="23"/>
  <c r="BC50" i="23"/>
  <c r="BB50" i="23"/>
  <c r="BA50" i="23"/>
  <c r="AZ50" i="23"/>
  <c r="AY50" i="23"/>
  <c r="AX50" i="23"/>
  <c r="AW50" i="23"/>
  <c r="AV50" i="23"/>
  <c r="AU50" i="23"/>
  <c r="AT50" i="23"/>
  <c r="AS50" i="23"/>
  <c r="AQ50" i="23"/>
  <c r="Z50" i="23"/>
  <c r="BH49" i="23"/>
  <c r="BG49" i="23"/>
  <c r="BF49" i="23"/>
  <c r="BE49" i="23"/>
  <c r="BD49" i="23"/>
  <c r="BC49" i="23"/>
  <c r="BB49" i="23"/>
  <c r="BA49" i="23"/>
  <c r="AZ49" i="23"/>
  <c r="AY49" i="23"/>
  <c r="AX49" i="23"/>
  <c r="AW49" i="23"/>
  <c r="AV49" i="23"/>
  <c r="AU49" i="23"/>
  <c r="AT49" i="23"/>
  <c r="AS49" i="23"/>
  <c r="AQ49" i="23"/>
  <c r="Z49" i="23"/>
  <c r="BG48" i="23"/>
  <c r="BF48" i="23"/>
  <c r="BE48" i="23"/>
  <c r="BD48" i="23"/>
  <c r="BC48" i="23"/>
  <c r="BB48" i="23"/>
  <c r="BA48" i="23"/>
  <c r="AZ48" i="23"/>
  <c r="AY48" i="23"/>
  <c r="AX48" i="23"/>
  <c r="AW48" i="23"/>
  <c r="AV48" i="23"/>
  <c r="AU48" i="23"/>
  <c r="AT48" i="23"/>
  <c r="AS48" i="23"/>
  <c r="AQ48" i="23"/>
  <c r="Z48" i="23"/>
  <c r="BG47" i="23"/>
  <c r="BH47" i="23" s="1"/>
  <c r="BF47" i="23"/>
  <c r="BE47" i="23"/>
  <c r="BD47" i="23"/>
  <c r="BC47" i="23"/>
  <c r="BB47" i="23"/>
  <c r="BA47" i="23"/>
  <c r="AZ47" i="23"/>
  <c r="AY47" i="23"/>
  <c r="AX47" i="23"/>
  <c r="AW47" i="23"/>
  <c r="AV47" i="23"/>
  <c r="AU47" i="23"/>
  <c r="AT47" i="23"/>
  <c r="AS47" i="23"/>
  <c r="AQ47" i="23"/>
  <c r="Z47" i="23"/>
  <c r="BG46" i="23"/>
  <c r="BF46" i="23"/>
  <c r="BE46" i="23"/>
  <c r="BD46" i="23"/>
  <c r="BC46" i="23"/>
  <c r="BB46" i="23"/>
  <c r="BA46" i="23"/>
  <c r="AZ46" i="23"/>
  <c r="AY46" i="23"/>
  <c r="AX46" i="23"/>
  <c r="AW46" i="23"/>
  <c r="AV46" i="23"/>
  <c r="AU46" i="23"/>
  <c r="AT46" i="23"/>
  <c r="AS46" i="23"/>
  <c r="AQ46" i="23"/>
  <c r="Z46" i="23"/>
  <c r="BG45" i="23"/>
  <c r="BF45" i="23"/>
  <c r="BE45" i="23"/>
  <c r="BD45" i="23"/>
  <c r="BC45" i="23"/>
  <c r="BB45" i="23"/>
  <c r="BA45" i="23"/>
  <c r="AZ45" i="23"/>
  <c r="AY45" i="23"/>
  <c r="AX45" i="23"/>
  <c r="AW45" i="23"/>
  <c r="AV45" i="23"/>
  <c r="AU45" i="23"/>
  <c r="BH45" i="23" s="1"/>
  <c r="AT45" i="23"/>
  <c r="AS45" i="23"/>
  <c r="AQ45" i="23"/>
  <c r="Z45" i="23"/>
  <c r="BG44" i="23"/>
  <c r="BF44" i="23"/>
  <c r="BE44" i="23"/>
  <c r="BD44" i="23"/>
  <c r="BC44" i="23"/>
  <c r="BB44" i="23"/>
  <c r="BA44" i="23"/>
  <c r="AZ44" i="23"/>
  <c r="AY44" i="23"/>
  <c r="AX44" i="23"/>
  <c r="AW44" i="23"/>
  <c r="AV44" i="23"/>
  <c r="AU44" i="23"/>
  <c r="AT44" i="23"/>
  <c r="AS44" i="23"/>
  <c r="AQ44" i="23"/>
  <c r="Z44" i="23"/>
  <c r="BG43" i="23"/>
  <c r="BH43" i="23" s="1"/>
  <c r="BF43" i="23"/>
  <c r="BE43" i="23"/>
  <c r="BD43" i="23"/>
  <c r="BC43" i="23"/>
  <c r="BB43" i="23"/>
  <c r="BA43" i="23"/>
  <c r="AZ43" i="23"/>
  <c r="AY43" i="23"/>
  <c r="AX43" i="23"/>
  <c r="AW43" i="23"/>
  <c r="AV43" i="23"/>
  <c r="AU43" i="23"/>
  <c r="AT43" i="23"/>
  <c r="AS43" i="23"/>
  <c r="AQ43" i="23"/>
  <c r="Z43" i="23"/>
  <c r="BG42" i="23"/>
  <c r="BF42" i="23"/>
  <c r="BE42" i="23"/>
  <c r="BD42" i="23"/>
  <c r="BC42" i="23"/>
  <c r="BB42" i="23"/>
  <c r="BA42" i="23"/>
  <c r="AZ42" i="23"/>
  <c r="AY42" i="23"/>
  <c r="AX42" i="23"/>
  <c r="AW42" i="23"/>
  <c r="AV42" i="23"/>
  <c r="AU42" i="23"/>
  <c r="AT42" i="23"/>
  <c r="AS42" i="23"/>
  <c r="AQ42" i="23"/>
  <c r="Z42" i="23"/>
  <c r="BH41" i="23"/>
  <c r="BG41" i="23"/>
  <c r="BF41" i="23"/>
  <c r="BE41" i="23"/>
  <c r="BD41" i="23"/>
  <c r="BC41" i="23"/>
  <c r="BB41" i="23"/>
  <c r="BA41" i="23"/>
  <c r="AZ41" i="23"/>
  <c r="AY41" i="23"/>
  <c r="AX41" i="23"/>
  <c r="AW41" i="23"/>
  <c r="AV41" i="23"/>
  <c r="AU41" i="23"/>
  <c r="AT41" i="23"/>
  <c r="AS41" i="23"/>
  <c r="AQ41" i="23"/>
  <c r="Z41" i="23"/>
  <c r="BG40" i="23"/>
  <c r="BF40" i="23"/>
  <c r="BE40" i="23"/>
  <c r="BD40" i="23"/>
  <c r="BC40" i="23"/>
  <c r="BB40" i="23"/>
  <c r="BA40" i="23"/>
  <c r="AZ40" i="23"/>
  <c r="AY40" i="23"/>
  <c r="AX40" i="23"/>
  <c r="AW40" i="23"/>
  <c r="AV40" i="23"/>
  <c r="AU40" i="23"/>
  <c r="AT40" i="23"/>
  <c r="AS40" i="23"/>
  <c r="AQ40" i="23"/>
  <c r="Z40" i="23"/>
  <c r="BG39" i="23"/>
  <c r="BH39" i="23" s="1"/>
  <c r="BF39" i="23"/>
  <c r="BE39" i="23"/>
  <c r="BD39" i="23"/>
  <c r="BC39" i="23"/>
  <c r="BB39" i="23"/>
  <c r="BA39" i="23"/>
  <c r="AZ39" i="23"/>
  <c r="AY39" i="23"/>
  <c r="AX39" i="23"/>
  <c r="AW39" i="23"/>
  <c r="AV39" i="23"/>
  <c r="AU39" i="23"/>
  <c r="AT39" i="23"/>
  <c r="AS39" i="23"/>
  <c r="AQ39" i="23"/>
  <c r="Z39" i="23"/>
  <c r="BG38" i="23"/>
  <c r="BF38" i="23"/>
  <c r="BE38" i="23"/>
  <c r="BD38" i="23"/>
  <c r="BC38" i="23"/>
  <c r="BB38" i="23"/>
  <c r="BA38" i="23"/>
  <c r="AZ38" i="23"/>
  <c r="AY38" i="23"/>
  <c r="AX38" i="23"/>
  <c r="AW38" i="23"/>
  <c r="AV38" i="23"/>
  <c r="AU38" i="23"/>
  <c r="AT38" i="23"/>
  <c r="AS38" i="23"/>
  <c r="AQ38" i="23"/>
  <c r="Z38" i="23"/>
  <c r="BG37" i="23"/>
  <c r="BH37" i="23" s="1"/>
  <c r="BF37" i="23"/>
  <c r="BE37" i="23"/>
  <c r="BD37" i="23"/>
  <c r="BC37" i="23"/>
  <c r="BB37" i="23"/>
  <c r="BA37" i="23"/>
  <c r="AZ37" i="23"/>
  <c r="AY37" i="23"/>
  <c r="AX37" i="23"/>
  <c r="AW37" i="23"/>
  <c r="AV37" i="23"/>
  <c r="AU37" i="23"/>
  <c r="AT37" i="23"/>
  <c r="AS37" i="23"/>
  <c r="AQ37" i="23"/>
  <c r="Z37" i="23"/>
  <c r="BG36" i="23"/>
  <c r="BF36" i="23"/>
  <c r="BE36" i="23"/>
  <c r="BD36" i="23"/>
  <c r="BC36" i="23"/>
  <c r="BB36" i="23"/>
  <c r="BA36" i="23"/>
  <c r="AZ36" i="23"/>
  <c r="AY36" i="23"/>
  <c r="AX36" i="23"/>
  <c r="AW36" i="23"/>
  <c r="AV36" i="23"/>
  <c r="AU36" i="23"/>
  <c r="AT36" i="23"/>
  <c r="AS36" i="23"/>
  <c r="AQ36" i="23"/>
  <c r="Z36" i="23"/>
  <c r="BH35" i="23"/>
  <c r="BG35" i="23"/>
  <c r="BF35" i="23"/>
  <c r="BE35" i="23"/>
  <c r="BD35" i="23"/>
  <c r="BC35" i="23"/>
  <c r="BB35" i="23"/>
  <c r="BA35" i="23"/>
  <c r="AZ35" i="23"/>
  <c r="AY35" i="23"/>
  <c r="AX35" i="23"/>
  <c r="AW35" i="23"/>
  <c r="AV35" i="23"/>
  <c r="AU35" i="23"/>
  <c r="AT35" i="23"/>
  <c r="AS35" i="23"/>
  <c r="AQ35" i="23"/>
  <c r="Z35" i="23"/>
  <c r="BG34" i="23"/>
  <c r="BF34" i="23"/>
  <c r="BE34" i="23"/>
  <c r="BD34" i="23"/>
  <c r="BC34" i="23"/>
  <c r="BB34" i="23"/>
  <c r="BA34" i="23"/>
  <c r="AZ34" i="23"/>
  <c r="AY34" i="23"/>
  <c r="AX34" i="23"/>
  <c r="AW34" i="23"/>
  <c r="AV34" i="23"/>
  <c r="AU34" i="23"/>
  <c r="AT34" i="23"/>
  <c r="AS34" i="23"/>
  <c r="AQ34" i="23"/>
  <c r="Z34" i="23"/>
  <c r="BH33" i="23"/>
  <c r="BG33" i="23"/>
  <c r="BF33" i="23"/>
  <c r="BE33" i="23"/>
  <c r="BD33" i="23"/>
  <c r="BC33" i="23"/>
  <c r="BB33" i="23"/>
  <c r="BA33" i="23"/>
  <c r="AZ33" i="23"/>
  <c r="AY33" i="23"/>
  <c r="AX33" i="23"/>
  <c r="AW33" i="23"/>
  <c r="AV33" i="23"/>
  <c r="AU33" i="23"/>
  <c r="AT33" i="23"/>
  <c r="AS33" i="23"/>
  <c r="AQ33" i="23"/>
  <c r="Z33" i="23"/>
  <c r="BG32" i="23"/>
  <c r="BF32" i="23"/>
  <c r="BE32" i="23"/>
  <c r="BD32" i="23"/>
  <c r="BC32" i="23"/>
  <c r="BB32" i="23"/>
  <c r="BA32" i="23"/>
  <c r="AZ32" i="23"/>
  <c r="AY32" i="23"/>
  <c r="AX32" i="23"/>
  <c r="AW32" i="23"/>
  <c r="AV32" i="23"/>
  <c r="AU32" i="23"/>
  <c r="AT32" i="23"/>
  <c r="AS32" i="23"/>
  <c r="AQ32" i="23"/>
  <c r="Z32" i="23"/>
  <c r="BG31" i="23"/>
  <c r="BH31" i="23" s="1"/>
  <c r="BF31" i="23"/>
  <c r="BE31" i="23"/>
  <c r="BD31" i="23"/>
  <c r="BC31" i="23"/>
  <c r="BB31" i="23"/>
  <c r="BA31" i="23"/>
  <c r="AZ31" i="23"/>
  <c r="AY31" i="23"/>
  <c r="AX31" i="23"/>
  <c r="AW31" i="23"/>
  <c r="AV31" i="23"/>
  <c r="AU31" i="23"/>
  <c r="AT31" i="23"/>
  <c r="AS31" i="23"/>
  <c r="AQ31" i="23"/>
  <c r="Z31" i="23"/>
  <c r="BG30" i="23"/>
  <c r="BF30" i="23"/>
  <c r="BE30" i="23"/>
  <c r="BD30" i="23"/>
  <c r="BC30" i="23"/>
  <c r="BB30" i="23"/>
  <c r="BA30" i="23"/>
  <c r="AZ30" i="23"/>
  <c r="AY30" i="23"/>
  <c r="AX30" i="23"/>
  <c r="AW30" i="23"/>
  <c r="AV30" i="23"/>
  <c r="AU30" i="23"/>
  <c r="AT30" i="23"/>
  <c r="AS30" i="23"/>
  <c r="AQ30" i="23"/>
  <c r="Z30" i="23"/>
  <c r="BG29" i="23"/>
  <c r="BH29" i="23" s="1"/>
  <c r="BF29" i="23"/>
  <c r="BE29" i="23"/>
  <c r="BD29" i="23"/>
  <c r="BC29" i="23"/>
  <c r="BB29" i="23"/>
  <c r="BA29" i="23"/>
  <c r="AZ29" i="23"/>
  <c r="AY29" i="23"/>
  <c r="AX29" i="23"/>
  <c r="AW29" i="23"/>
  <c r="AV29" i="23"/>
  <c r="AU29" i="23"/>
  <c r="AT29" i="23"/>
  <c r="AS29" i="23"/>
  <c r="AQ29" i="23"/>
  <c r="Z29" i="23"/>
  <c r="BG28" i="23"/>
  <c r="BF28" i="23"/>
  <c r="BE28" i="23"/>
  <c r="BD28" i="23"/>
  <c r="BC28" i="23"/>
  <c r="BB28" i="23"/>
  <c r="BA28" i="23"/>
  <c r="AZ28" i="23"/>
  <c r="AY28" i="23"/>
  <c r="AX28" i="23"/>
  <c r="AW28" i="23"/>
  <c r="AV28" i="23"/>
  <c r="AU28" i="23"/>
  <c r="AT28" i="23"/>
  <c r="AS28" i="23"/>
  <c r="AQ28" i="23"/>
  <c r="Z28" i="23"/>
  <c r="BH27" i="23"/>
  <c r="BG27" i="23"/>
  <c r="BF27" i="23"/>
  <c r="BE27" i="23"/>
  <c r="BD27" i="23"/>
  <c r="BC27" i="23"/>
  <c r="BB27" i="23"/>
  <c r="BA27" i="23"/>
  <c r="AZ27" i="23"/>
  <c r="AY27" i="23"/>
  <c r="AX27" i="23"/>
  <c r="AW27" i="23"/>
  <c r="AV27" i="23"/>
  <c r="AU27" i="23"/>
  <c r="AT27" i="23"/>
  <c r="AS27" i="23"/>
  <c r="AQ27" i="23"/>
  <c r="Z27" i="23"/>
  <c r="BG26" i="23"/>
  <c r="BF26" i="23"/>
  <c r="BE26" i="23"/>
  <c r="BD26" i="23"/>
  <c r="BC26" i="23"/>
  <c r="BB26" i="23"/>
  <c r="BA26" i="23"/>
  <c r="AZ26" i="23"/>
  <c r="AY26" i="23"/>
  <c r="AX26" i="23"/>
  <c r="AW26" i="23"/>
  <c r="AV26" i="23"/>
  <c r="AU26" i="23"/>
  <c r="AT26" i="23"/>
  <c r="AS26" i="23"/>
  <c r="AQ26" i="23"/>
  <c r="Z26" i="23"/>
  <c r="BH25" i="23"/>
  <c r="BG25" i="23"/>
  <c r="BF25" i="23"/>
  <c r="BE25" i="23"/>
  <c r="BD25" i="23"/>
  <c r="BC25" i="23"/>
  <c r="BB25" i="23"/>
  <c r="BA25" i="23"/>
  <c r="AZ25" i="23"/>
  <c r="AY25" i="23"/>
  <c r="AX25" i="23"/>
  <c r="AW25" i="23"/>
  <c r="AV25" i="23"/>
  <c r="AU25" i="23"/>
  <c r="AT25" i="23"/>
  <c r="AS25" i="23"/>
  <c r="AQ25" i="23"/>
  <c r="Z25" i="23"/>
  <c r="BG24" i="23"/>
  <c r="BF24" i="23"/>
  <c r="BE24" i="23"/>
  <c r="BD24" i="23"/>
  <c r="BC24" i="23"/>
  <c r="BB24" i="23"/>
  <c r="BA24" i="23"/>
  <c r="AZ24" i="23"/>
  <c r="AY24" i="23"/>
  <c r="AX24" i="23"/>
  <c r="AW24" i="23"/>
  <c r="AV24" i="23"/>
  <c r="AU24" i="23"/>
  <c r="AT24" i="23"/>
  <c r="AS24" i="23"/>
  <c r="AQ24" i="23"/>
  <c r="Z24" i="23"/>
  <c r="BG23" i="23"/>
  <c r="BH23" i="23" s="1"/>
  <c r="BF23" i="23"/>
  <c r="BE23" i="23"/>
  <c r="BD23" i="23"/>
  <c r="BC23" i="23"/>
  <c r="BB23" i="23"/>
  <c r="BA23" i="23"/>
  <c r="AZ23" i="23"/>
  <c r="AY23" i="23"/>
  <c r="AX23" i="23"/>
  <c r="AW23" i="23"/>
  <c r="AV23" i="23"/>
  <c r="AU23" i="23"/>
  <c r="AT23" i="23"/>
  <c r="AS23" i="23"/>
  <c r="AQ23" i="23"/>
  <c r="Z23" i="23"/>
  <c r="BG22" i="23"/>
  <c r="BF22" i="23"/>
  <c r="BE22" i="23"/>
  <c r="BD22" i="23"/>
  <c r="BC22" i="23"/>
  <c r="BB22" i="23"/>
  <c r="BA22" i="23"/>
  <c r="AZ22" i="23"/>
  <c r="AY22" i="23"/>
  <c r="AX22" i="23"/>
  <c r="AW22" i="23"/>
  <c r="AV22" i="23"/>
  <c r="AU22" i="23"/>
  <c r="AT22" i="23"/>
  <c r="AS22" i="23"/>
  <c r="AQ22" i="23"/>
  <c r="Z22" i="23"/>
  <c r="BG21" i="23"/>
  <c r="BH21" i="23" s="1"/>
  <c r="BF21" i="23"/>
  <c r="BE21" i="23"/>
  <c r="BD21" i="23"/>
  <c r="BC21" i="23"/>
  <c r="BB21" i="23"/>
  <c r="BA21" i="23"/>
  <c r="AZ21" i="23"/>
  <c r="AY21" i="23"/>
  <c r="AX21" i="23"/>
  <c r="AW21" i="23"/>
  <c r="AV21" i="23"/>
  <c r="AU21" i="23"/>
  <c r="AT21" i="23"/>
  <c r="AS21" i="23"/>
  <c r="AQ21" i="23"/>
  <c r="Z21" i="23"/>
  <c r="BG20" i="23"/>
  <c r="BF20" i="23"/>
  <c r="BE20" i="23"/>
  <c r="BD20" i="23"/>
  <c r="BC20" i="23"/>
  <c r="BB20" i="23"/>
  <c r="BA20" i="23"/>
  <c r="AZ20" i="23"/>
  <c r="AY20" i="23"/>
  <c r="AX20" i="23"/>
  <c r="AW20" i="23"/>
  <c r="AV20" i="23"/>
  <c r="AU20" i="23"/>
  <c r="AT20" i="23"/>
  <c r="AS20" i="23"/>
  <c r="AQ20" i="23"/>
  <c r="Z20" i="23"/>
  <c r="BH19" i="23"/>
  <c r="BG19" i="23"/>
  <c r="BF19" i="23"/>
  <c r="BE19" i="23"/>
  <c r="BD19" i="23"/>
  <c r="BC19" i="23"/>
  <c r="BB19" i="23"/>
  <c r="BA19" i="23"/>
  <c r="AZ19" i="23"/>
  <c r="AY19" i="23"/>
  <c r="AX19" i="23"/>
  <c r="AW19" i="23"/>
  <c r="AV19" i="23"/>
  <c r="AU19" i="23"/>
  <c r="AT19" i="23"/>
  <c r="AS19" i="23"/>
  <c r="AQ19" i="23"/>
  <c r="Z19" i="23"/>
  <c r="BG18" i="23"/>
  <c r="BF18" i="23"/>
  <c r="BE18" i="23"/>
  <c r="BD18" i="23"/>
  <c r="BC18" i="23"/>
  <c r="BB18" i="23"/>
  <c r="BA18" i="23"/>
  <c r="AZ18" i="23"/>
  <c r="AY18" i="23"/>
  <c r="AX18" i="23"/>
  <c r="AW18" i="23"/>
  <c r="AV18" i="23"/>
  <c r="AU18" i="23"/>
  <c r="AT18" i="23"/>
  <c r="AS18" i="23"/>
  <c r="AQ18" i="23"/>
  <c r="Z18" i="23"/>
  <c r="BH17" i="23"/>
  <c r="BG17" i="23"/>
  <c r="BF17" i="23"/>
  <c r="BE17" i="23"/>
  <c r="BD17" i="23"/>
  <c r="BC17" i="23"/>
  <c r="BB17" i="23"/>
  <c r="BA17" i="23"/>
  <c r="AZ17" i="23"/>
  <c r="AY17" i="23"/>
  <c r="AX17" i="23"/>
  <c r="AW17" i="23"/>
  <c r="AV17" i="23"/>
  <c r="AU17" i="23"/>
  <c r="AT17" i="23"/>
  <c r="AS17" i="23"/>
  <c r="AQ17" i="23"/>
  <c r="Z17" i="23"/>
  <c r="BG16" i="23"/>
  <c r="BF16" i="23"/>
  <c r="BE16" i="23"/>
  <c r="BD16" i="23"/>
  <c r="BC16" i="23"/>
  <c r="BB16" i="23"/>
  <c r="BA16" i="23"/>
  <c r="AZ16" i="23"/>
  <c r="AY16" i="23"/>
  <c r="AX16" i="23"/>
  <c r="AW16" i="23"/>
  <c r="AV16" i="23"/>
  <c r="AU16" i="23"/>
  <c r="AT16" i="23"/>
  <c r="AS16" i="23"/>
  <c r="AQ16" i="23"/>
  <c r="Z16" i="23"/>
  <c r="BG15" i="23"/>
  <c r="BH15" i="23" s="1"/>
  <c r="BF15" i="23"/>
  <c r="BE15" i="23"/>
  <c r="BD15" i="23"/>
  <c r="BC15" i="23"/>
  <c r="BB15" i="23"/>
  <c r="BA15" i="23"/>
  <c r="AZ15" i="23"/>
  <c r="AY15" i="23"/>
  <c r="AX15" i="23"/>
  <c r="AW15" i="23"/>
  <c r="AV15" i="23"/>
  <c r="AU15" i="23"/>
  <c r="AT15" i="23"/>
  <c r="AS15" i="23"/>
  <c r="AQ15" i="23"/>
  <c r="Z15" i="23"/>
  <c r="BG14" i="23"/>
  <c r="BF14" i="23"/>
  <c r="BE14" i="23"/>
  <c r="BD14" i="23"/>
  <c r="BC14" i="23"/>
  <c r="BB14" i="23"/>
  <c r="BA14" i="23"/>
  <c r="AZ14" i="23"/>
  <c r="AY14" i="23"/>
  <c r="AX14" i="23"/>
  <c r="AW14" i="23"/>
  <c r="AV14" i="23"/>
  <c r="AU14" i="23"/>
  <c r="AT14" i="23"/>
  <c r="AS14" i="23"/>
  <c r="AQ14" i="23"/>
  <c r="Z14" i="23"/>
  <c r="BG13" i="23"/>
  <c r="BH13" i="23" s="1"/>
  <c r="BF13" i="23"/>
  <c r="BE13" i="23"/>
  <c r="BD13" i="23"/>
  <c r="BC13" i="23"/>
  <c r="BB13" i="23"/>
  <c r="BA13" i="23"/>
  <c r="AZ13" i="23"/>
  <c r="AY13" i="23"/>
  <c r="AX13" i="23"/>
  <c r="AW13" i="23"/>
  <c r="AV13" i="23"/>
  <c r="AU13" i="23"/>
  <c r="AT13" i="23"/>
  <c r="AS13" i="23"/>
  <c r="AQ13" i="23"/>
  <c r="Z13" i="23"/>
  <c r="BG12" i="23"/>
  <c r="BH12" i="23" s="1"/>
  <c r="BF12" i="23"/>
  <c r="BE12" i="23"/>
  <c r="BD12" i="23"/>
  <c r="BC12" i="23"/>
  <c r="BB12" i="23"/>
  <c r="BA12" i="23"/>
  <c r="AZ12" i="23"/>
  <c r="AY12" i="23"/>
  <c r="AX12" i="23"/>
  <c r="AW12" i="23"/>
  <c r="AV12" i="23"/>
  <c r="AU12" i="23"/>
  <c r="AT12" i="23"/>
  <c r="AS12" i="23"/>
  <c r="AQ12" i="23"/>
  <c r="Z12" i="23"/>
  <c r="BH11" i="23"/>
  <c r="BG11" i="23"/>
  <c r="BF11" i="23"/>
  <c r="BE11" i="23"/>
  <c r="BD11" i="23"/>
  <c r="BC11" i="23"/>
  <c r="BB11" i="23"/>
  <c r="BA11" i="23"/>
  <c r="AZ11" i="23"/>
  <c r="AY11" i="23"/>
  <c r="AX11" i="23"/>
  <c r="AW11" i="23"/>
  <c r="AV11" i="23"/>
  <c r="AU11" i="23"/>
  <c r="AT11" i="23"/>
  <c r="AS11" i="23"/>
  <c r="AQ11" i="23"/>
  <c r="Z11" i="23"/>
  <c r="BG10" i="23"/>
  <c r="BF10" i="23"/>
  <c r="BE10" i="23"/>
  <c r="BD10" i="23"/>
  <c r="BC10" i="23"/>
  <c r="BB10" i="23"/>
  <c r="BA10" i="23"/>
  <c r="AZ10" i="23"/>
  <c r="AY10" i="23"/>
  <c r="AX10" i="23"/>
  <c r="AW10" i="23"/>
  <c r="AV10" i="23"/>
  <c r="AU10" i="23"/>
  <c r="AT10" i="23"/>
  <c r="AS10" i="23"/>
  <c r="AQ10" i="23"/>
  <c r="Z10" i="23"/>
  <c r="BH9" i="23"/>
  <c r="BG9" i="23"/>
  <c r="BF9" i="23"/>
  <c r="BE9" i="23"/>
  <c r="BD9" i="23"/>
  <c r="BC9" i="23"/>
  <c r="BB9" i="23"/>
  <c r="BA9" i="23"/>
  <c r="AZ9" i="23"/>
  <c r="AY9" i="23"/>
  <c r="AX9" i="23"/>
  <c r="AW9" i="23"/>
  <c r="AV9" i="23"/>
  <c r="AU9" i="23"/>
  <c r="AT9" i="23"/>
  <c r="AS9" i="23"/>
  <c r="AQ9" i="23"/>
  <c r="Z9" i="23"/>
  <c r="BG8" i="23"/>
  <c r="BF8" i="23"/>
  <c r="BE8" i="23"/>
  <c r="BD8" i="23"/>
  <c r="BC8" i="23"/>
  <c r="BB8" i="23"/>
  <c r="BA8" i="23"/>
  <c r="AZ8" i="23"/>
  <c r="AY8" i="23"/>
  <c r="AX8" i="23"/>
  <c r="AW8" i="23"/>
  <c r="AV8" i="23"/>
  <c r="AU8" i="23"/>
  <c r="AT8" i="23"/>
  <c r="AS8" i="23"/>
  <c r="AQ8" i="23"/>
  <c r="Z8" i="23"/>
  <c r="BG7" i="23"/>
  <c r="BH7" i="23" s="1"/>
  <c r="BF7" i="23"/>
  <c r="BE7" i="23"/>
  <c r="BD7" i="23"/>
  <c r="BC7" i="23"/>
  <c r="BB7" i="23"/>
  <c r="BA7" i="23"/>
  <c r="AZ7" i="23"/>
  <c r="AY7" i="23"/>
  <c r="AX7" i="23"/>
  <c r="AW7" i="23"/>
  <c r="AV7" i="23"/>
  <c r="AU7" i="23"/>
  <c r="AT7" i="23"/>
  <c r="AS7" i="23"/>
  <c r="AQ7" i="23"/>
  <c r="Z7" i="23"/>
  <c r="BG6" i="23"/>
  <c r="BF6" i="23"/>
  <c r="BE6" i="23"/>
  <c r="BD6" i="23"/>
  <c r="BC6" i="23"/>
  <c r="BB6" i="23"/>
  <c r="BA6" i="23"/>
  <c r="AZ6" i="23"/>
  <c r="AY6" i="23"/>
  <c r="AX6" i="23"/>
  <c r="AW6" i="23"/>
  <c r="AV6" i="23"/>
  <c r="AU6" i="23"/>
  <c r="AT6" i="23"/>
  <c r="AS6" i="23"/>
  <c r="AQ6" i="23"/>
  <c r="Z6" i="23"/>
  <c r="BG5" i="23"/>
  <c r="BH5" i="23" s="1"/>
  <c r="BF5" i="23"/>
  <c r="BE5" i="23"/>
  <c r="BD5" i="23"/>
  <c r="BC5" i="23"/>
  <c r="BB5" i="23"/>
  <c r="BA5" i="23"/>
  <c r="AZ5" i="23"/>
  <c r="AY5" i="23"/>
  <c r="AX5" i="23"/>
  <c r="AW5" i="23"/>
  <c r="AV5" i="23"/>
  <c r="AU5" i="23"/>
  <c r="AT5" i="23"/>
  <c r="AS5" i="23"/>
  <c r="AQ5" i="23"/>
  <c r="Z5" i="23"/>
  <c r="BG4" i="23"/>
  <c r="BF4" i="23"/>
  <c r="BE4" i="23"/>
  <c r="BD4" i="23"/>
  <c r="BC4" i="23"/>
  <c r="BB4" i="23"/>
  <c r="BA4" i="23"/>
  <c r="AZ4" i="23"/>
  <c r="AY4" i="23"/>
  <c r="AX4" i="23"/>
  <c r="AW4" i="23"/>
  <c r="AV4" i="23"/>
  <c r="AU4" i="23"/>
  <c r="AT4" i="23"/>
  <c r="AS4" i="23"/>
  <c r="AQ4" i="23"/>
  <c r="Z4" i="23"/>
  <c r="BH3" i="23"/>
  <c r="BG3" i="23"/>
  <c r="BF3" i="23"/>
  <c r="BE3" i="23"/>
  <c r="BD3" i="23"/>
  <c r="BC3" i="23"/>
  <c r="BB3" i="23"/>
  <c r="BA3" i="23"/>
  <c r="AZ3" i="23"/>
  <c r="AY3" i="23"/>
  <c r="AX3" i="23"/>
  <c r="AW3" i="23"/>
  <c r="AV3" i="23"/>
  <c r="AU3" i="23"/>
  <c r="AT3" i="23"/>
  <c r="AS3" i="23"/>
  <c r="AQ3" i="23"/>
  <c r="Z3" i="23"/>
  <c r="BG2" i="23"/>
  <c r="BH2" i="23" s="1"/>
  <c r="BF2" i="23"/>
  <c r="BE2" i="23"/>
  <c r="BD2" i="23"/>
  <c r="BC2" i="23"/>
  <c r="BB2" i="23"/>
  <c r="BA2" i="23"/>
  <c r="AZ2" i="23"/>
  <c r="AY2" i="23"/>
  <c r="AX2" i="23"/>
  <c r="AW2" i="23"/>
  <c r="AV2" i="23"/>
  <c r="AU2" i="23"/>
  <c r="AT2" i="23"/>
  <c r="AS2" i="23"/>
  <c r="AQ2" i="23"/>
  <c r="Z2" i="23"/>
  <c r="BI8" i="24" l="1"/>
  <c r="BI16" i="24"/>
  <c r="BI24" i="24"/>
  <c r="BI32" i="24"/>
  <c r="BI6" i="24"/>
  <c r="BI14" i="24"/>
  <c r="BI22" i="24"/>
  <c r="BI30" i="24"/>
  <c r="BI4" i="24"/>
  <c r="BI12" i="24"/>
  <c r="BI20" i="24"/>
  <c r="BI28" i="24"/>
  <c r="BI10" i="24"/>
  <c r="BI18" i="24"/>
  <c r="BI26" i="24"/>
  <c r="BI34" i="24"/>
  <c r="BH6" i="23"/>
  <c r="BH14" i="23"/>
  <c r="BH22" i="23"/>
  <c r="BH30" i="23"/>
  <c r="BH38" i="23"/>
  <c r="BH46" i="23"/>
  <c r="BH54" i="23"/>
  <c r="BH28" i="23"/>
  <c r="BH36" i="23"/>
  <c r="BH44" i="23"/>
  <c r="BH52" i="23"/>
  <c r="BH10" i="23"/>
  <c r="BH18" i="23"/>
  <c r="BH26" i="23"/>
  <c r="BH34" i="23"/>
  <c r="BH42" i="23"/>
  <c r="BH50" i="23"/>
  <c r="BH4" i="23"/>
  <c r="BH20" i="23"/>
  <c r="BH8" i="23"/>
  <c r="BH16" i="23"/>
  <c r="BH24" i="23"/>
  <c r="BH32" i="23"/>
  <c r="BH40" i="23"/>
  <c r="BH48" i="23"/>
  <c r="AR10" i="21" l="1"/>
  <c r="AP10" i="21"/>
  <c r="AO10" i="21"/>
  <c r="AN10" i="21"/>
  <c r="AM10" i="21"/>
  <c r="AL10" i="21"/>
  <c r="AK10" i="21"/>
  <c r="AJ10" i="21"/>
  <c r="AI10" i="21"/>
  <c r="AH10" i="21"/>
  <c r="AG10" i="21"/>
  <c r="AF10" i="21"/>
  <c r="AE10" i="21"/>
  <c r="AD10" i="21"/>
  <c r="AC10" i="21"/>
  <c r="Y10" i="21"/>
  <c r="X10" i="21"/>
  <c r="W10" i="21"/>
  <c r="V10" i="21"/>
  <c r="U10" i="21"/>
  <c r="T10" i="21"/>
  <c r="S10" i="21"/>
  <c r="R10" i="21"/>
  <c r="Q10" i="21"/>
  <c r="P10" i="21"/>
  <c r="O10" i="21"/>
  <c r="N10" i="21"/>
  <c r="M10" i="21"/>
  <c r="L10" i="21"/>
  <c r="K10" i="21"/>
  <c r="BM9" i="21"/>
  <c r="BL9" i="21"/>
  <c r="BK9" i="21"/>
  <c r="BJ9" i="21"/>
  <c r="BI9" i="21"/>
  <c r="BH9" i="21"/>
  <c r="BG9" i="21"/>
  <c r="BF9" i="21"/>
  <c r="BE9" i="21"/>
  <c r="BD9" i="21"/>
  <c r="BC9" i="21"/>
  <c r="BB9" i="21"/>
  <c r="BA9" i="21"/>
  <c r="AZ9" i="21"/>
  <c r="AY9" i="21"/>
  <c r="AW9" i="21"/>
  <c r="AU9" i="21"/>
  <c r="AS9" i="21"/>
  <c r="AA9" i="21"/>
  <c r="BM4" i="21"/>
  <c r="BL4" i="21"/>
  <c r="BK4" i="21"/>
  <c r="BJ4" i="21"/>
  <c r="BI4" i="21"/>
  <c r="BH4" i="21"/>
  <c r="BG4" i="21"/>
  <c r="BF4" i="21"/>
  <c r="BE4" i="21"/>
  <c r="BD4" i="21"/>
  <c r="BC4" i="21"/>
  <c r="BB4" i="21"/>
  <c r="BA4" i="21"/>
  <c r="AZ4" i="21"/>
  <c r="AY4" i="21"/>
  <c r="AW4" i="21"/>
  <c r="AU4" i="21"/>
  <c r="AS4" i="21"/>
  <c r="AA4" i="21"/>
  <c r="BM6" i="21"/>
  <c r="BL6" i="21"/>
  <c r="BK6" i="21"/>
  <c r="BJ6" i="21"/>
  <c r="BI6" i="21"/>
  <c r="BH6" i="21"/>
  <c r="BG6" i="21"/>
  <c r="BF6" i="21"/>
  <c r="BE6" i="21"/>
  <c r="BD6" i="21"/>
  <c r="BC6" i="21"/>
  <c r="BB6" i="21"/>
  <c r="BA6" i="21"/>
  <c r="AZ6" i="21"/>
  <c r="AY6" i="21"/>
  <c r="AW6" i="21"/>
  <c r="AU6" i="21"/>
  <c r="AS6" i="21"/>
  <c r="AA6" i="21"/>
  <c r="BM7" i="21"/>
  <c r="BL7" i="21"/>
  <c r="BK7" i="21"/>
  <c r="BJ7" i="21"/>
  <c r="BI7" i="21"/>
  <c r="BH7" i="21"/>
  <c r="BG7" i="21"/>
  <c r="BF7" i="21"/>
  <c r="BE7" i="21"/>
  <c r="BD7" i="21"/>
  <c r="BC7" i="21"/>
  <c r="BB7" i="21"/>
  <c r="BA7" i="21"/>
  <c r="AZ7" i="21"/>
  <c r="AY7" i="21"/>
  <c r="AW7" i="21"/>
  <c r="AU7" i="21"/>
  <c r="AS7" i="21"/>
  <c r="AA7" i="21"/>
  <c r="BM8" i="21"/>
  <c r="BL8" i="21"/>
  <c r="BK8" i="21"/>
  <c r="BJ8" i="21"/>
  <c r="BI8" i="21"/>
  <c r="BH8" i="21"/>
  <c r="BG8" i="21"/>
  <c r="BF8" i="21"/>
  <c r="BE8" i="21"/>
  <c r="BD8" i="21"/>
  <c r="BC8" i="21"/>
  <c r="BB8" i="21"/>
  <c r="BA8" i="21"/>
  <c r="AZ8" i="21"/>
  <c r="AY8" i="21"/>
  <c r="AW8" i="21"/>
  <c r="AU8" i="21"/>
  <c r="AS8" i="21"/>
  <c r="AA8" i="21"/>
  <c r="AW5" i="19"/>
  <c r="AW6" i="19"/>
  <c r="AW7" i="19"/>
  <c r="AW8" i="19"/>
  <c r="AW9" i="19"/>
  <c r="AW10" i="19"/>
  <c r="AW11" i="19"/>
  <c r="AW4" i="19"/>
  <c r="AR12" i="19"/>
  <c r="AP12" i="19"/>
  <c r="AO12" i="19"/>
  <c r="AN12" i="19"/>
  <c r="AM12" i="19"/>
  <c r="AL12" i="19"/>
  <c r="AK12" i="19"/>
  <c r="AJ12" i="19"/>
  <c r="AI12" i="19"/>
  <c r="AH12" i="19"/>
  <c r="AG12" i="19"/>
  <c r="AF12" i="19"/>
  <c r="AE12" i="19"/>
  <c r="AD12" i="19"/>
  <c r="AC12" i="19"/>
  <c r="Y12" i="19"/>
  <c r="X12" i="19"/>
  <c r="W12" i="19"/>
  <c r="V12" i="19"/>
  <c r="U12" i="19"/>
  <c r="T12" i="19"/>
  <c r="S12" i="19"/>
  <c r="R12" i="19"/>
  <c r="Q12" i="19"/>
  <c r="P12" i="19"/>
  <c r="O12" i="19"/>
  <c r="N12" i="19"/>
  <c r="M12" i="19"/>
  <c r="L12" i="19"/>
  <c r="K12" i="19"/>
  <c r="BM11" i="19"/>
  <c r="BL11" i="19"/>
  <c r="BK11" i="19"/>
  <c r="BJ11" i="19"/>
  <c r="BI11" i="19"/>
  <c r="BH11" i="19"/>
  <c r="BG11" i="19"/>
  <c r="BF11" i="19"/>
  <c r="BE11" i="19"/>
  <c r="BD11" i="19"/>
  <c r="BC11" i="19"/>
  <c r="BB11" i="19"/>
  <c r="BA11" i="19"/>
  <c r="AZ11" i="19"/>
  <c r="AY11" i="19"/>
  <c r="AU11" i="19"/>
  <c r="AS11" i="19"/>
  <c r="AA11" i="19"/>
  <c r="BM10" i="19"/>
  <c r="BL10" i="19"/>
  <c r="BK10" i="19"/>
  <c r="BJ10" i="19"/>
  <c r="BI10" i="19"/>
  <c r="BH10" i="19"/>
  <c r="BG10" i="19"/>
  <c r="BF10" i="19"/>
  <c r="BE10" i="19"/>
  <c r="BD10" i="19"/>
  <c r="BC10" i="19"/>
  <c r="BB10" i="19"/>
  <c r="BA10" i="19"/>
  <c r="AZ10" i="19"/>
  <c r="AY10" i="19"/>
  <c r="AU10" i="19"/>
  <c r="AS10" i="19"/>
  <c r="AA10" i="19"/>
  <c r="BM9" i="19"/>
  <c r="BL9" i="19"/>
  <c r="BK9" i="19"/>
  <c r="BJ9" i="19"/>
  <c r="BI9" i="19"/>
  <c r="BH9" i="19"/>
  <c r="BG9" i="19"/>
  <c r="BF9" i="19"/>
  <c r="BE9" i="19"/>
  <c r="BD9" i="19"/>
  <c r="BC9" i="19"/>
  <c r="BB9" i="19"/>
  <c r="BA9" i="19"/>
  <c r="AZ9" i="19"/>
  <c r="AY9" i="19"/>
  <c r="AU9" i="19"/>
  <c r="AS9" i="19"/>
  <c r="AA9" i="19"/>
  <c r="BM8" i="19"/>
  <c r="BL8" i="19"/>
  <c r="BK8" i="19"/>
  <c r="BJ8" i="19"/>
  <c r="BI8" i="19"/>
  <c r="BH8" i="19"/>
  <c r="BG8" i="19"/>
  <c r="BF8" i="19"/>
  <c r="BE8" i="19"/>
  <c r="BD8" i="19"/>
  <c r="BC8" i="19"/>
  <c r="BB8" i="19"/>
  <c r="BA8" i="19"/>
  <c r="AZ8" i="19"/>
  <c r="AY8" i="19"/>
  <c r="AU8" i="19"/>
  <c r="AS8" i="19"/>
  <c r="AA8" i="19"/>
  <c r="BM7" i="19"/>
  <c r="BL7" i="19"/>
  <c r="BK7" i="19"/>
  <c r="BJ7" i="19"/>
  <c r="BI7" i="19"/>
  <c r="BH7" i="19"/>
  <c r="BG7" i="19"/>
  <c r="BF7" i="19"/>
  <c r="BE7" i="19"/>
  <c r="BD7" i="19"/>
  <c r="BC7" i="19"/>
  <c r="BB7" i="19"/>
  <c r="BA7" i="19"/>
  <c r="AZ7" i="19"/>
  <c r="AY7" i="19"/>
  <c r="AU7" i="19"/>
  <c r="AS7" i="19"/>
  <c r="AA7" i="19"/>
  <c r="BM6" i="19"/>
  <c r="BL6" i="19"/>
  <c r="BK6" i="19"/>
  <c r="BJ6" i="19"/>
  <c r="BI6" i="19"/>
  <c r="BH6" i="19"/>
  <c r="BG6" i="19"/>
  <c r="BF6" i="19"/>
  <c r="BE6" i="19"/>
  <c r="BD6" i="19"/>
  <c r="BC6" i="19"/>
  <c r="BB6" i="19"/>
  <c r="BA6" i="19"/>
  <c r="AZ6" i="19"/>
  <c r="AY6" i="19"/>
  <c r="AU6" i="19"/>
  <c r="AS6" i="19"/>
  <c r="AA6" i="19"/>
  <c r="BM5" i="19"/>
  <c r="BL5" i="19"/>
  <c r="BK5" i="19"/>
  <c r="BJ5" i="19"/>
  <c r="BI5" i="19"/>
  <c r="BH5" i="19"/>
  <c r="BG5" i="19"/>
  <c r="BF5" i="19"/>
  <c r="BE5" i="19"/>
  <c r="BD5" i="19"/>
  <c r="BC5" i="19"/>
  <c r="BB5" i="19"/>
  <c r="BA5" i="19"/>
  <c r="AZ5" i="19"/>
  <c r="AY5" i="19"/>
  <c r="AU5" i="19"/>
  <c r="AS5" i="19"/>
  <c r="AA5" i="19"/>
  <c r="BM4" i="19"/>
  <c r="BL4" i="19"/>
  <c r="BK4" i="19"/>
  <c r="BJ4" i="19"/>
  <c r="BI4" i="19"/>
  <c r="BH4" i="19"/>
  <c r="BG4" i="19"/>
  <c r="BF4" i="19"/>
  <c r="BE4" i="19"/>
  <c r="BD4" i="19"/>
  <c r="BC4" i="19"/>
  <c r="BB4" i="19"/>
  <c r="BA4" i="19"/>
  <c r="AZ4" i="19"/>
  <c r="AY4" i="19"/>
  <c r="AU4" i="19"/>
  <c r="AS4" i="19"/>
  <c r="AA4" i="19"/>
  <c r="AA10" i="21" l="1"/>
  <c r="BN6" i="21"/>
  <c r="BN9" i="21"/>
  <c r="BN7" i="21"/>
  <c r="BN8" i="21"/>
  <c r="BN4" i="21"/>
  <c r="AS10" i="21"/>
  <c r="BN5" i="19"/>
  <c r="BN8" i="19"/>
  <c r="BN4" i="19"/>
  <c r="BN9" i="19"/>
  <c r="BN7" i="19"/>
  <c r="BN10" i="19"/>
  <c r="AA12" i="19"/>
  <c r="BN11" i="19"/>
  <c r="BN6" i="19"/>
  <c r="AS12" i="19"/>
  <c r="AR17" i="16"/>
  <c r="AP17" i="16"/>
  <c r="AO17" i="16"/>
  <c r="AN17" i="16"/>
  <c r="AM17" i="16"/>
  <c r="AL17" i="16"/>
  <c r="AK17" i="16"/>
  <c r="AJ17" i="16"/>
  <c r="AI17" i="16"/>
  <c r="AH17" i="16"/>
  <c r="AG17" i="16"/>
  <c r="AF17" i="16"/>
  <c r="AE17" i="16"/>
  <c r="AD17" i="16"/>
  <c r="AC17" i="16"/>
  <c r="Y17" i="16"/>
  <c r="X17" i="16"/>
  <c r="W17" i="16"/>
  <c r="V17" i="16"/>
  <c r="U17" i="16"/>
  <c r="T17" i="16"/>
  <c r="S17" i="16"/>
  <c r="R17" i="16"/>
  <c r="Q17" i="16"/>
  <c r="P17" i="16"/>
  <c r="O17" i="16"/>
  <c r="N17" i="16"/>
  <c r="M17" i="16"/>
  <c r="L17" i="16"/>
  <c r="K17" i="16"/>
  <c r="BK16" i="16"/>
  <c r="BJ16" i="16"/>
  <c r="BI16" i="16"/>
  <c r="BH16" i="16"/>
  <c r="BG16" i="16"/>
  <c r="BF16" i="16"/>
  <c r="BE16" i="16"/>
  <c r="BD16" i="16"/>
  <c r="BC16" i="16"/>
  <c r="BB16" i="16"/>
  <c r="BA16" i="16"/>
  <c r="AZ16" i="16"/>
  <c r="AY16" i="16"/>
  <c r="AX16" i="16"/>
  <c r="AW16" i="16"/>
  <c r="AU16" i="16"/>
  <c r="AS16" i="16"/>
  <c r="AA16" i="16"/>
  <c r="BK15" i="16"/>
  <c r="BJ15" i="16"/>
  <c r="BI15" i="16"/>
  <c r="BH15" i="16"/>
  <c r="BG15" i="16"/>
  <c r="BF15" i="16"/>
  <c r="BE15" i="16"/>
  <c r="BD15" i="16"/>
  <c r="BC15" i="16"/>
  <c r="BB15" i="16"/>
  <c r="BA15" i="16"/>
  <c r="AZ15" i="16"/>
  <c r="AY15" i="16"/>
  <c r="AX15" i="16"/>
  <c r="AW15" i="16"/>
  <c r="AU15" i="16"/>
  <c r="AS15" i="16"/>
  <c r="AA15" i="16"/>
  <c r="BK14" i="16"/>
  <c r="BJ14" i="16"/>
  <c r="BI14" i="16"/>
  <c r="BH14" i="16"/>
  <c r="BG14" i="16"/>
  <c r="BF14" i="16"/>
  <c r="BE14" i="16"/>
  <c r="BD14" i="16"/>
  <c r="BC14" i="16"/>
  <c r="BB14" i="16"/>
  <c r="BA14" i="16"/>
  <c r="AZ14" i="16"/>
  <c r="AY14" i="16"/>
  <c r="AX14" i="16"/>
  <c r="AW14" i="16"/>
  <c r="AU14" i="16"/>
  <c r="AS14" i="16"/>
  <c r="AA14" i="16"/>
  <c r="BK13" i="16"/>
  <c r="BJ13" i="16"/>
  <c r="BI13" i="16"/>
  <c r="BH13" i="16"/>
  <c r="BG13" i="16"/>
  <c r="BF13" i="16"/>
  <c r="BE13" i="16"/>
  <c r="BD13" i="16"/>
  <c r="BC13" i="16"/>
  <c r="BB13" i="16"/>
  <c r="BA13" i="16"/>
  <c r="AZ13" i="16"/>
  <c r="AY13" i="16"/>
  <c r="BL13" i="16" s="1"/>
  <c r="AX13" i="16"/>
  <c r="AW13" i="16"/>
  <c r="AU13" i="16"/>
  <c r="AS13" i="16"/>
  <c r="AA13" i="16"/>
  <c r="BK12" i="16"/>
  <c r="BJ12" i="16"/>
  <c r="BI12" i="16"/>
  <c r="BH12" i="16"/>
  <c r="BG12" i="16"/>
  <c r="BF12" i="16"/>
  <c r="BE12" i="16"/>
  <c r="BD12" i="16"/>
  <c r="BC12" i="16"/>
  <c r="BB12" i="16"/>
  <c r="BA12" i="16"/>
  <c r="AZ12" i="16"/>
  <c r="AY12" i="16"/>
  <c r="AX12" i="16"/>
  <c r="AW12" i="16"/>
  <c r="AU12" i="16"/>
  <c r="AS12" i="16"/>
  <c r="AA12" i="16"/>
  <c r="BK11" i="16"/>
  <c r="BJ11" i="16"/>
  <c r="BI11" i="16"/>
  <c r="BH11" i="16"/>
  <c r="BG11" i="16"/>
  <c r="BF11" i="16"/>
  <c r="BE11" i="16"/>
  <c r="BD11" i="16"/>
  <c r="BC11" i="16"/>
  <c r="BB11" i="16"/>
  <c r="BA11" i="16"/>
  <c r="AZ11" i="16"/>
  <c r="AY11" i="16"/>
  <c r="AX11" i="16"/>
  <c r="AW11" i="16"/>
  <c r="AU11" i="16"/>
  <c r="AS11" i="16"/>
  <c r="AA11" i="16"/>
  <c r="BK10" i="16"/>
  <c r="BJ10" i="16"/>
  <c r="BI10" i="16"/>
  <c r="BH10" i="16"/>
  <c r="BG10" i="16"/>
  <c r="BF10" i="16"/>
  <c r="BE10" i="16"/>
  <c r="BD10" i="16"/>
  <c r="BC10" i="16"/>
  <c r="BB10" i="16"/>
  <c r="BA10" i="16"/>
  <c r="AZ10" i="16"/>
  <c r="AY10" i="16"/>
  <c r="AX10" i="16"/>
  <c r="AW10" i="16"/>
  <c r="AU10" i="16"/>
  <c r="AS10" i="16"/>
  <c r="AA10" i="16"/>
  <c r="BK9" i="16"/>
  <c r="BJ9" i="16"/>
  <c r="BI9" i="16"/>
  <c r="BH9" i="16"/>
  <c r="BG9" i="16"/>
  <c r="BF9" i="16"/>
  <c r="BE9" i="16"/>
  <c r="BD9" i="16"/>
  <c r="BC9" i="16"/>
  <c r="BB9" i="16"/>
  <c r="BA9" i="16"/>
  <c r="AZ9" i="16"/>
  <c r="AY9" i="16"/>
  <c r="AX9" i="16"/>
  <c r="AW9" i="16"/>
  <c r="AU9" i="16"/>
  <c r="AS9" i="16"/>
  <c r="AA9" i="16"/>
  <c r="BK8" i="16"/>
  <c r="BJ8" i="16"/>
  <c r="BI8" i="16"/>
  <c r="BH8" i="16"/>
  <c r="BG8" i="16"/>
  <c r="BF8" i="16"/>
  <c r="BE8" i="16"/>
  <c r="BD8" i="16"/>
  <c r="BC8" i="16"/>
  <c r="BB8" i="16"/>
  <c r="BA8" i="16"/>
  <c r="AZ8" i="16"/>
  <c r="AY8" i="16"/>
  <c r="AX8" i="16"/>
  <c r="AW8" i="16"/>
  <c r="AU8" i="16"/>
  <c r="AS8" i="16"/>
  <c r="AA8" i="16"/>
  <c r="BK7" i="16"/>
  <c r="BJ7" i="16"/>
  <c r="BI7" i="16"/>
  <c r="BH7" i="16"/>
  <c r="BG7" i="16"/>
  <c r="BF7" i="16"/>
  <c r="BE7" i="16"/>
  <c r="BD7" i="16"/>
  <c r="BC7" i="16"/>
  <c r="BB7" i="16"/>
  <c r="BA7" i="16"/>
  <c r="AZ7" i="16"/>
  <c r="AY7" i="16"/>
  <c r="AX7" i="16"/>
  <c r="AW7" i="16"/>
  <c r="AU7" i="16"/>
  <c r="AS7" i="16"/>
  <c r="AA7" i="16"/>
  <c r="BK6" i="16"/>
  <c r="BJ6" i="16"/>
  <c r="BI6" i="16"/>
  <c r="BH6" i="16"/>
  <c r="BG6" i="16"/>
  <c r="BF6" i="16"/>
  <c r="BE6" i="16"/>
  <c r="BD6" i="16"/>
  <c r="BC6" i="16"/>
  <c r="BB6" i="16"/>
  <c r="BA6" i="16"/>
  <c r="AZ6" i="16"/>
  <c r="AY6" i="16"/>
  <c r="AX6" i="16"/>
  <c r="AW6" i="16"/>
  <c r="AU6" i="16"/>
  <c r="AS6" i="16"/>
  <c r="AA6" i="16"/>
  <c r="BK5" i="16"/>
  <c r="BJ5" i="16"/>
  <c r="BI5" i="16"/>
  <c r="BH5" i="16"/>
  <c r="BG5" i="16"/>
  <c r="BF5" i="16"/>
  <c r="BE5" i="16"/>
  <c r="BD5" i="16"/>
  <c r="BC5" i="16"/>
  <c r="BB5" i="16"/>
  <c r="BA5" i="16"/>
  <c r="AZ5" i="16"/>
  <c r="AY5" i="16"/>
  <c r="AX5" i="16"/>
  <c r="AW5" i="16"/>
  <c r="AU5" i="16"/>
  <c r="AS5" i="16"/>
  <c r="AA5" i="16"/>
  <c r="BK4" i="16"/>
  <c r="BJ4" i="16"/>
  <c r="BI4" i="16"/>
  <c r="BH4" i="16"/>
  <c r="BG4" i="16"/>
  <c r="BF4" i="16"/>
  <c r="BE4" i="16"/>
  <c r="BD4" i="16"/>
  <c r="BC4" i="16"/>
  <c r="BB4" i="16"/>
  <c r="BA4" i="16"/>
  <c r="AZ4" i="16"/>
  <c r="AY4" i="16"/>
  <c r="AX4" i="16"/>
  <c r="AW4" i="16"/>
  <c r="AU4" i="16"/>
  <c r="AS4" i="16"/>
  <c r="AA4" i="16"/>
  <c r="BL14" i="16" l="1"/>
  <c r="BL5" i="16"/>
  <c r="BL7" i="16"/>
  <c r="BL9" i="16"/>
  <c r="BL11" i="16"/>
  <c r="BL4" i="16"/>
  <c r="BL16" i="16"/>
  <c r="BL6" i="16"/>
  <c r="BL8" i="16"/>
  <c r="AA17" i="16"/>
  <c r="BL10" i="16"/>
  <c r="BL12" i="16"/>
  <c r="BL15" i="16"/>
  <c r="AS17" i="16"/>
  <c r="AR31" i="15"/>
  <c r="AE31" i="15"/>
  <c r="AD31" i="15"/>
  <c r="AC31" i="15"/>
  <c r="Y31" i="15"/>
  <c r="X31" i="15"/>
  <c r="W31" i="15"/>
  <c r="V31" i="15"/>
  <c r="U31" i="15"/>
  <c r="T31" i="15"/>
  <c r="S31" i="15"/>
  <c r="R31" i="15"/>
  <c r="Q31" i="15"/>
  <c r="P31" i="15"/>
  <c r="O31" i="15"/>
  <c r="N31" i="15"/>
  <c r="M31" i="15"/>
  <c r="L31" i="15"/>
  <c r="K31" i="15"/>
  <c r="BK30" i="15"/>
  <c r="BJ30" i="15"/>
  <c r="BI30" i="15"/>
  <c r="BH30" i="15"/>
  <c r="BG30" i="15"/>
  <c r="BF30" i="15"/>
  <c r="BE30" i="15"/>
  <c r="BD30" i="15"/>
  <c r="BC30" i="15"/>
  <c r="BB30" i="15"/>
  <c r="BA30" i="15"/>
  <c r="AZ30" i="15"/>
  <c r="AY30" i="15"/>
  <c r="AX30" i="15"/>
  <c r="AW30" i="15"/>
  <c r="AU30" i="15"/>
  <c r="AS30" i="15"/>
  <c r="AA30" i="15"/>
  <c r="BK29" i="15"/>
  <c r="BJ29" i="15"/>
  <c r="BI29" i="15"/>
  <c r="BH29" i="15"/>
  <c r="BG29" i="15"/>
  <c r="BF29" i="15"/>
  <c r="BE29" i="15"/>
  <c r="BD29" i="15"/>
  <c r="BC29" i="15"/>
  <c r="BB29" i="15"/>
  <c r="BA29" i="15"/>
  <c r="AZ29" i="15"/>
  <c r="AY29" i="15"/>
  <c r="AX29" i="15"/>
  <c r="AW29" i="15"/>
  <c r="AU29" i="15"/>
  <c r="AS29" i="15"/>
  <c r="AA29" i="15"/>
  <c r="BK28" i="15"/>
  <c r="BJ28" i="15"/>
  <c r="BI28" i="15"/>
  <c r="BH28" i="15"/>
  <c r="BG28" i="15"/>
  <c r="BF28" i="15"/>
  <c r="BE28" i="15"/>
  <c r="BD28" i="15"/>
  <c r="BC28" i="15"/>
  <c r="BB28" i="15"/>
  <c r="BA28" i="15"/>
  <c r="AZ28" i="15"/>
  <c r="AY28" i="15"/>
  <c r="AX28" i="15"/>
  <c r="AW28" i="15"/>
  <c r="AU28" i="15"/>
  <c r="AS28" i="15"/>
  <c r="AA28" i="15"/>
  <c r="BK27" i="15"/>
  <c r="BJ27" i="15"/>
  <c r="BI27" i="15"/>
  <c r="BH27" i="15"/>
  <c r="BG27" i="15"/>
  <c r="BF27" i="15"/>
  <c r="BE27" i="15"/>
  <c r="BD27" i="15"/>
  <c r="BC27" i="15"/>
  <c r="BB27" i="15"/>
  <c r="BA27" i="15"/>
  <c r="AZ27" i="15"/>
  <c r="AY27" i="15"/>
  <c r="AX27" i="15"/>
  <c r="AW27" i="15"/>
  <c r="AU27" i="15"/>
  <c r="AS27" i="15"/>
  <c r="AA27" i="15"/>
  <c r="BK26" i="15"/>
  <c r="BJ26" i="15"/>
  <c r="BI26" i="15"/>
  <c r="BH26" i="15"/>
  <c r="BG26" i="15"/>
  <c r="BF26" i="15"/>
  <c r="BE26" i="15"/>
  <c r="BD26" i="15"/>
  <c r="BC26" i="15"/>
  <c r="BB26" i="15"/>
  <c r="BA26" i="15"/>
  <c r="AZ26" i="15"/>
  <c r="AY26" i="15"/>
  <c r="AX26" i="15"/>
  <c r="AW26" i="15"/>
  <c r="AU26" i="15"/>
  <c r="AS26" i="15"/>
  <c r="AA26" i="15"/>
  <c r="BK25" i="15"/>
  <c r="BJ25" i="15"/>
  <c r="BI25" i="15"/>
  <c r="BH25" i="15"/>
  <c r="BG25" i="15"/>
  <c r="BF25" i="15"/>
  <c r="BE25" i="15"/>
  <c r="BD25" i="15"/>
  <c r="BC25" i="15"/>
  <c r="BB25" i="15"/>
  <c r="BA25" i="15"/>
  <c r="AZ25" i="15"/>
  <c r="AY25" i="15"/>
  <c r="AX25" i="15"/>
  <c r="AW25" i="15"/>
  <c r="AU25" i="15"/>
  <c r="AS25" i="15"/>
  <c r="AA25" i="15"/>
  <c r="BK24" i="15"/>
  <c r="BJ24" i="15"/>
  <c r="BI24" i="15"/>
  <c r="BH24" i="15"/>
  <c r="BG24" i="15"/>
  <c r="BF24" i="15"/>
  <c r="BE24" i="15"/>
  <c r="BD24" i="15"/>
  <c r="BC24" i="15"/>
  <c r="BB24" i="15"/>
  <c r="BA24" i="15"/>
  <c r="AZ24" i="15"/>
  <c r="AY24" i="15"/>
  <c r="BL24" i="15" s="1"/>
  <c r="AX24" i="15"/>
  <c r="AW24" i="15"/>
  <c r="AU24" i="15"/>
  <c r="AS24" i="15"/>
  <c r="AA24" i="15"/>
  <c r="BK23" i="15"/>
  <c r="BJ23" i="15"/>
  <c r="BI23" i="15"/>
  <c r="BH23" i="15"/>
  <c r="BG23" i="15"/>
  <c r="BF23" i="15"/>
  <c r="BE23" i="15"/>
  <c r="BD23" i="15"/>
  <c r="BC23" i="15"/>
  <c r="BB23" i="15"/>
  <c r="BA23" i="15"/>
  <c r="AZ23" i="15"/>
  <c r="AY23" i="15"/>
  <c r="BL23" i="15" s="1"/>
  <c r="AX23" i="15"/>
  <c r="AW23" i="15"/>
  <c r="AU23" i="15"/>
  <c r="AS23" i="15"/>
  <c r="AA23" i="15"/>
  <c r="BK22" i="15"/>
  <c r="BJ22" i="15"/>
  <c r="BI22" i="15"/>
  <c r="BH22" i="15"/>
  <c r="BG22" i="15"/>
  <c r="BF22" i="15"/>
  <c r="BE22" i="15"/>
  <c r="BD22" i="15"/>
  <c r="BC22" i="15"/>
  <c r="BB22" i="15"/>
  <c r="BA22" i="15"/>
  <c r="AZ22" i="15"/>
  <c r="AY22" i="15"/>
  <c r="AX22" i="15"/>
  <c r="AW22" i="15"/>
  <c r="AU22" i="15"/>
  <c r="AS22" i="15"/>
  <c r="AA22" i="15"/>
  <c r="BK21" i="15"/>
  <c r="BJ21" i="15"/>
  <c r="BI21" i="15"/>
  <c r="BH21" i="15"/>
  <c r="BG21" i="15"/>
  <c r="BF21" i="15"/>
  <c r="BE21" i="15"/>
  <c r="BD21" i="15"/>
  <c r="BC21" i="15"/>
  <c r="BB21" i="15"/>
  <c r="BA21" i="15"/>
  <c r="AZ21" i="15"/>
  <c r="AY21" i="15"/>
  <c r="BL21" i="15" s="1"/>
  <c r="AX21" i="15"/>
  <c r="AW21" i="15"/>
  <c r="AU21" i="15"/>
  <c r="AS21" i="15"/>
  <c r="AA21" i="15"/>
  <c r="BK20" i="15"/>
  <c r="BJ20" i="15"/>
  <c r="BI20" i="15"/>
  <c r="BH20" i="15"/>
  <c r="BG20" i="15"/>
  <c r="BF20" i="15"/>
  <c r="BE20" i="15"/>
  <c r="BD20" i="15"/>
  <c r="BC20" i="15"/>
  <c r="BB20" i="15"/>
  <c r="BA20" i="15"/>
  <c r="AZ20" i="15"/>
  <c r="AY20" i="15"/>
  <c r="AX20" i="15"/>
  <c r="AW20" i="15"/>
  <c r="AU20" i="15"/>
  <c r="AS20" i="15"/>
  <c r="AA20" i="15"/>
  <c r="BK19" i="15"/>
  <c r="BJ19" i="15"/>
  <c r="BI19" i="15"/>
  <c r="BH19" i="15"/>
  <c r="BG19" i="15"/>
  <c r="BF19" i="15"/>
  <c r="BE19" i="15"/>
  <c r="BD19" i="15"/>
  <c r="BC19" i="15"/>
  <c r="BB19" i="15"/>
  <c r="BA19" i="15"/>
  <c r="AZ19" i="15"/>
  <c r="AY19" i="15"/>
  <c r="AX19" i="15"/>
  <c r="AW19" i="15"/>
  <c r="AU19" i="15"/>
  <c r="AS19" i="15"/>
  <c r="AA19" i="15"/>
  <c r="BK18" i="15"/>
  <c r="BJ18" i="15"/>
  <c r="BI18" i="15"/>
  <c r="BH18" i="15"/>
  <c r="BG18" i="15"/>
  <c r="BF18" i="15"/>
  <c r="BE18" i="15"/>
  <c r="BD18" i="15"/>
  <c r="BC18" i="15"/>
  <c r="BB18" i="15"/>
  <c r="BA18" i="15"/>
  <c r="AZ18" i="15"/>
  <c r="AY18" i="15"/>
  <c r="AX18" i="15"/>
  <c r="AW18" i="15"/>
  <c r="AU18" i="15"/>
  <c r="AS18" i="15"/>
  <c r="AA18" i="15"/>
  <c r="BK17" i="15"/>
  <c r="BJ17" i="15"/>
  <c r="BI17" i="15"/>
  <c r="BH17" i="15"/>
  <c r="BG17" i="15"/>
  <c r="BF17" i="15"/>
  <c r="BE17" i="15"/>
  <c r="BD17" i="15"/>
  <c r="BC17" i="15"/>
  <c r="BB17" i="15"/>
  <c r="BA17" i="15"/>
  <c r="AZ17" i="15"/>
  <c r="AY17" i="15"/>
  <c r="BL17" i="15" s="1"/>
  <c r="AX17" i="15"/>
  <c r="AW17" i="15"/>
  <c r="AU17" i="15"/>
  <c r="AS17" i="15"/>
  <c r="AA17" i="15"/>
  <c r="BK16" i="15"/>
  <c r="BJ16" i="15"/>
  <c r="BI16" i="15"/>
  <c r="BH16" i="15"/>
  <c r="BG16" i="15"/>
  <c r="BF16" i="15"/>
  <c r="BE16" i="15"/>
  <c r="BD16" i="15"/>
  <c r="BC16" i="15"/>
  <c r="BB16" i="15"/>
  <c r="BA16" i="15"/>
  <c r="AZ16" i="15"/>
  <c r="AY16" i="15"/>
  <c r="AX16" i="15"/>
  <c r="AW16" i="15"/>
  <c r="AU16" i="15"/>
  <c r="AS16" i="15"/>
  <c r="AA16" i="15"/>
  <c r="BK15" i="15"/>
  <c r="BJ15" i="15"/>
  <c r="BI15" i="15"/>
  <c r="BH15" i="15"/>
  <c r="BG15" i="15"/>
  <c r="BF15" i="15"/>
  <c r="BE15" i="15"/>
  <c r="BD15" i="15"/>
  <c r="BC15" i="15"/>
  <c r="BB15" i="15"/>
  <c r="BA15" i="15"/>
  <c r="AZ15" i="15"/>
  <c r="AY15" i="15"/>
  <c r="AX15" i="15"/>
  <c r="AW15" i="15"/>
  <c r="AU15" i="15"/>
  <c r="AS15" i="15"/>
  <c r="AA15" i="15"/>
  <c r="BK14" i="15"/>
  <c r="BJ14" i="15"/>
  <c r="BI14" i="15"/>
  <c r="BH14" i="15"/>
  <c r="BG14" i="15"/>
  <c r="BF14" i="15"/>
  <c r="BE14" i="15"/>
  <c r="BD14" i="15"/>
  <c r="BC14" i="15"/>
  <c r="BB14" i="15"/>
  <c r="BA14" i="15"/>
  <c r="AZ14" i="15"/>
  <c r="AY14" i="15"/>
  <c r="BL14" i="15" s="1"/>
  <c r="AX14" i="15"/>
  <c r="AW14" i="15"/>
  <c r="AU14" i="15"/>
  <c r="AS14" i="15"/>
  <c r="AA14" i="15"/>
  <c r="BK13" i="15"/>
  <c r="BJ13" i="15"/>
  <c r="BI13" i="15"/>
  <c r="BH13" i="15"/>
  <c r="BG13" i="15"/>
  <c r="BF13" i="15"/>
  <c r="BE13" i="15"/>
  <c r="BD13" i="15"/>
  <c r="BC13" i="15"/>
  <c r="BB13" i="15"/>
  <c r="BA13" i="15"/>
  <c r="AZ13" i="15"/>
  <c r="AY13" i="15"/>
  <c r="AX13" i="15"/>
  <c r="AW13" i="15"/>
  <c r="AU13" i="15"/>
  <c r="AS13" i="15"/>
  <c r="AA13" i="15"/>
  <c r="BK12" i="15"/>
  <c r="BJ12" i="15"/>
  <c r="BI12" i="15"/>
  <c r="BH12" i="15"/>
  <c r="BG12" i="15"/>
  <c r="BF12" i="15"/>
  <c r="BE12" i="15"/>
  <c r="BD12" i="15"/>
  <c r="BC12" i="15"/>
  <c r="BB12" i="15"/>
  <c r="BA12" i="15"/>
  <c r="AZ12" i="15"/>
  <c r="AY12" i="15"/>
  <c r="AX12" i="15"/>
  <c r="AW12" i="15"/>
  <c r="AU12" i="15"/>
  <c r="AS12" i="15"/>
  <c r="AA12" i="15"/>
  <c r="BK11" i="15"/>
  <c r="BJ11" i="15"/>
  <c r="BI11" i="15"/>
  <c r="BH11" i="15"/>
  <c r="BG11" i="15"/>
  <c r="BF11" i="15"/>
  <c r="BE11" i="15"/>
  <c r="BD11" i="15"/>
  <c r="BC11" i="15"/>
  <c r="BB11" i="15"/>
  <c r="BA11" i="15"/>
  <c r="AZ11" i="15"/>
  <c r="AY11" i="15"/>
  <c r="AX11" i="15"/>
  <c r="AW11" i="15"/>
  <c r="AU11" i="15"/>
  <c r="AS11" i="15"/>
  <c r="AA11" i="15"/>
  <c r="BK10" i="15"/>
  <c r="BJ10" i="15"/>
  <c r="BI10" i="15"/>
  <c r="BH10" i="15"/>
  <c r="BG10" i="15"/>
  <c r="BF10" i="15"/>
  <c r="BE10" i="15"/>
  <c r="BD10" i="15"/>
  <c r="BC10" i="15"/>
  <c r="BB10" i="15"/>
  <c r="BA10" i="15"/>
  <c r="AZ10" i="15"/>
  <c r="AY10" i="15"/>
  <c r="AX10" i="15"/>
  <c r="AW10" i="15"/>
  <c r="AU10" i="15"/>
  <c r="AS10" i="15"/>
  <c r="AA10" i="15"/>
  <c r="BK9" i="15"/>
  <c r="BJ9" i="15"/>
  <c r="BI9" i="15"/>
  <c r="BH9" i="15"/>
  <c r="BG9" i="15"/>
  <c r="BF9" i="15"/>
  <c r="BE9" i="15"/>
  <c r="BD9" i="15"/>
  <c r="BC9" i="15"/>
  <c r="BB9" i="15"/>
  <c r="BA9" i="15"/>
  <c r="AZ9" i="15"/>
  <c r="AY9" i="15"/>
  <c r="AX9" i="15"/>
  <c r="AW9" i="15"/>
  <c r="AU9" i="15"/>
  <c r="AS9" i="15"/>
  <c r="AA9" i="15"/>
  <c r="BK8" i="15"/>
  <c r="BJ8" i="15"/>
  <c r="BI8" i="15"/>
  <c r="BH8" i="15"/>
  <c r="BG8" i="15"/>
  <c r="BF8" i="15"/>
  <c r="BE8" i="15"/>
  <c r="BD8" i="15"/>
  <c r="BC8" i="15"/>
  <c r="BB8" i="15"/>
  <c r="BA8" i="15"/>
  <c r="AZ8" i="15"/>
  <c r="AY8" i="15"/>
  <c r="AX8" i="15"/>
  <c r="AW8" i="15"/>
  <c r="AU8" i="15"/>
  <c r="AS8" i="15"/>
  <c r="AA8" i="15"/>
  <c r="BK7" i="15"/>
  <c r="BJ7" i="15"/>
  <c r="BI7" i="15"/>
  <c r="BH7" i="15"/>
  <c r="BG7" i="15"/>
  <c r="BF7" i="15"/>
  <c r="BE7" i="15"/>
  <c r="BD7" i="15"/>
  <c r="BC7" i="15"/>
  <c r="BB7" i="15"/>
  <c r="BA7" i="15"/>
  <c r="AZ7" i="15"/>
  <c r="AY7" i="15"/>
  <c r="AX7" i="15"/>
  <c r="AW7" i="15"/>
  <c r="AU7" i="15"/>
  <c r="AS7" i="15"/>
  <c r="AA7" i="15"/>
  <c r="BK6" i="15"/>
  <c r="BJ6" i="15"/>
  <c r="BI6" i="15"/>
  <c r="BH6" i="15"/>
  <c r="BG6" i="15"/>
  <c r="BF6" i="15"/>
  <c r="BE6" i="15"/>
  <c r="BD6" i="15"/>
  <c r="BC6" i="15"/>
  <c r="BB6" i="15"/>
  <c r="BA6" i="15"/>
  <c r="AZ6" i="15"/>
  <c r="AY6" i="15"/>
  <c r="AX6" i="15"/>
  <c r="AW6" i="15"/>
  <c r="AU6" i="15"/>
  <c r="AS6" i="15"/>
  <c r="AA6" i="15"/>
  <c r="BK5" i="15"/>
  <c r="BJ5" i="15"/>
  <c r="BI5" i="15"/>
  <c r="BH5" i="15"/>
  <c r="BG5" i="15"/>
  <c r="BF5" i="15"/>
  <c r="BE5" i="15"/>
  <c r="BD5" i="15"/>
  <c r="BC5" i="15"/>
  <c r="BB5" i="15"/>
  <c r="BA5" i="15"/>
  <c r="AZ5" i="15"/>
  <c r="AY5" i="15"/>
  <c r="AX5" i="15"/>
  <c r="AW5" i="15"/>
  <c r="AU5" i="15"/>
  <c r="AS5" i="15"/>
  <c r="AA5" i="15"/>
  <c r="BK4" i="15"/>
  <c r="BJ4" i="15"/>
  <c r="BI4" i="15"/>
  <c r="BH4" i="15"/>
  <c r="BG4" i="15"/>
  <c r="BF4" i="15"/>
  <c r="BE4" i="15"/>
  <c r="BD4" i="15"/>
  <c r="BC4" i="15"/>
  <c r="BB4" i="15"/>
  <c r="BA4" i="15"/>
  <c r="AZ4" i="15"/>
  <c r="AY4" i="15"/>
  <c r="AX4" i="15"/>
  <c r="AW4" i="15"/>
  <c r="AU4" i="15"/>
  <c r="AS4" i="15"/>
  <c r="AA4" i="15"/>
  <c r="BL10" i="15" l="1"/>
  <c r="BL11" i="15"/>
  <c r="BL15" i="15"/>
  <c r="BL18" i="15"/>
  <c r="BL22" i="15"/>
  <c r="BL25" i="15"/>
  <c r="BL29" i="15"/>
  <c r="BL6" i="15"/>
  <c r="BL8" i="15"/>
  <c r="BL13" i="15"/>
  <c r="BL16" i="15"/>
  <c r="BL26" i="15"/>
  <c r="BL28" i="15"/>
  <c r="AA31" i="15"/>
  <c r="BL9" i="15"/>
  <c r="BL19" i="15"/>
  <c r="BL30" i="15"/>
  <c r="BL12" i="15"/>
  <c r="BL27" i="15"/>
  <c r="BL4" i="15"/>
  <c r="BL7" i="15"/>
  <c r="BL5" i="15"/>
  <c r="BL20" i="15"/>
  <c r="AS31" i="15"/>
  <c r="AR44" i="14"/>
  <c r="AE44" i="14"/>
  <c r="AS44" i="14" s="1"/>
  <c r="AD44" i="14"/>
  <c r="AC44" i="14"/>
  <c r="Y44" i="14"/>
  <c r="X44" i="14"/>
  <c r="W44" i="14"/>
  <c r="V44" i="14"/>
  <c r="U44" i="14"/>
  <c r="T44" i="14"/>
  <c r="S44" i="14"/>
  <c r="R44" i="14"/>
  <c r="Q44" i="14"/>
  <c r="P44" i="14"/>
  <c r="O44" i="14"/>
  <c r="N44" i="14"/>
  <c r="M44" i="14"/>
  <c r="AA44" i="14" s="1"/>
  <c r="L44" i="14"/>
  <c r="K44" i="14"/>
  <c r="BK43" i="14"/>
  <c r="BJ43" i="14"/>
  <c r="BI43" i="14"/>
  <c r="BH43" i="14"/>
  <c r="BG43" i="14"/>
  <c r="BF43" i="14"/>
  <c r="BE43" i="14"/>
  <c r="BD43" i="14"/>
  <c r="BC43" i="14"/>
  <c r="BB43" i="14"/>
  <c r="BA43" i="14"/>
  <c r="AZ43" i="14"/>
  <c r="AY43" i="14"/>
  <c r="AX43" i="14"/>
  <c r="AW43" i="14"/>
  <c r="AU43" i="14"/>
  <c r="AS43" i="14"/>
  <c r="AA43" i="14"/>
  <c r="BK42" i="14"/>
  <c r="BJ42" i="14"/>
  <c r="BI42" i="14"/>
  <c r="BH42" i="14"/>
  <c r="BG42" i="14"/>
  <c r="BF42" i="14"/>
  <c r="BE42" i="14"/>
  <c r="BD42" i="14"/>
  <c r="BC42" i="14"/>
  <c r="BB42" i="14"/>
  <c r="BA42" i="14"/>
  <c r="AZ42" i="14"/>
  <c r="AY42" i="14"/>
  <c r="AX42" i="14"/>
  <c r="AW42" i="14"/>
  <c r="AU42" i="14"/>
  <c r="AS42" i="14"/>
  <c r="AA42" i="14"/>
  <c r="BK41" i="14"/>
  <c r="BJ41" i="14"/>
  <c r="BI41" i="14"/>
  <c r="BH41" i="14"/>
  <c r="BG41" i="14"/>
  <c r="BF41" i="14"/>
  <c r="BE41" i="14"/>
  <c r="BD41" i="14"/>
  <c r="BC41" i="14"/>
  <c r="BB41" i="14"/>
  <c r="BA41" i="14"/>
  <c r="AZ41" i="14"/>
  <c r="AY41" i="14"/>
  <c r="BL41" i="14" s="1"/>
  <c r="AX41" i="14"/>
  <c r="AW41" i="14"/>
  <c r="AU41" i="14"/>
  <c r="AS41" i="14"/>
  <c r="AA41" i="14"/>
  <c r="BK40" i="14"/>
  <c r="BJ40" i="14"/>
  <c r="BI40" i="14"/>
  <c r="BH40" i="14"/>
  <c r="BG40" i="14"/>
  <c r="BF40" i="14"/>
  <c r="BE40" i="14"/>
  <c r="BD40" i="14"/>
  <c r="BC40" i="14"/>
  <c r="BB40" i="14"/>
  <c r="BA40" i="14"/>
  <c r="AZ40" i="14"/>
  <c r="AY40" i="14"/>
  <c r="AX40" i="14"/>
  <c r="AW40" i="14"/>
  <c r="AU40" i="14"/>
  <c r="AS40" i="14"/>
  <c r="AA40" i="14"/>
  <c r="BK39" i="14"/>
  <c r="BJ39" i="14"/>
  <c r="BI39" i="14"/>
  <c r="BH39" i="14"/>
  <c r="BG39" i="14"/>
  <c r="BF39" i="14"/>
  <c r="BE39" i="14"/>
  <c r="BD39" i="14"/>
  <c r="BC39" i="14"/>
  <c r="BB39" i="14"/>
  <c r="BA39" i="14"/>
  <c r="AZ39" i="14"/>
  <c r="AY39" i="14"/>
  <c r="AX39" i="14"/>
  <c r="AW39" i="14"/>
  <c r="AU39" i="14"/>
  <c r="AS39" i="14"/>
  <c r="AA39" i="14"/>
  <c r="BK38" i="14"/>
  <c r="BJ38" i="14"/>
  <c r="BI38" i="14"/>
  <c r="BH38" i="14"/>
  <c r="BG38" i="14"/>
  <c r="BF38" i="14"/>
  <c r="BE38" i="14"/>
  <c r="BD38" i="14"/>
  <c r="BC38" i="14"/>
  <c r="BB38" i="14"/>
  <c r="BA38" i="14"/>
  <c r="AZ38" i="14"/>
  <c r="AY38" i="14"/>
  <c r="AX38" i="14"/>
  <c r="AW38" i="14"/>
  <c r="AU38" i="14"/>
  <c r="AS38" i="14"/>
  <c r="AA38" i="14"/>
  <c r="BK37" i="14"/>
  <c r="BJ37" i="14"/>
  <c r="BI37" i="14"/>
  <c r="BH37" i="14"/>
  <c r="BG37" i="14"/>
  <c r="BF37" i="14"/>
  <c r="BE37" i="14"/>
  <c r="BD37" i="14"/>
  <c r="BC37" i="14"/>
  <c r="BB37" i="14"/>
  <c r="BA37" i="14"/>
  <c r="AZ37" i="14"/>
  <c r="AY37" i="14"/>
  <c r="AX37" i="14"/>
  <c r="AW37" i="14"/>
  <c r="AU37" i="14"/>
  <c r="AS37" i="14"/>
  <c r="AA37" i="14"/>
  <c r="BK36" i="14"/>
  <c r="BJ36" i="14"/>
  <c r="BI36" i="14"/>
  <c r="BH36" i="14"/>
  <c r="BG36" i="14"/>
  <c r="BF36" i="14"/>
  <c r="BE36" i="14"/>
  <c r="BD36" i="14"/>
  <c r="BC36" i="14"/>
  <c r="BB36" i="14"/>
  <c r="BA36" i="14"/>
  <c r="AZ36" i="14"/>
  <c r="AY36" i="14"/>
  <c r="BL36" i="14" s="1"/>
  <c r="AX36" i="14"/>
  <c r="AW36" i="14"/>
  <c r="AU36" i="14"/>
  <c r="AS36" i="14"/>
  <c r="AA36" i="14"/>
  <c r="BK35" i="14"/>
  <c r="BJ35" i="14"/>
  <c r="BI35" i="14"/>
  <c r="BH35" i="14"/>
  <c r="BG35" i="14"/>
  <c r="BF35" i="14"/>
  <c r="BE35" i="14"/>
  <c r="BD35" i="14"/>
  <c r="BC35" i="14"/>
  <c r="BB35" i="14"/>
  <c r="BA35" i="14"/>
  <c r="AZ35" i="14"/>
  <c r="AY35" i="14"/>
  <c r="BL35" i="14" s="1"/>
  <c r="AX35" i="14"/>
  <c r="AW35" i="14"/>
  <c r="AU35" i="14"/>
  <c r="AS35" i="14"/>
  <c r="AA35" i="14"/>
  <c r="BK34" i="14"/>
  <c r="BJ34" i="14"/>
  <c r="BI34" i="14"/>
  <c r="BH34" i="14"/>
  <c r="BG34" i="14"/>
  <c r="BF34" i="14"/>
  <c r="BE34" i="14"/>
  <c r="BD34" i="14"/>
  <c r="BC34" i="14"/>
  <c r="BB34" i="14"/>
  <c r="BA34" i="14"/>
  <c r="AZ34" i="14"/>
  <c r="AY34" i="14"/>
  <c r="AX34" i="14"/>
  <c r="AW34" i="14"/>
  <c r="AU34" i="14"/>
  <c r="AS34" i="14"/>
  <c r="AA34" i="14"/>
  <c r="BK33" i="14"/>
  <c r="BJ33" i="14"/>
  <c r="BI33" i="14"/>
  <c r="BH33" i="14"/>
  <c r="BG33" i="14"/>
  <c r="BF33" i="14"/>
  <c r="BE33" i="14"/>
  <c r="BD33" i="14"/>
  <c r="BC33" i="14"/>
  <c r="BB33" i="14"/>
  <c r="BA33" i="14"/>
  <c r="AZ33" i="14"/>
  <c r="AY33" i="14"/>
  <c r="AX33" i="14"/>
  <c r="AW33" i="14"/>
  <c r="AU33" i="14"/>
  <c r="AS33" i="14"/>
  <c r="AA33" i="14"/>
  <c r="BK32" i="14"/>
  <c r="BJ32" i="14"/>
  <c r="BI32" i="14"/>
  <c r="BH32" i="14"/>
  <c r="BG32" i="14"/>
  <c r="BF32" i="14"/>
  <c r="BE32" i="14"/>
  <c r="BD32" i="14"/>
  <c r="BC32" i="14"/>
  <c r="BB32" i="14"/>
  <c r="BA32" i="14"/>
  <c r="AZ32" i="14"/>
  <c r="AY32" i="14"/>
  <c r="AX32" i="14"/>
  <c r="AW32" i="14"/>
  <c r="AU32" i="14"/>
  <c r="AS32" i="14"/>
  <c r="AA32" i="14"/>
  <c r="BK31" i="14"/>
  <c r="BJ31" i="14"/>
  <c r="BI31" i="14"/>
  <c r="BH31" i="14"/>
  <c r="BG31" i="14"/>
  <c r="BF31" i="14"/>
  <c r="BE31" i="14"/>
  <c r="BD31" i="14"/>
  <c r="BC31" i="14"/>
  <c r="BB31" i="14"/>
  <c r="BA31" i="14"/>
  <c r="AZ31" i="14"/>
  <c r="AY31" i="14"/>
  <c r="AX31" i="14"/>
  <c r="AW31" i="14"/>
  <c r="AU31" i="14"/>
  <c r="AS31" i="14"/>
  <c r="AA31" i="14"/>
  <c r="BK30" i="14"/>
  <c r="BJ30" i="14"/>
  <c r="BI30" i="14"/>
  <c r="BH30" i="14"/>
  <c r="BG30" i="14"/>
  <c r="BF30" i="14"/>
  <c r="BE30" i="14"/>
  <c r="BD30" i="14"/>
  <c r="BC30" i="14"/>
  <c r="BB30" i="14"/>
  <c r="BA30" i="14"/>
  <c r="AZ30" i="14"/>
  <c r="AY30" i="14"/>
  <c r="AX30" i="14"/>
  <c r="AW30" i="14"/>
  <c r="AU30" i="14"/>
  <c r="AS30" i="14"/>
  <c r="AA30" i="14"/>
  <c r="BK29" i="14"/>
  <c r="BJ29" i="14"/>
  <c r="BI29" i="14"/>
  <c r="BH29" i="14"/>
  <c r="BG29" i="14"/>
  <c r="BF29" i="14"/>
  <c r="BE29" i="14"/>
  <c r="BD29" i="14"/>
  <c r="BC29" i="14"/>
  <c r="BB29" i="14"/>
  <c r="BA29" i="14"/>
  <c r="AZ29" i="14"/>
  <c r="AY29" i="14"/>
  <c r="AX29" i="14"/>
  <c r="AW29" i="14"/>
  <c r="AU29" i="14"/>
  <c r="AS29" i="14"/>
  <c r="AA29" i="14"/>
  <c r="BK28" i="14"/>
  <c r="BJ28" i="14"/>
  <c r="BI28" i="14"/>
  <c r="BH28" i="14"/>
  <c r="BG28" i="14"/>
  <c r="BF28" i="14"/>
  <c r="BE28" i="14"/>
  <c r="BD28" i="14"/>
  <c r="BC28" i="14"/>
  <c r="BB28" i="14"/>
  <c r="BA28" i="14"/>
  <c r="AZ28" i="14"/>
  <c r="AY28" i="14"/>
  <c r="BL28" i="14" s="1"/>
  <c r="AX28" i="14"/>
  <c r="AW28" i="14"/>
  <c r="AU28" i="14"/>
  <c r="AS28" i="14"/>
  <c r="AA28" i="14"/>
  <c r="BK27" i="14"/>
  <c r="BJ27" i="14"/>
  <c r="BI27" i="14"/>
  <c r="BH27" i="14"/>
  <c r="BG27" i="14"/>
  <c r="BF27" i="14"/>
  <c r="BE27" i="14"/>
  <c r="BD27" i="14"/>
  <c r="BC27" i="14"/>
  <c r="BB27" i="14"/>
  <c r="BA27" i="14"/>
  <c r="AZ27" i="14"/>
  <c r="AY27" i="14"/>
  <c r="AX27" i="14"/>
  <c r="AW27" i="14"/>
  <c r="AU27" i="14"/>
  <c r="AS27" i="14"/>
  <c r="AA27" i="14"/>
  <c r="BK26" i="14"/>
  <c r="BJ26" i="14"/>
  <c r="BI26" i="14"/>
  <c r="BH26" i="14"/>
  <c r="BG26" i="14"/>
  <c r="BF26" i="14"/>
  <c r="BE26" i="14"/>
  <c r="BD26" i="14"/>
  <c r="BC26" i="14"/>
  <c r="BB26" i="14"/>
  <c r="BA26" i="14"/>
  <c r="AZ26" i="14"/>
  <c r="AY26" i="14"/>
  <c r="AX26" i="14"/>
  <c r="AW26" i="14"/>
  <c r="AU26" i="14"/>
  <c r="AS26" i="14"/>
  <c r="AA26" i="14"/>
  <c r="BK25" i="14"/>
  <c r="BJ25" i="14"/>
  <c r="BI25" i="14"/>
  <c r="BH25" i="14"/>
  <c r="BG25" i="14"/>
  <c r="BF25" i="14"/>
  <c r="BE25" i="14"/>
  <c r="BD25" i="14"/>
  <c r="BC25" i="14"/>
  <c r="BB25" i="14"/>
  <c r="BA25" i="14"/>
  <c r="AZ25" i="14"/>
  <c r="AY25" i="14"/>
  <c r="AX25" i="14"/>
  <c r="AW25" i="14"/>
  <c r="AU25" i="14"/>
  <c r="AS25" i="14"/>
  <c r="AA25" i="14"/>
  <c r="BK24" i="14"/>
  <c r="BJ24" i="14"/>
  <c r="BI24" i="14"/>
  <c r="BH24" i="14"/>
  <c r="BG24" i="14"/>
  <c r="BF24" i="14"/>
  <c r="BE24" i="14"/>
  <c r="BD24" i="14"/>
  <c r="BC24" i="14"/>
  <c r="BB24" i="14"/>
  <c r="BA24" i="14"/>
  <c r="AZ24" i="14"/>
  <c r="AY24" i="14"/>
  <c r="AX24" i="14"/>
  <c r="AW24" i="14"/>
  <c r="AU24" i="14"/>
  <c r="AS24" i="14"/>
  <c r="AA24" i="14"/>
  <c r="BK23" i="14"/>
  <c r="BJ23" i="14"/>
  <c r="BI23" i="14"/>
  <c r="BH23" i="14"/>
  <c r="BG23" i="14"/>
  <c r="BF23" i="14"/>
  <c r="BE23" i="14"/>
  <c r="BD23" i="14"/>
  <c r="BC23" i="14"/>
  <c r="BB23" i="14"/>
  <c r="BA23" i="14"/>
  <c r="AZ23" i="14"/>
  <c r="AY23" i="14"/>
  <c r="AX23" i="14"/>
  <c r="AW23" i="14"/>
  <c r="AU23" i="14"/>
  <c r="AS23" i="14"/>
  <c r="AA23" i="14"/>
  <c r="BK22" i="14"/>
  <c r="BJ22" i="14"/>
  <c r="BI22" i="14"/>
  <c r="BH22" i="14"/>
  <c r="BG22" i="14"/>
  <c r="BF22" i="14"/>
  <c r="BE22" i="14"/>
  <c r="BD22" i="14"/>
  <c r="BC22" i="14"/>
  <c r="BB22" i="14"/>
  <c r="BA22" i="14"/>
  <c r="AZ22" i="14"/>
  <c r="AY22" i="14"/>
  <c r="AX22" i="14"/>
  <c r="AW22" i="14"/>
  <c r="AU22" i="14"/>
  <c r="AS22" i="14"/>
  <c r="AA22" i="14"/>
  <c r="BK21" i="14"/>
  <c r="BJ21" i="14"/>
  <c r="BI21" i="14"/>
  <c r="BH21" i="14"/>
  <c r="BG21" i="14"/>
  <c r="BF21" i="14"/>
  <c r="BE21" i="14"/>
  <c r="BD21" i="14"/>
  <c r="BC21" i="14"/>
  <c r="BB21" i="14"/>
  <c r="BA21" i="14"/>
  <c r="AZ21" i="14"/>
  <c r="AY21" i="14"/>
  <c r="AX21" i="14"/>
  <c r="AW21" i="14"/>
  <c r="AU21" i="14"/>
  <c r="AS21" i="14"/>
  <c r="AA21" i="14"/>
  <c r="BK20" i="14"/>
  <c r="BJ20" i="14"/>
  <c r="BI20" i="14"/>
  <c r="BH20" i="14"/>
  <c r="BG20" i="14"/>
  <c r="BF20" i="14"/>
  <c r="BE20" i="14"/>
  <c r="BD20" i="14"/>
  <c r="BC20" i="14"/>
  <c r="BB20" i="14"/>
  <c r="BA20" i="14"/>
  <c r="AZ20" i="14"/>
  <c r="AY20" i="14"/>
  <c r="AX20" i="14"/>
  <c r="AW20" i="14"/>
  <c r="AU20" i="14"/>
  <c r="AS20" i="14"/>
  <c r="AA20" i="14"/>
  <c r="BK19" i="14"/>
  <c r="BJ19" i="14"/>
  <c r="BI19" i="14"/>
  <c r="BH19" i="14"/>
  <c r="BG19" i="14"/>
  <c r="BF19" i="14"/>
  <c r="BE19" i="14"/>
  <c r="BD19" i="14"/>
  <c r="BC19" i="14"/>
  <c r="BB19" i="14"/>
  <c r="BA19" i="14"/>
  <c r="AZ19" i="14"/>
  <c r="AY19" i="14"/>
  <c r="AX19" i="14"/>
  <c r="AW19" i="14"/>
  <c r="AU19" i="14"/>
  <c r="AS19" i="14"/>
  <c r="AA19" i="14"/>
  <c r="BK18" i="14"/>
  <c r="BJ18" i="14"/>
  <c r="BI18" i="14"/>
  <c r="BH18" i="14"/>
  <c r="BG18" i="14"/>
  <c r="BF18" i="14"/>
  <c r="BE18" i="14"/>
  <c r="BD18" i="14"/>
  <c r="BC18" i="14"/>
  <c r="BB18" i="14"/>
  <c r="BA18" i="14"/>
  <c r="AZ18" i="14"/>
  <c r="AY18" i="14"/>
  <c r="AX18" i="14"/>
  <c r="AW18" i="14"/>
  <c r="AU18" i="14"/>
  <c r="AS18" i="14"/>
  <c r="AA18" i="14"/>
  <c r="BK17" i="14"/>
  <c r="BJ17" i="14"/>
  <c r="BI17" i="14"/>
  <c r="BH17" i="14"/>
  <c r="BG17" i="14"/>
  <c r="BF17" i="14"/>
  <c r="BE17" i="14"/>
  <c r="BD17" i="14"/>
  <c r="BC17" i="14"/>
  <c r="BB17" i="14"/>
  <c r="BA17" i="14"/>
  <c r="AZ17" i="14"/>
  <c r="AY17" i="14"/>
  <c r="AX17" i="14"/>
  <c r="AW17" i="14"/>
  <c r="AU17" i="14"/>
  <c r="AS17" i="14"/>
  <c r="AA17" i="14"/>
  <c r="BK16" i="14"/>
  <c r="BJ16" i="14"/>
  <c r="BI16" i="14"/>
  <c r="BH16" i="14"/>
  <c r="BG16" i="14"/>
  <c r="BF16" i="14"/>
  <c r="BE16" i="14"/>
  <c r="BD16" i="14"/>
  <c r="BC16" i="14"/>
  <c r="BB16" i="14"/>
  <c r="BA16" i="14"/>
  <c r="AZ16" i="14"/>
  <c r="AY16" i="14"/>
  <c r="AX16" i="14"/>
  <c r="AW16" i="14"/>
  <c r="AU16" i="14"/>
  <c r="AS16" i="14"/>
  <c r="AA16" i="14"/>
  <c r="BK15" i="14"/>
  <c r="BJ15" i="14"/>
  <c r="BI15" i="14"/>
  <c r="BH15" i="14"/>
  <c r="BG15" i="14"/>
  <c r="BF15" i="14"/>
  <c r="BE15" i="14"/>
  <c r="BD15" i="14"/>
  <c r="BC15" i="14"/>
  <c r="BB15" i="14"/>
  <c r="BA15" i="14"/>
  <c r="AZ15" i="14"/>
  <c r="AY15" i="14"/>
  <c r="AX15" i="14"/>
  <c r="AW15" i="14"/>
  <c r="AU15" i="14"/>
  <c r="AS15" i="14"/>
  <c r="AA15" i="14"/>
  <c r="BK14" i="14"/>
  <c r="BJ14" i="14"/>
  <c r="BI14" i="14"/>
  <c r="BH14" i="14"/>
  <c r="BG14" i="14"/>
  <c r="BF14" i="14"/>
  <c r="BE14" i="14"/>
  <c r="BD14" i="14"/>
  <c r="BC14" i="14"/>
  <c r="BB14" i="14"/>
  <c r="BA14" i="14"/>
  <c r="AZ14" i="14"/>
  <c r="AY14" i="14"/>
  <c r="AX14" i="14"/>
  <c r="AW14" i="14"/>
  <c r="AU14" i="14"/>
  <c r="AS14" i="14"/>
  <c r="AA14" i="14"/>
  <c r="BK13" i="14"/>
  <c r="BJ13" i="14"/>
  <c r="BI13" i="14"/>
  <c r="BH13" i="14"/>
  <c r="BG13" i="14"/>
  <c r="BF13" i="14"/>
  <c r="BE13" i="14"/>
  <c r="BD13" i="14"/>
  <c r="BC13" i="14"/>
  <c r="BB13" i="14"/>
  <c r="BA13" i="14"/>
  <c r="AZ13" i="14"/>
  <c r="AY13" i="14"/>
  <c r="AX13" i="14"/>
  <c r="AW13" i="14"/>
  <c r="AU13" i="14"/>
  <c r="AS13" i="14"/>
  <c r="AA13" i="14"/>
  <c r="BK12" i="14"/>
  <c r="BJ12" i="14"/>
  <c r="BI12" i="14"/>
  <c r="BH12" i="14"/>
  <c r="BG12" i="14"/>
  <c r="BF12" i="14"/>
  <c r="BE12" i="14"/>
  <c r="BD12" i="14"/>
  <c r="BC12" i="14"/>
  <c r="BB12" i="14"/>
  <c r="BA12" i="14"/>
  <c r="AZ12" i="14"/>
  <c r="AY12" i="14"/>
  <c r="AX12" i="14"/>
  <c r="AW12" i="14"/>
  <c r="AU12" i="14"/>
  <c r="AS12" i="14"/>
  <c r="AA12" i="14"/>
  <c r="BK11" i="14"/>
  <c r="BJ11" i="14"/>
  <c r="BI11" i="14"/>
  <c r="BH11" i="14"/>
  <c r="BG11" i="14"/>
  <c r="BF11" i="14"/>
  <c r="BE11" i="14"/>
  <c r="BD11" i="14"/>
  <c r="BC11" i="14"/>
  <c r="BB11" i="14"/>
  <c r="BA11" i="14"/>
  <c r="AZ11" i="14"/>
  <c r="AY11" i="14"/>
  <c r="AX11" i="14"/>
  <c r="AW11" i="14"/>
  <c r="AU11" i="14"/>
  <c r="AS11" i="14"/>
  <c r="AA11" i="14"/>
  <c r="BK10" i="14"/>
  <c r="BJ10" i="14"/>
  <c r="BI10" i="14"/>
  <c r="BH10" i="14"/>
  <c r="BG10" i="14"/>
  <c r="BF10" i="14"/>
  <c r="BE10" i="14"/>
  <c r="BD10" i="14"/>
  <c r="BC10" i="14"/>
  <c r="BB10" i="14"/>
  <c r="BA10" i="14"/>
  <c r="AZ10" i="14"/>
  <c r="AY10" i="14"/>
  <c r="AX10" i="14"/>
  <c r="AW10" i="14"/>
  <c r="AU10" i="14"/>
  <c r="AS10" i="14"/>
  <c r="AA10" i="14"/>
  <c r="BK9" i="14"/>
  <c r="BJ9" i="14"/>
  <c r="BI9" i="14"/>
  <c r="BH9" i="14"/>
  <c r="BG9" i="14"/>
  <c r="BF9" i="14"/>
  <c r="BE9" i="14"/>
  <c r="BD9" i="14"/>
  <c r="BC9" i="14"/>
  <c r="BB9" i="14"/>
  <c r="BA9" i="14"/>
  <c r="AZ9" i="14"/>
  <c r="AY9" i="14"/>
  <c r="AX9" i="14"/>
  <c r="AW9" i="14"/>
  <c r="AU9" i="14"/>
  <c r="AS9" i="14"/>
  <c r="AA9" i="14"/>
  <c r="BK8" i="14"/>
  <c r="BJ8" i="14"/>
  <c r="BI8" i="14"/>
  <c r="BH8" i="14"/>
  <c r="BG8" i="14"/>
  <c r="BF8" i="14"/>
  <c r="BE8" i="14"/>
  <c r="BD8" i="14"/>
  <c r="BC8" i="14"/>
  <c r="BB8" i="14"/>
  <c r="BA8" i="14"/>
  <c r="AZ8" i="14"/>
  <c r="AY8" i="14"/>
  <c r="AX8" i="14"/>
  <c r="AW8" i="14"/>
  <c r="AU8" i="14"/>
  <c r="AS8" i="14"/>
  <c r="AA8" i="14"/>
  <c r="BK7" i="14"/>
  <c r="BJ7" i="14"/>
  <c r="BI7" i="14"/>
  <c r="BH7" i="14"/>
  <c r="BG7" i="14"/>
  <c r="BF7" i="14"/>
  <c r="BE7" i="14"/>
  <c r="BD7" i="14"/>
  <c r="BC7" i="14"/>
  <c r="BB7" i="14"/>
  <c r="BA7" i="14"/>
  <c r="AZ7" i="14"/>
  <c r="AY7" i="14"/>
  <c r="AX7" i="14"/>
  <c r="AW7" i="14"/>
  <c r="AU7" i="14"/>
  <c r="AS7" i="14"/>
  <c r="AA7" i="14"/>
  <c r="BK6" i="14"/>
  <c r="BJ6" i="14"/>
  <c r="BI6" i="14"/>
  <c r="BH6" i="14"/>
  <c r="BG6" i="14"/>
  <c r="BF6" i="14"/>
  <c r="BE6" i="14"/>
  <c r="BD6" i="14"/>
  <c r="BC6" i="14"/>
  <c r="BB6" i="14"/>
  <c r="BA6" i="14"/>
  <c r="AZ6" i="14"/>
  <c r="AY6" i="14"/>
  <c r="AX6" i="14"/>
  <c r="AW6" i="14"/>
  <c r="AU6" i="14"/>
  <c r="AS6" i="14"/>
  <c r="AA6" i="14"/>
  <c r="BK5" i="14"/>
  <c r="BJ5" i="14"/>
  <c r="BI5" i="14"/>
  <c r="BH5" i="14"/>
  <c r="BG5" i="14"/>
  <c r="BF5" i="14"/>
  <c r="BE5" i="14"/>
  <c r="BD5" i="14"/>
  <c r="BC5" i="14"/>
  <c r="BB5" i="14"/>
  <c r="BA5" i="14"/>
  <c r="AZ5" i="14"/>
  <c r="AY5" i="14"/>
  <c r="AX5" i="14"/>
  <c r="AW5" i="14"/>
  <c r="AU5" i="14"/>
  <c r="AS5" i="14"/>
  <c r="AA5" i="14"/>
  <c r="BK4" i="14"/>
  <c r="BJ4" i="14"/>
  <c r="BI4" i="14"/>
  <c r="BH4" i="14"/>
  <c r="BG4" i="14"/>
  <c r="BF4" i="14"/>
  <c r="BE4" i="14"/>
  <c r="BD4" i="14"/>
  <c r="BC4" i="14"/>
  <c r="BB4" i="14"/>
  <c r="BA4" i="14"/>
  <c r="AZ4" i="14"/>
  <c r="AY4" i="14"/>
  <c r="AX4" i="14"/>
  <c r="AW4" i="14"/>
  <c r="AU4" i="14"/>
  <c r="AS4" i="14"/>
  <c r="AA4" i="14"/>
  <c r="AR127" i="13"/>
  <c r="AP127" i="13"/>
  <c r="AO127" i="13"/>
  <c r="AN127" i="13"/>
  <c r="AM127" i="13"/>
  <c r="AL127" i="13"/>
  <c r="AK127" i="13"/>
  <c r="AJ127" i="13"/>
  <c r="AI127" i="13"/>
  <c r="AH127" i="13"/>
  <c r="AG127" i="13"/>
  <c r="AF127" i="13"/>
  <c r="AE127" i="13"/>
  <c r="AD127" i="13"/>
  <c r="AC127" i="13"/>
  <c r="Y127" i="13"/>
  <c r="X127" i="13"/>
  <c r="W127" i="13"/>
  <c r="V127" i="13"/>
  <c r="U127" i="13"/>
  <c r="T127" i="13"/>
  <c r="S127" i="13"/>
  <c r="R127" i="13"/>
  <c r="Q127" i="13"/>
  <c r="P127" i="13"/>
  <c r="O127" i="13"/>
  <c r="N127" i="13"/>
  <c r="M127" i="13"/>
  <c r="L127" i="13"/>
  <c r="K127" i="13"/>
  <c r="BK126" i="13"/>
  <c r="BJ126" i="13"/>
  <c r="BI126" i="13"/>
  <c r="BH126" i="13"/>
  <c r="BG126" i="13"/>
  <c r="BF126" i="13"/>
  <c r="BE126" i="13"/>
  <c r="BD126" i="13"/>
  <c r="BC126" i="13"/>
  <c r="BB126" i="13"/>
  <c r="BA126" i="13"/>
  <c r="AZ126" i="13"/>
  <c r="AY126" i="13"/>
  <c r="AX126" i="13"/>
  <c r="AW126" i="13"/>
  <c r="AU126" i="13"/>
  <c r="AS126" i="13"/>
  <c r="AA126" i="13"/>
  <c r="BK125" i="13"/>
  <c r="BJ125" i="13"/>
  <c r="BI125" i="13"/>
  <c r="BH125" i="13"/>
  <c r="BG125" i="13"/>
  <c r="BF125" i="13"/>
  <c r="BE125" i="13"/>
  <c r="BD125" i="13"/>
  <c r="BC125" i="13"/>
  <c r="BB125" i="13"/>
  <c r="BA125" i="13"/>
  <c r="AZ125" i="13"/>
  <c r="AY125" i="13"/>
  <c r="AX125" i="13"/>
  <c r="AW125" i="13"/>
  <c r="AU125" i="13"/>
  <c r="AS125" i="13"/>
  <c r="AA125" i="13"/>
  <c r="BK124" i="13"/>
  <c r="BJ124" i="13"/>
  <c r="BI124" i="13"/>
  <c r="BH124" i="13"/>
  <c r="BG124" i="13"/>
  <c r="BF124" i="13"/>
  <c r="BE124" i="13"/>
  <c r="BD124" i="13"/>
  <c r="BC124" i="13"/>
  <c r="BB124" i="13"/>
  <c r="BA124" i="13"/>
  <c r="AZ124" i="13"/>
  <c r="AY124" i="13"/>
  <c r="AX124" i="13"/>
  <c r="AW124" i="13"/>
  <c r="AU124" i="13"/>
  <c r="AS124" i="13"/>
  <c r="AA124" i="13"/>
  <c r="BK123" i="13"/>
  <c r="BJ123" i="13"/>
  <c r="BI123" i="13"/>
  <c r="BH123" i="13"/>
  <c r="BG123" i="13"/>
  <c r="BF123" i="13"/>
  <c r="BE123" i="13"/>
  <c r="BD123" i="13"/>
  <c r="BC123" i="13"/>
  <c r="BB123" i="13"/>
  <c r="BA123" i="13"/>
  <c r="AZ123" i="13"/>
  <c r="AY123" i="13"/>
  <c r="BL123" i="13" s="1"/>
  <c r="AX123" i="13"/>
  <c r="AW123" i="13"/>
  <c r="AU123" i="13"/>
  <c r="AS123" i="13"/>
  <c r="AA123" i="13"/>
  <c r="BK122" i="13"/>
  <c r="BJ122" i="13"/>
  <c r="BI122" i="13"/>
  <c r="BH122" i="13"/>
  <c r="BG122" i="13"/>
  <c r="BF122" i="13"/>
  <c r="BE122" i="13"/>
  <c r="BD122" i="13"/>
  <c r="BC122" i="13"/>
  <c r="BB122" i="13"/>
  <c r="BA122" i="13"/>
  <c r="AZ122" i="13"/>
  <c r="AY122" i="13"/>
  <c r="AX122" i="13"/>
  <c r="AW122" i="13"/>
  <c r="AU122" i="13"/>
  <c r="AS122" i="13"/>
  <c r="AA122" i="13"/>
  <c r="BK121" i="13"/>
  <c r="BJ121" i="13"/>
  <c r="BI121" i="13"/>
  <c r="BH121" i="13"/>
  <c r="BG121" i="13"/>
  <c r="BF121" i="13"/>
  <c r="BE121" i="13"/>
  <c r="BD121" i="13"/>
  <c r="BC121" i="13"/>
  <c r="BB121" i="13"/>
  <c r="BA121" i="13"/>
  <c r="AZ121" i="13"/>
  <c r="AY121" i="13"/>
  <c r="AX121" i="13"/>
  <c r="AW121" i="13"/>
  <c r="AU121" i="13"/>
  <c r="AS121" i="13"/>
  <c r="AA121" i="13"/>
  <c r="BK120" i="13"/>
  <c r="BJ120" i="13"/>
  <c r="BI120" i="13"/>
  <c r="BH120" i="13"/>
  <c r="BG120" i="13"/>
  <c r="BF120" i="13"/>
  <c r="BE120" i="13"/>
  <c r="BD120" i="13"/>
  <c r="BC120" i="13"/>
  <c r="BB120" i="13"/>
  <c r="BA120" i="13"/>
  <c r="AZ120" i="13"/>
  <c r="AY120" i="13"/>
  <c r="BL120" i="13" s="1"/>
  <c r="AX120" i="13"/>
  <c r="AW120" i="13"/>
  <c r="AU120" i="13"/>
  <c r="AS120" i="13"/>
  <c r="AA120" i="13"/>
  <c r="BK119" i="13"/>
  <c r="BJ119" i="13"/>
  <c r="BI119" i="13"/>
  <c r="BH119" i="13"/>
  <c r="BG119" i="13"/>
  <c r="BF119" i="13"/>
  <c r="BE119" i="13"/>
  <c r="BD119" i="13"/>
  <c r="BC119" i="13"/>
  <c r="BB119" i="13"/>
  <c r="BA119" i="13"/>
  <c r="AZ119" i="13"/>
  <c r="AY119" i="13"/>
  <c r="AX119" i="13"/>
  <c r="AW119" i="13"/>
  <c r="AU119" i="13"/>
  <c r="AS119" i="13"/>
  <c r="AA119" i="13"/>
  <c r="BK118" i="13"/>
  <c r="BJ118" i="13"/>
  <c r="BI118" i="13"/>
  <c r="BH118" i="13"/>
  <c r="BG118" i="13"/>
  <c r="BF118" i="13"/>
  <c r="BE118" i="13"/>
  <c r="BD118" i="13"/>
  <c r="BC118" i="13"/>
  <c r="BB118" i="13"/>
  <c r="BA118" i="13"/>
  <c r="AZ118" i="13"/>
  <c r="AY118" i="13"/>
  <c r="AX118" i="13"/>
  <c r="AW118" i="13"/>
  <c r="AU118" i="13"/>
  <c r="AS118" i="13"/>
  <c r="AA118" i="13"/>
  <c r="BK117" i="13"/>
  <c r="BJ117" i="13"/>
  <c r="BI117" i="13"/>
  <c r="BH117" i="13"/>
  <c r="BG117" i="13"/>
  <c r="BF117" i="13"/>
  <c r="BE117" i="13"/>
  <c r="BD117" i="13"/>
  <c r="BC117" i="13"/>
  <c r="BB117" i="13"/>
  <c r="BA117" i="13"/>
  <c r="AZ117" i="13"/>
  <c r="AY117" i="13"/>
  <c r="AX117" i="13"/>
  <c r="AW117" i="13"/>
  <c r="AU117" i="13"/>
  <c r="AS117" i="13"/>
  <c r="AA117" i="13"/>
  <c r="BK116" i="13"/>
  <c r="BJ116" i="13"/>
  <c r="BI116" i="13"/>
  <c r="BH116" i="13"/>
  <c r="BG116" i="13"/>
  <c r="BF116" i="13"/>
  <c r="BE116" i="13"/>
  <c r="BD116" i="13"/>
  <c r="BC116" i="13"/>
  <c r="BB116" i="13"/>
  <c r="BA116" i="13"/>
  <c r="AZ116" i="13"/>
  <c r="AY116" i="13"/>
  <c r="BL116" i="13" s="1"/>
  <c r="AX116" i="13"/>
  <c r="AW116" i="13"/>
  <c r="AU116" i="13"/>
  <c r="AS116" i="13"/>
  <c r="AA116" i="13"/>
  <c r="BK115" i="13"/>
  <c r="BJ115" i="13"/>
  <c r="BI115" i="13"/>
  <c r="BH115" i="13"/>
  <c r="BG115" i="13"/>
  <c r="BF115" i="13"/>
  <c r="BE115" i="13"/>
  <c r="BD115" i="13"/>
  <c r="BC115" i="13"/>
  <c r="BB115" i="13"/>
  <c r="BA115" i="13"/>
  <c r="AZ115" i="13"/>
  <c r="AY115" i="13"/>
  <c r="AX115" i="13"/>
  <c r="AW115" i="13"/>
  <c r="AU115" i="13"/>
  <c r="AS115" i="13"/>
  <c r="AA115" i="13"/>
  <c r="BK114" i="13"/>
  <c r="BJ114" i="13"/>
  <c r="BI114" i="13"/>
  <c r="BH114" i="13"/>
  <c r="BG114" i="13"/>
  <c r="BF114" i="13"/>
  <c r="BE114" i="13"/>
  <c r="BD114" i="13"/>
  <c r="BC114" i="13"/>
  <c r="BB114" i="13"/>
  <c r="BA114" i="13"/>
  <c r="AZ114" i="13"/>
  <c r="AY114" i="13"/>
  <c r="BL114" i="13" s="1"/>
  <c r="AX114" i="13"/>
  <c r="AW114" i="13"/>
  <c r="AU114" i="13"/>
  <c r="AS114" i="13"/>
  <c r="AA114" i="13"/>
  <c r="BK113" i="13"/>
  <c r="BJ113" i="13"/>
  <c r="BI113" i="13"/>
  <c r="BH113" i="13"/>
  <c r="BG113" i="13"/>
  <c r="BF113" i="13"/>
  <c r="BE113" i="13"/>
  <c r="BD113" i="13"/>
  <c r="BC113" i="13"/>
  <c r="BB113" i="13"/>
  <c r="BA113" i="13"/>
  <c r="AZ113" i="13"/>
  <c r="AY113" i="13"/>
  <c r="AX113" i="13"/>
  <c r="AW113" i="13"/>
  <c r="AU113" i="13"/>
  <c r="AS113" i="13"/>
  <c r="AA113" i="13"/>
  <c r="BK112" i="13"/>
  <c r="BJ112" i="13"/>
  <c r="BI112" i="13"/>
  <c r="BH112" i="13"/>
  <c r="BG112" i="13"/>
  <c r="BF112" i="13"/>
  <c r="BE112" i="13"/>
  <c r="BD112" i="13"/>
  <c r="BC112" i="13"/>
  <c r="BB112" i="13"/>
  <c r="BA112" i="13"/>
  <c r="AZ112" i="13"/>
  <c r="AY112" i="13"/>
  <c r="AX112" i="13"/>
  <c r="AW112" i="13"/>
  <c r="AU112" i="13"/>
  <c r="AS112" i="13"/>
  <c r="AA112" i="13"/>
  <c r="BK111" i="13"/>
  <c r="BJ111" i="13"/>
  <c r="BI111" i="13"/>
  <c r="BH111" i="13"/>
  <c r="BG111" i="13"/>
  <c r="BF111" i="13"/>
  <c r="BE111" i="13"/>
  <c r="BD111" i="13"/>
  <c r="BC111" i="13"/>
  <c r="BB111" i="13"/>
  <c r="BA111" i="13"/>
  <c r="AZ111" i="13"/>
  <c r="AY111" i="13"/>
  <c r="AX111" i="13"/>
  <c r="AW111" i="13"/>
  <c r="AU111" i="13"/>
  <c r="AS111" i="13"/>
  <c r="AA111" i="13"/>
  <c r="BK110" i="13"/>
  <c r="BJ110" i="13"/>
  <c r="BI110" i="13"/>
  <c r="BH110" i="13"/>
  <c r="BG110" i="13"/>
  <c r="BF110" i="13"/>
  <c r="BE110" i="13"/>
  <c r="BD110" i="13"/>
  <c r="BC110" i="13"/>
  <c r="BB110" i="13"/>
  <c r="BA110" i="13"/>
  <c r="AZ110" i="13"/>
  <c r="AY110" i="13"/>
  <c r="BL110" i="13" s="1"/>
  <c r="AX110" i="13"/>
  <c r="AW110" i="13"/>
  <c r="AU110" i="13"/>
  <c r="AS110" i="13"/>
  <c r="AA110" i="13"/>
  <c r="BK109" i="13"/>
  <c r="BJ109" i="13"/>
  <c r="BI109" i="13"/>
  <c r="BH109" i="13"/>
  <c r="BG109" i="13"/>
  <c r="BF109" i="13"/>
  <c r="BE109" i="13"/>
  <c r="BD109" i="13"/>
  <c r="BC109" i="13"/>
  <c r="BB109" i="13"/>
  <c r="BA109" i="13"/>
  <c r="AZ109" i="13"/>
  <c r="AY109" i="13"/>
  <c r="AX109" i="13"/>
  <c r="AW109" i="13"/>
  <c r="AU109" i="13"/>
  <c r="AS109" i="13"/>
  <c r="AA109" i="13"/>
  <c r="BK108" i="13"/>
  <c r="BJ108" i="13"/>
  <c r="BI108" i="13"/>
  <c r="BH108" i="13"/>
  <c r="BG108" i="13"/>
  <c r="BF108" i="13"/>
  <c r="BE108" i="13"/>
  <c r="BD108" i="13"/>
  <c r="BC108" i="13"/>
  <c r="BB108" i="13"/>
  <c r="BA108" i="13"/>
  <c r="AZ108" i="13"/>
  <c r="AY108" i="13"/>
  <c r="AX108" i="13"/>
  <c r="AW108" i="13"/>
  <c r="AU108" i="13"/>
  <c r="AS108" i="13"/>
  <c r="AA108" i="13"/>
  <c r="BK107" i="13"/>
  <c r="BJ107" i="13"/>
  <c r="BI107" i="13"/>
  <c r="BH107" i="13"/>
  <c r="BG107" i="13"/>
  <c r="BF107" i="13"/>
  <c r="BE107" i="13"/>
  <c r="BD107" i="13"/>
  <c r="BC107" i="13"/>
  <c r="BB107" i="13"/>
  <c r="BA107" i="13"/>
  <c r="AZ107" i="13"/>
  <c r="AY107" i="13"/>
  <c r="BL107" i="13" s="1"/>
  <c r="AX107" i="13"/>
  <c r="AW107" i="13"/>
  <c r="AU107" i="13"/>
  <c r="AS107" i="13"/>
  <c r="AA107" i="13"/>
  <c r="BK106" i="13"/>
  <c r="BJ106" i="13"/>
  <c r="BI106" i="13"/>
  <c r="BH106" i="13"/>
  <c r="BG106" i="13"/>
  <c r="BF106" i="13"/>
  <c r="BE106" i="13"/>
  <c r="BD106" i="13"/>
  <c r="BC106" i="13"/>
  <c r="BB106" i="13"/>
  <c r="BA106" i="13"/>
  <c r="AZ106" i="13"/>
  <c r="AY106" i="13"/>
  <c r="AX106" i="13"/>
  <c r="AW106" i="13"/>
  <c r="AU106" i="13"/>
  <c r="AS106" i="13"/>
  <c r="AA106" i="13"/>
  <c r="BK105" i="13"/>
  <c r="BJ105" i="13"/>
  <c r="BI105" i="13"/>
  <c r="BH105" i="13"/>
  <c r="BG105" i="13"/>
  <c r="BF105" i="13"/>
  <c r="BE105" i="13"/>
  <c r="BD105" i="13"/>
  <c r="BC105" i="13"/>
  <c r="BB105" i="13"/>
  <c r="BA105" i="13"/>
  <c r="AZ105" i="13"/>
  <c r="AY105" i="13"/>
  <c r="AX105" i="13"/>
  <c r="AW105" i="13"/>
  <c r="AU105" i="13"/>
  <c r="AS105" i="13"/>
  <c r="AA105" i="13"/>
  <c r="BK104" i="13"/>
  <c r="BJ104" i="13"/>
  <c r="BI104" i="13"/>
  <c r="BH104" i="13"/>
  <c r="BG104" i="13"/>
  <c r="BF104" i="13"/>
  <c r="BE104" i="13"/>
  <c r="BD104" i="13"/>
  <c r="BC104" i="13"/>
  <c r="BB104" i="13"/>
  <c r="BA104" i="13"/>
  <c r="AZ104" i="13"/>
  <c r="AY104" i="13"/>
  <c r="AX104" i="13"/>
  <c r="AW104" i="13"/>
  <c r="AU104" i="13"/>
  <c r="AS104" i="13"/>
  <c r="AA104" i="13"/>
  <c r="BK103" i="13"/>
  <c r="BJ103" i="13"/>
  <c r="BI103" i="13"/>
  <c r="BH103" i="13"/>
  <c r="BG103" i="13"/>
  <c r="BF103" i="13"/>
  <c r="BE103" i="13"/>
  <c r="BD103" i="13"/>
  <c r="BC103" i="13"/>
  <c r="BB103" i="13"/>
  <c r="BA103" i="13"/>
  <c r="AZ103" i="13"/>
  <c r="AY103" i="13"/>
  <c r="BL103" i="13" s="1"/>
  <c r="AX103" i="13"/>
  <c r="AW103" i="13"/>
  <c r="AU103" i="13"/>
  <c r="AS103" i="13"/>
  <c r="AA103" i="13"/>
  <c r="BK102" i="13"/>
  <c r="BJ102" i="13"/>
  <c r="BI102" i="13"/>
  <c r="BH102" i="13"/>
  <c r="BG102" i="13"/>
  <c r="BF102" i="13"/>
  <c r="BE102" i="13"/>
  <c r="BD102" i="13"/>
  <c r="BC102" i="13"/>
  <c r="BB102" i="13"/>
  <c r="BA102" i="13"/>
  <c r="AZ102" i="13"/>
  <c r="AY102" i="13"/>
  <c r="AX102" i="13"/>
  <c r="AW102" i="13"/>
  <c r="AU102" i="13"/>
  <c r="AS102" i="13"/>
  <c r="AA102" i="13"/>
  <c r="BK101" i="13"/>
  <c r="BJ101" i="13"/>
  <c r="BI101" i="13"/>
  <c r="BH101" i="13"/>
  <c r="BG101" i="13"/>
  <c r="BF101" i="13"/>
  <c r="BE101" i="13"/>
  <c r="BD101" i="13"/>
  <c r="BC101" i="13"/>
  <c r="BB101" i="13"/>
  <c r="BA101" i="13"/>
  <c r="AZ101" i="13"/>
  <c r="AY101" i="13"/>
  <c r="AX101" i="13"/>
  <c r="AW101" i="13"/>
  <c r="AU101" i="13"/>
  <c r="AS101" i="13"/>
  <c r="AA101" i="13"/>
  <c r="BK100" i="13"/>
  <c r="BJ100" i="13"/>
  <c r="BI100" i="13"/>
  <c r="BH100" i="13"/>
  <c r="BG100" i="13"/>
  <c r="BF100" i="13"/>
  <c r="BE100" i="13"/>
  <c r="BD100" i="13"/>
  <c r="BC100" i="13"/>
  <c r="BB100" i="13"/>
  <c r="BA100" i="13"/>
  <c r="AZ100" i="13"/>
  <c r="AY100" i="13"/>
  <c r="AX100" i="13"/>
  <c r="AW100" i="13"/>
  <c r="AU100" i="13"/>
  <c r="AS100" i="13"/>
  <c r="AA100" i="13"/>
  <c r="BK99" i="13"/>
  <c r="BJ99" i="13"/>
  <c r="BI99" i="13"/>
  <c r="BH99" i="13"/>
  <c r="BG99" i="13"/>
  <c r="BF99" i="13"/>
  <c r="BE99" i="13"/>
  <c r="BD99" i="13"/>
  <c r="BC99" i="13"/>
  <c r="BB99" i="13"/>
  <c r="BA99" i="13"/>
  <c r="AZ99" i="13"/>
  <c r="AY99" i="13"/>
  <c r="AX99" i="13"/>
  <c r="AW99" i="13"/>
  <c r="AU99" i="13"/>
  <c r="AS99" i="13"/>
  <c r="AA99" i="13"/>
  <c r="BK98" i="13"/>
  <c r="BJ98" i="13"/>
  <c r="BI98" i="13"/>
  <c r="BH98" i="13"/>
  <c r="BG98" i="13"/>
  <c r="BF98" i="13"/>
  <c r="BE98" i="13"/>
  <c r="BD98" i="13"/>
  <c r="BC98" i="13"/>
  <c r="BB98" i="13"/>
  <c r="BA98" i="13"/>
  <c r="AZ98" i="13"/>
  <c r="AY98" i="13"/>
  <c r="BL98" i="13" s="1"/>
  <c r="AX98" i="13"/>
  <c r="AW98" i="13"/>
  <c r="AU98" i="13"/>
  <c r="AS98" i="13"/>
  <c r="AA98" i="13"/>
  <c r="BK97" i="13"/>
  <c r="BJ97" i="13"/>
  <c r="BI97" i="13"/>
  <c r="BH97" i="13"/>
  <c r="BG97" i="13"/>
  <c r="BF97" i="13"/>
  <c r="BE97" i="13"/>
  <c r="BD97" i="13"/>
  <c r="BC97" i="13"/>
  <c r="BB97" i="13"/>
  <c r="BA97" i="13"/>
  <c r="AZ97" i="13"/>
  <c r="AY97" i="13"/>
  <c r="AX97" i="13"/>
  <c r="AW97" i="13"/>
  <c r="AU97" i="13"/>
  <c r="AS97" i="13"/>
  <c r="AA97" i="13"/>
  <c r="BK96" i="13"/>
  <c r="BJ96" i="13"/>
  <c r="BI96" i="13"/>
  <c r="BH96" i="13"/>
  <c r="BG96" i="13"/>
  <c r="BF96" i="13"/>
  <c r="BE96" i="13"/>
  <c r="BD96" i="13"/>
  <c r="BC96" i="13"/>
  <c r="BB96" i="13"/>
  <c r="BA96" i="13"/>
  <c r="AZ96" i="13"/>
  <c r="AY96" i="13"/>
  <c r="AX96" i="13"/>
  <c r="AW96" i="13"/>
  <c r="AU96" i="13"/>
  <c r="AS96" i="13"/>
  <c r="AA96" i="13"/>
  <c r="BK95" i="13"/>
  <c r="BJ95" i="13"/>
  <c r="BI95" i="13"/>
  <c r="BH95" i="13"/>
  <c r="BG95" i="13"/>
  <c r="BF95" i="13"/>
  <c r="BE95" i="13"/>
  <c r="BD95" i="13"/>
  <c r="BC95" i="13"/>
  <c r="BB95" i="13"/>
  <c r="BA95" i="13"/>
  <c r="AZ95" i="13"/>
  <c r="AY95" i="13"/>
  <c r="AX95" i="13"/>
  <c r="AW95" i="13"/>
  <c r="AU95" i="13"/>
  <c r="AS95" i="13"/>
  <c r="AA95" i="13"/>
  <c r="BK94" i="13"/>
  <c r="BJ94" i="13"/>
  <c r="BI94" i="13"/>
  <c r="BH94" i="13"/>
  <c r="BG94" i="13"/>
  <c r="BF94" i="13"/>
  <c r="BE94" i="13"/>
  <c r="BD94" i="13"/>
  <c r="BC94" i="13"/>
  <c r="BB94" i="13"/>
  <c r="BA94" i="13"/>
  <c r="AZ94" i="13"/>
  <c r="AY94" i="13"/>
  <c r="AX94" i="13"/>
  <c r="AW94" i="13"/>
  <c r="AU94" i="13"/>
  <c r="AS94" i="13"/>
  <c r="AA94" i="13"/>
  <c r="BK93" i="13"/>
  <c r="BJ93" i="13"/>
  <c r="BI93" i="13"/>
  <c r="BH93" i="13"/>
  <c r="BG93" i="13"/>
  <c r="BF93" i="13"/>
  <c r="BE93" i="13"/>
  <c r="BD93" i="13"/>
  <c r="BC93" i="13"/>
  <c r="BB93" i="13"/>
  <c r="BA93" i="13"/>
  <c r="AZ93" i="13"/>
  <c r="AY93" i="13"/>
  <c r="AX93" i="13"/>
  <c r="AW93" i="13"/>
  <c r="AU93" i="13"/>
  <c r="AS93" i="13"/>
  <c r="AA93" i="13"/>
  <c r="BK92" i="13"/>
  <c r="BJ92" i="13"/>
  <c r="BI92" i="13"/>
  <c r="BH92" i="13"/>
  <c r="BG92" i="13"/>
  <c r="BF92" i="13"/>
  <c r="BE92" i="13"/>
  <c r="BD92" i="13"/>
  <c r="BC92" i="13"/>
  <c r="BB92" i="13"/>
  <c r="BA92" i="13"/>
  <c r="AZ92" i="13"/>
  <c r="AY92" i="13"/>
  <c r="AX92" i="13"/>
  <c r="AW92" i="13"/>
  <c r="AU92" i="13"/>
  <c r="AS92" i="13"/>
  <c r="AA92" i="13"/>
  <c r="BK91" i="13"/>
  <c r="BJ91" i="13"/>
  <c r="BI91" i="13"/>
  <c r="BH91" i="13"/>
  <c r="BG91" i="13"/>
  <c r="BF91" i="13"/>
  <c r="BE91" i="13"/>
  <c r="BD91" i="13"/>
  <c r="BC91" i="13"/>
  <c r="BB91" i="13"/>
  <c r="BA91" i="13"/>
  <c r="AZ91" i="13"/>
  <c r="AY91" i="13"/>
  <c r="AX91" i="13"/>
  <c r="AW91" i="13"/>
  <c r="AU91" i="13"/>
  <c r="AS91" i="13"/>
  <c r="AA91" i="13"/>
  <c r="BK90" i="13"/>
  <c r="BJ90" i="13"/>
  <c r="BI90" i="13"/>
  <c r="BH90" i="13"/>
  <c r="BG90" i="13"/>
  <c r="BF90" i="13"/>
  <c r="BE90" i="13"/>
  <c r="BD90" i="13"/>
  <c r="BC90" i="13"/>
  <c r="BB90" i="13"/>
  <c r="BA90" i="13"/>
  <c r="AZ90" i="13"/>
  <c r="AY90" i="13"/>
  <c r="AX90" i="13"/>
  <c r="AW90" i="13"/>
  <c r="AU90" i="13"/>
  <c r="AS90" i="13"/>
  <c r="AA90" i="13"/>
  <c r="BK89" i="13"/>
  <c r="BJ89" i="13"/>
  <c r="BI89" i="13"/>
  <c r="BH89" i="13"/>
  <c r="BG89" i="13"/>
  <c r="BF89" i="13"/>
  <c r="BE89" i="13"/>
  <c r="BD89" i="13"/>
  <c r="BC89" i="13"/>
  <c r="BB89" i="13"/>
  <c r="BA89" i="13"/>
  <c r="AZ89" i="13"/>
  <c r="AY89" i="13"/>
  <c r="AX89" i="13"/>
  <c r="AW89" i="13"/>
  <c r="AU89" i="13"/>
  <c r="AS89" i="13"/>
  <c r="AA89" i="13"/>
  <c r="BK88" i="13"/>
  <c r="BJ88" i="13"/>
  <c r="BI88" i="13"/>
  <c r="BH88" i="13"/>
  <c r="BG88" i="13"/>
  <c r="BF88" i="13"/>
  <c r="BE88" i="13"/>
  <c r="BD88" i="13"/>
  <c r="BC88" i="13"/>
  <c r="BB88" i="13"/>
  <c r="BA88" i="13"/>
  <c r="AZ88" i="13"/>
  <c r="AY88" i="13"/>
  <c r="AX88" i="13"/>
  <c r="AW88" i="13"/>
  <c r="AU88" i="13"/>
  <c r="AS88" i="13"/>
  <c r="AA88" i="13"/>
  <c r="BK87" i="13"/>
  <c r="BJ87" i="13"/>
  <c r="BI87" i="13"/>
  <c r="BH87" i="13"/>
  <c r="BG87" i="13"/>
  <c r="BF87" i="13"/>
  <c r="BE87" i="13"/>
  <c r="BD87" i="13"/>
  <c r="BC87" i="13"/>
  <c r="BB87" i="13"/>
  <c r="BA87" i="13"/>
  <c r="AZ87" i="13"/>
  <c r="AY87" i="13"/>
  <c r="AX87" i="13"/>
  <c r="AW87" i="13"/>
  <c r="AU87" i="13"/>
  <c r="AS87" i="13"/>
  <c r="AA87" i="13"/>
  <c r="BK86" i="13"/>
  <c r="BJ86" i="13"/>
  <c r="BI86" i="13"/>
  <c r="BH86" i="13"/>
  <c r="BG86" i="13"/>
  <c r="BF86" i="13"/>
  <c r="BE86" i="13"/>
  <c r="BD86" i="13"/>
  <c r="BC86" i="13"/>
  <c r="BB86" i="13"/>
  <c r="BA86" i="13"/>
  <c r="AZ86" i="13"/>
  <c r="AY86" i="13"/>
  <c r="BL86" i="13" s="1"/>
  <c r="AX86" i="13"/>
  <c r="AW86" i="13"/>
  <c r="AU86" i="13"/>
  <c r="AS86" i="13"/>
  <c r="AA86" i="13"/>
  <c r="BK85" i="13"/>
  <c r="BJ85" i="13"/>
  <c r="BI85" i="13"/>
  <c r="BH85" i="13"/>
  <c r="BG85" i="13"/>
  <c r="BF85" i="13"/>
  <c r="BE85" i="13"/>
  <c r="BD85" i="13"/>
  <c r="BC85" i="13"/>
  <c r="BB85" i="13"/>
  <c r="BA85" i="13"/>
  <c r="AZ85" i="13"/>
  <c r="AY85" i="13"/>
  <c r="AX85" i="13"/>
  <c r="AW85" i="13"/>
  <c r="AU85" i="13"/>
  <c r="AS85" i="13"/>
  <c r="AA85" i="13"/>
  <c r="BK84" i="13"/>
  <c r="BJ84" i="13"/>
  <c r="BI84" i="13"/>
  <c r="BH84" i="13"/>
  <c r="BG84" i="13"/>
  <c r="BF84" i="13"/>
  <c r="BE84" i="13"/>
  <c r="BD84" i="13"/>
  <c r="BC84" i="13"/>
  <c r="BB84" i="13"/>
  <c r="BA84" i="13"/>
  <c r="AZ84" i="13"/>
  <c r="AY84" i="13"/>
  <c r="AX84" i="13"/>
  <c r="AW84" i="13"/>
  <c r="AU84" i="13"/>
  <c r="AS84" i="13"/>
  <c r="AA84" i="13"/>
  <c r="BK83" i="13"/>
  <c r="BJ83" i="13"/>
  <c r="BI83" i="13"/>
  <c r="BH83" i="13"/>
  <c r="BG83" i="13"/>
  <c r="BF83" i="13"/>
  <c r="BE83" i="13"/>
  <c r="BD83" i="13"/>
  <c r="BC83" i="13"/>
  <c r="BB83" i="13"/>
  <c r="BA83" i="13"/>
  <c r="AZ83" i="13"/>
  <c r="AY83" i="13"/>
  <c r="AX83" i="13"/>
  <c r="AW83" i="13"/>
  <c r="AU83" i="13"/>
  <c r="AS83" i="13"/>
  <c r="AA83" i="13"/>
  <c r="BK82" i="13"/>
  <c r="BJ82" i="13"/>
  <c r="BI82" i="13"/>
  <c r="BH82" i="13"/>
  <c r="BG82" i="13"/>
  <c r="BF82" i="13"/>
  <c r="BE82" i="13"/>
  <c r="BD82" i="13"/>
  <c r="BC82" i="13"/>
  <c r="BB82" i="13"/>
  <c r="BA82" i="13"/>
  <c r="AZ82" i="13"/>
  <c r="AY82" i="13"/>
  <c r="AX82" i="13"/>
  <c r="AW82" i="13"/>
  <c r="AU82" i="13"/>
  <c r="AS82" i="13"/>
  <c r="AA82" i="13"/>
  <c r="BK81" i="13"/>
  <c r="BJ81" i="13"/>
  <c r="BI81" i="13"/>
  <c r="BH81" i="13"/>
  <c r="BG81" i="13"/>
  <c r="BF81" i="13"/>
  <c r="BE81" i="13"/>
  <c r="BD81" i="13"/>
  <c r="BC81" i="13"/>
  <c r="BB81" i="13"/>
  <c r="BA81" i="13"/>
  <c r="AZ81" i="13"/>
  <c r="AY81" i="13"/>
  <c r="AX81" i="13"/>
  <c r="AW81" i="13"/>
  <c r="AU81" i="13"/>
  <c r="AS81" i="13"/>
  <c r="AA81" i="13"/>
  <c r="BK80" i="13"/>
  <c r="BJ80" i="13"/>
  <c r="BI80" i="13"/>
  <c r="BH80" i="13"/>
  <c r="BG80" i="13"/>
  <c r="BF80" i="13"/>
  <c r="BE80" i="13"/>
  <c r="BD80" i="13"/>
  <c r="BC80" i="13"/>
  <c r="BB80" i="13"/>
  <c r="BA80" i="13"/>
  <c r="AZ80" i="13"/>
  <c r="AY80" i="13"/>
  <c r="AX80" i="13"/>
  <c r="AW80" i="13"/>
  <c r="AU80" i="13"/>
  <c r="AS80" i="13"/>
  <c r="AA80" i="13"/>
  <c r="BK79" i="13"/>
  <c r="BJ79" i="13"/>
  <c r="BI79" i="13"/>
  <c r="BH79" i="13"/>
  <c r="BG79" i="13"/>
  <c r="BF79" i="13"/>
  <c r="BE79" i="13"/>
  <c r="BD79" i="13"/>
  <c r="BC79" i="13"/>
  <c r="BB79" i="13"/>
  <c r="BA79" i="13"/>
  <c r="AZ79" i="13"/>
  <c r="AY79" i="13"/>
  <c r="AX79" i="13"/>
  <c r="AW79" i="13"/>
  <c r="AU79" i="13"/>
  <c r="AS79" i="13"/>
  <c r="AA79" i="13"/>
  <c r="BK78" i="13"/>
  <c r="BJ78" i="13"/>
  <c r="BI78" i="13"/>
  <c r="BH78" i="13"/>
  <c r="BG78" i="13"/>
  <c r="BF78" i="13"/>
  <c r="BE78" i="13"/>
  <c r="BD78" i="13"/>
  <c r="BC78" i="13"/>
  <c r="BB78" i="13"/>
  <c r="BA78" i="13"/>
  <c r="AZ78" i="13"/>
  <c r="AY78" i="13"/>
  <c r="AX78" i="13"/>
  <c r="AW78" i="13"/>
  <c r="AU78" i="13"/>
  <c r="AS78" i="13"/>
  <c r="AA78" i="13"/>
  <c r="BK77" i="13"/>
  <c r="BJ77" i="13"/>
  <c r="BI77" i="13"/>
  <c r="BH77" i="13"/>
  <c r="BG77" i="13"/>
  <c r="BF77" i="13"/>
  <c r="BE77" i="13"/>
  <c r="BD77" i="13"/>
  <c r="BC77" i="13"/>
  <c r="BB77" i="13"/>
  <c r="BA77" i="13"/>
  <c r="AZ77" i="13"/>
  <c r="AY77" i="13"/>
  <c r="AX77" i="13"/>
  <c r="AW77" i="13"/>
  <c r="AU77" i="13"/>
  <c r="AS77" i="13"/>
  <c r="AA77" i="13"/>
  <c r="BK76" i="13"/>
  <c r="BJ76" i="13"/>
  <c r="BI76" i="13"/>
  <c r="BH76" i="13"/>
  <c r="BG76" i="13"/>
  <c r="BF76" i="13"/>
  <c r="BE76" i="13"/>
  <c r="BD76" i="13"/>
  <c r="BC76" i="13"/>
  <c r="BB76" i="13"/>
  <c r="BA76" i="13"/>
  <c r="AZ76" i="13"/>
  <c r="AY76" i="13"/>
  <c r="AX76" i="13"/>
  <c r="AW76" i="13"/>
  <c r="AU76" i="13"/>
  <c r="AS76" i="13"/>
  <c r="AA76" i="13"/>
  <c r="BK75" i="13"/>
  <c r="BJ75" i="13"/>
  <c r="BI75" i="13"/>
  <c r="BH75" i="13"/>
  <c r="BG75" i="13"/>
  <c r="BF75" i="13"/>
  <c r="BE75" i="13"/>
  <c r="BD75" i="13"/>
  <c r="BC75" i="13"/>
  <c r="BB75" i="13"/>
  <c r="BA75" i="13"/>
  <c r="AZ75" i="13"/>
  <c r="AY75" i="13"/>
  <c r="AX75" i="13"/>
  <c r="AW75" i="13"/>
  <c r="AU75" i="13"/>
  <c r="AS75" i="13"/>
  <c r="AA75" i="13"/>
  <c r="BK74" i="13"/>
  <c r="BJ74" i="13"/>
  <c r="BI74" i="13"/>
  <c r="BH74" i="13"/>
  <c r="BG74" i="13"/>
  <c r="BF74" i="13"/>
  <c r="BE74" i="13"/>
  <c r="BD74" i="13"/>
  <c r="BC74" i="13"/>
  <c r="BB74" i="13"/>
  <c r="BA74" i="13"/>
  <c r="AZ74" i="13"/>
  <c r="AY74" i="13"/>
  <c r="AX74" i="13"/>
  <c r="AW74" i="13"/>
  <c r="AU74" i="13"/>
  <c r="AS74" i="13"/>
  <c r="AA74" i="13"/>
  <c r="BK73" i="13"/>
  <c r="BJ73" i="13"/>
  <c r="BI73" i="13"/>
  <c r="BH73" i="13"/>
  <c r="BG73" i="13"/>
  <c r="BF73" i="13"/>
  <c r="BE73" i="13"/>
  <c r="BD73" i="13"/>
  <c r="BC73" i="13"/>
  <c r="BB73" i="13"/>
  <c r="BA73" i="13"/>
  <c r="AZ73" i="13"/>
  <c r="AY73" i="13"/>
  <c r="AX73" i="13"/>
  <c r="AW73" i="13"/>
  <c r="AU73" i="13"/>
  <c r="AS73" i="13"/>
  <c r="AA73" i="13"/>
  <c r="BK72" i="13"/>
  <c r="BJ72" i="13"/>
  <c r="BI72" i="13"/>
  <c r="BH72" i="13"/>
  <c r="BG72" i="13"/>
  <c r="BF72" i="13"/>
  <c r="BE72" i="13"/>
  <c r="BD72" i="13"/>
  <c r="BC72" i="13"/>
  <c r="BB72" i="13"/>
  <c r="BA72" i="13"/>
  <c r="AZ72" i="13"/>
  <c r="AY72" i="13"/>
  <c r="AX72" i="13"/>
  <c r="AW72" i="13"/>
  <c r="AU72" i="13"/>
  <c r="AS72" i="13"/>
  <c r="AA72" i="13"/>
  <c r="BK71" i="13"/>
  <c r="BJ71" i="13"/>
  <c r="BI71" i="13"/>
  <c r="BH71" i="13"/>
  <c r="BG71" i="13"/>
  <c r="BF71" i="13"/>
  <c r="BE71" i="13"/>
  <c r="BD71" i="13"/>
  <c r="BC71" i="13"/>
  <c r="BB71" i="13"/>
  <c r="BA71" i="13"/>
  <c r="AZ71" i="13"/>
  <c r="AY71" i="13"/>
  <c r="AX71" i="13"/>
  <c r="AW71" i="13"/>
  <c r="AU71" i="13"/>
  <c r="AS71" i="13"/>
  <c r="AA71" i="13"/>
  <c r="BK70" i="13"/>
  <c r="BJ70" i="13"/>
  <c r="BI70" i="13"/>
  <c r="BH70" i="13"/>
  <c r="BG70" i="13"/>
  <c r="BF70" i="13"/>
  <c r="BE70" i="13"/>
  <c r="BD70" i="13"/>
  <c r="BC70" i="13"/>
  <c r="BB70" i="13"/>
  <c r="BA70" i="13"/>
  <c r="AZ70" i="13"/>
  <c r="AY70" i="13"/>
  <c r="AX70" i="13"/>
  <c r="AW70" i="13"/>
  <c r="AU70" i="13"/>
  <c r="AS70" i="13"/>
  <c r="AA70" i="13"/>
  <c r="BK69" i="13"/>
  <c r="BJ69" i="13"/>
  <c r="BI69" i="13"/>
  <c r="BH69" i="13"/>
  <c r="BG69" i="13"/>
  <c r="BF69" i="13"/>
  <c r="BE69" i="13"/>
  <c r="BD69" i="13"/>
  <c r="BC69" i="13"/>
  <c r="BB69" i="13"/>
  <c r="BA69" i="13"/>
  <c r="AZ69" i="13"/>
  <c r="AY69" i="13"/>
  <c r="AX69" i="13"/>
  <c r="AW69" i="13"/>
  <c r="AU69" i="13"/>
  <c r="AS69" i="13"/>
  <c r="AA69" i="13"/>
  <c r="BK68" i="13"/>
  <c r="BJ68" i="13"/>
  <c r="BI68" i="13"/>
  <c r="BH68" i="13"/>
  <c r="BG68" i="13"/>
  <c r="BF68" i="13"/>
  <c r="BE68" i="13"/>
  <c r="BD68" i="13"/>
  <c r="BC68" i="13"/>
  <c r="BB68" i="13"/>
  <c r="BA68" i="13"/>
  <c r="AZ68" i="13"/>
  <c r="AY68" i="13"/>
  <c r="BL68" i="13" s="1"/>
  <c r="AX68" i="13"/>
  <c r="AW68" i="13"/>
  <c r="AU68" i="13"/>
  <c r="AS68" i="13"/>
  <c r="AA68" i="13"/>
  <c r="BK67" i="13"/>
  <c r="BJ67" i="13"/>
  <c r="BI67" i="13"/>
  <c r="BH67" i="13"/>
  <c r="BG67" i="13"/>
  <c r="BF67" i="13"/>
  <c r="BE67" i="13"/>
  <c r="BD67" i="13"/>
  <c r="BC67" i="13"/>
  <c r="BB67" i="13"/>
  <c r="BA67" i="13"/>
  <c r="AZ67" i="13"/>
  <c r="AY67" i="13"/>
  <c r="AX67" i="13"/>
  <c r="AW67" i="13"/>
  <c r="AU67" i="13"/>
  <c r="AS67" i="13"/>
  <c r="AA67" i="13"/>
  <c r="BK66" i="13"/>
  <c r="BJ66" i="13"/>
  <c r="BI66" i="13"/>
  <c r="BH66" i="13"/>
  <c r="BG66" i="13"/>
  <c r="BF66" i="13"/>
  <c r="BE66" i="13"/>
  <c r="BD66" i="13"/>
  <c r="BC66" i="13"/>
  <c r="BB66" i="13"/>
  <c r="BA66" i="13"/>
  <c r="AZ66" i="13"/>
  <c r="AY66" i="13"/>
  <c r="AX66" i="13"/>
  <c r="AW66" i="13"/>
  <c r="AU66" i="13"/>
  <c r="AS66" i="13"/>
  <c r="AA66" i="13"/>
  <c r="BK65" i="13"/>
  <c r="BJ65" i="13"/>
  <c r="BI65" i="13"/>
  <c r="BH65" i="13"/>
  <c r="BG65" i="13"/>
  <c r="BF65" i="13"/>
  <c r="BE65" i="13"/>
  <c r="BD65" i="13"/>
  <c r="BC65" i="13"/>
  <c r="BB65" i="13"/>
  <c r="BA65" i="13"/>
  <c r="AZ65" i="13"/>
  <c r="AY65" i="13"/>
  <c r="AX65" i="13"/>
  <c r="AW65" i="13"/>
  <c r="AU65" i="13"/>
  <c r="AS65" i="13"/>
  <c r="AA65" i="13"/>
  <c r="BK64" i="13"/>
  <c r="BJ64" i="13"/>
  <c r="BI64" i="13"/>
  <c r="BH64" i="13"/>
  <c r="BG64" i="13"/>
  <c r="BF64" i="13"/>
  <c r="BE64" i="13"/>
  <c r="BD64" i="13"/>
  <c r="BC64" i="13"/>
  <c r="BB64" i="13"/>
  <c r="BA64" i="13"/>
  <c r="AZ64" i="13"/>
  <c r="AY64" i="13"/>
  <c r="AX64" i="13"/>
  <c r="AW64" i="13"/>
  <c r="AU64" i="13"/>
  <c r="AS64" i="13"/>
  <c r="AA64" i="13"/>
  <c r="BK63" i="13"/>
  <c r="BJ63" i="13"/>
  <c r="BI63" i="13"/>
  <c r="BH63" i="13"/>
  <c r="BG63" i="13"/>
  <c r="BF63" i="13"/>
  <c r="BE63" i="13"/>
  <c r="BD63" i="13"/>
  <c r="BC63" i="13"/>
  <c r="BB63" i="13"/>
  <c r="BA63" i="13"/>
  <c r="AZ63" i="13"/>
  <c r="AY63" i="13"/>
  <c r="AX63" i="13"/>
  <c r="AW63" i="13"/>
  <c r="AU63" i="13"/>
  <c r="AS63" i="13"/>
  <c r="AA63" i="13"/>
  <c r="BK62" i="13"/>
  <c r="BJ62" i="13"/>
  <c r="BI62" i="13"/>
  <c r="BH62" i="13"/>
  <c r="BG62" i="13"/>
  <c r="BF62" i="13"/>
  <c r="BE62" i="13"/>
  <c r="BD62" i="13"/>
  <c r="BC62" i="13"/>
  <c r="BB62" i="13"/>
  <c r="BA62" i="13"/>
  <c r="AZ62" i="13"/>
  <c r="AY62" i="13"/>
  <c r="AX62" i="13"/>
  <c r="AW62" i="13"/>
  <c r="AU62" i="13"/>
  <c r="AS62" i="13"/>
  <c r="AA62" i="13"/>
  <c r="BK61" i="13"/>
  <c r="BJ61" i="13"/>
  <c r="BI61" i="13"/>
  <c r="BH61" i="13"/>
  <c r="BG61" i="13"/>
  <c r="BF61" i="13"/>
  <c r="BE61" i="13"/>
  <c r="BD61" i="13"/>
  <c r="BC61" i="13"/>
  <c r="BB61" i="13"/>
  <c r="BA61" i="13"/>
  <c r="AZ61" i="13"/>
  <c r="AY61" i="13"/>
  <c r="AX61" i="13"/>
  <c r="AW61" i="13"/>
  <c r="AU61" i="13"/>
  <c r="AS61" i="13"/>
  <c r="AA61" i="13"/>
  <c r="BK60" i="13"/>
  <c r="BJ60" i="13"/>
  <c r="BI60" i="13"/>
  <c r="BH60" i="13"/>
  <c r="BG60" i="13"/>
  <c r="BF60" i="13"/>
  <c r="BE60" i="13"/>
  <c r="BD60" i="13"/>
  <c r="BC60" i="13"/>
  <c r="BB60" i="13"/>
  <c r="BA60" i="13"/>
  <c r="AZ60" i="13"/>
  <c r="AY60" i="13"/>
  <c r="AX60" i="13"/>
  <c r="AW60" i="13"/>
  <c r="AU60" i="13"/>
  <c r="AS60" i="13"/>
  <c r="AA60" i="13"/>
  <c r="BK59" i="13"/>
  <c r="BJ59" i="13"/>
  <c r="BI59" i="13"/>
  <c r="BH59" i="13"/>
  <c r="BG59" i="13"/>
  <c r="BF59" i="13"/>
  <c r="BE59" i="13"/>
  <c r="BD59" i="13"/>
  <c r="BC59" i="13"/>
  <c r="BB59" i="13"/>
  <c r="BA59" i="13"/>
  <c r="AZ59" i="13"/>
  <c r="AY59" i="13"/>
  <c r="AX59" i="13"/>
  <c r="AW59" i="13"/>
  <c r="AU59" i="13"/>
  <c r="AS59" i="13"/>
  <c r="AA59" i="13"/>
  <c r="BK58" i="13"/>
  <c r="BJ58" i="13"/>
  <c r="BI58" i="13"/>
  <c r="BH58" i="13"/>
  <c r="BG58" i="13"/>
  <c r="BF58" i="13"/>
  <c r="BE58" i="13"/>
  <c r="BD58" i="13"/>
  <c r="BC58" i="13"/>
  <c r="BB58" i="13"/>
  <c r="BA58" i="13"/>
  <c r="AZ58" i="13"/>
  <c r="AY58" i="13"/>
  <c r="AX58" i="13"/>
  <c r="AW58" i="13"/>
  <c r="AU58" i="13"/>
  <c r="AS58" i="13"/>
  <c r="AA58" i="13"/>
  <c r="BK57" i="13"/>
  <c r="BJ57" i="13"/>
  <c r="BI57" i="13"/>
  <c r="BH57" i="13"/>
  <c r="BG57" i="13"/>
  <c r="BF57" i="13"/>
  <c r="BE57" i="13"/>
  <c r="BD57" i="13"/>
  <c r="BC57" i="13"/>
  <c r="BB57" i="13"/>
  <c r="BA57" i="13"/>
  <c r="AZ57" i="13"/>
  <c r="AY57" i="13"/>
  <c r="AX57" i="13"/>
  <c r="AW57" i="13"/>
  <c r="AU57" i="13"/>
  <c r="AS57" i="13"/>
  <c r="AA57" i="13"/>
  <c r="BK56" i="13"/>
  <c r="BJ56" i="13"/>
  <c r="BI56" i="13"/>
  <c r="BH56" i="13"/>
  <c r="BG56" i="13"/>
  <c r="BF56" i="13"/>
  <c r="BE56" i="13"/>
  <c r="BD56" i="13"/>
  <c r="BC56" i="13"/>
  <c r="BB56" i="13"/>
  <c r="BA56" i="13"/>
  <c r="AZ56" i="13"/>
  <c r="AY56" i="13"/>
  <c r="AX56" i="13"/>
  <c r="AW56" i="13"/>
  <c r="AU56" i="13"/>
  <c r="AS56" i="13"/>
  <c r="AA56" i="13"/>
  <c r="BK55" i="13"/>
  <c r="BJ55" i="13"/>
  <c r="BI55" i="13"/>
  <c r="BH55" i="13"/>
  <c r="BG55" i="13"/>
  <c r="BF55" i="13"/>
  <c r="BE55" i="13"/>
  <c r="BD55" i="13"/>
  <c r="BC55" i="13"/>
  <c r="BB55" i="13"/>
  <c r="BA55" i="13"/>
  <c r="AZ55" i="13"/>
  <c r="AY55" i="13"/>
  <c r="AX55" i="13"/>
  <c r="AW55" i="13"/>
  <c r="AU55" i="13"/>
  <c r="AS55" i="13"/>
  <c r="AA55" i="13"/>
  <c r="BK54" i="13"/>
  <c r="BJ54" i="13"/>
  <c r="BI54" i="13"/>
  <c r="BH54" i="13"/>
  <c r="BG54" i="13"/>
  <c r="BF54" i="13"/>
  <c r="BE54" i="13"/>
  <c r="BD54" i="13"/>
  <c r="BC54" i="13"/>
  <c r="BB54" i="13"/>
  <c r="BA54" i="13"/>
  <c r="AZ54" i="13"/>
  <c r="AY54" i="13"/>
  <c r="AX54" i="13"/>
  <c r="AW54" i="13"/>
  <c r="AU54" i="13"/>
  <c r="AS54" i="13"/>
  <c r="AA54" i="13"/>
  <c r="BK53" i="13"/>
  <c r="BJ53" i="13"/>
  <c r="BI53" i="13"/>
  <c r="BH53" i="13"/>
  <c r="BG53" i="13"/>
  <c r="BF53" i="13"/>
  <c r="BE53" i="13"/>
  <c r="BD53" i="13"/>
  <c r="BC53" i="13"/>
  <c r="BB53" i="13"/>
  <c r="BA53" i="13"/>
  <c r="AZ53" i="13"/>
  <c r="AY53" i="13"/>
  <c r="BL53" i="13" s="1"/>
  <c r="AX53" i="13"/>
  <c r="AW53" i="13"/>
  <c r="AU53" i="13"/>
  <c r="AS53" i="13"/>
  <c r="AA53" i="13"/>
  <c r="BK52" i="13"/>
  <c r="BJ52" i="13"/>
  <c r="BI52" i="13"/>
  <c r="BH52" i="13"/>
  <c r="BG52" i="13"/>
  <c r="BF52" i="13"/>
  <c r="BE52" i="13"/>
  <c r="BD52" i="13"/>
  <c r="BC52" i="13"/>
  <c r="BB52" i="13"/>
  <c r="BA52" i="13"/>
  <c r="AZ52" i="13"/>
  <c r="AY52" i="13"/>
  <c r="AX52" i="13"/>
  <c r="AW52" i="13"/>
  <c r="AU52" i="13"/>
  <c r="AS52" i="13"/>
  <c r="AA52" i="13"/>
  <c r="BK51" i="13"/>
  <c r="BJ51" i="13"/>
  <c r="BI51" i="13"/>
  <c r="BH51" i="13"/>
  <c r="BG51" i="13"/>
  <c r="BF51" i="13"/>
  <c r="BE51" i="13"/>
  <c r="BD51" i="13"/>
  <c r="BC51" i="13"/>
  <c r="BB51" i="13"/>
  <c r="BA51" i="13"/>
  <c r="AZ51" i="13"/>
  <c r="AY51" i="13"/>
  <c r="AX51" i="13"/>
  <c r="AW51" i="13"/>
  <c r="AU51" i="13"/>
  <c r="AS51" i="13"/>
  <c r="AA51" i="13"/>
  <c r="BK50" i="13"/>
  <c r="BJ50" i="13"/>
  <c r="BI50" i="13"/>
  <c r="BH50" i="13"/>
  <c r="BG50" i="13"/>
  <c r="BF50" i="13"/>
  <c r="BE50" i="13"/>
  <c r="BD50" i="13"/>
  <c r="BC50" i="13"/>
  <c r="BB50" i="13"/>
  <c r="BA50" i="13"/>
  <c r="AZ50" i="13"/>
  <c r="AY50" i="13"/>
  <c r="AX50" i="13"/>
  <c r="AW50" i="13"/>
  <c r="AU50" i="13"/>
  <c r="AS50" i="13"/>
  <c r="AA50" i="13"/>
  <c r="BK49" i="13"/>
  <c r="BJ49" i="13"/>
  <c r="BI49" i="13"/>
  <c r="BH49" i="13"/>
  <c r="BG49" i="13"/>
  <c r="BF49" i="13"/>
  <c r="BE49" i="13"/>
  <c r="BD49" i="13"/>
  <c r="BC49" i="13"/>
  <c r="BB49" i="13"/>
  <c r="BA49" i="13"/>
  <c r="AZ49" i="13"/>
  <c r="AY49" i="13"/>
  <c r="AX49" i="13"/>
  <c r="AW49" i="13"/>
  <c r="AU49" i="13"/>
  <c r="AS49" i="13"/>
  <c r="AA49" i="13"/>
  <c r="BK48" i="13"/>
  <c r="BJ48" i="13"/>
  <c r="BI48" i="13"/>
  <c r="BH48" i="13"/>
  <c r="BG48" i="13"/>
  <c r="BF48" i="13"/>
  <c r="BE48" i="13"/>
  <c r="BD48" i="13"/>
  <c r="BC48" i="13"/>
  <c r="BB48" i="13"/>
  <c r="BA48" i="13"/>
  <c r="AZ48" i="13"/>
  <c r="AY48" i="13"/>
  <c r="AX48" i="13"/>
  <c r="AW48" i="13"/>
  <c r="AU48" i="13"/>
  <c r="AS48" i="13"/>
  <c r="AA48" i="13"/>
  <c r="BK47" i="13"/>
  <c r="BJ47" i="13"/>
  <c r="BI47" i="13"/>
  <c r="BH47" i="13"/>
  <c r="BG47" i="13"/>
  <c r="BF47" i="13"/>
  <c r="BE47" i="13"/>
  <c r="BD47" i="13"/>
  <c r="BC47" i="13"/>
  <c r="BB47" i="13"/>
  <c r="BA47" i="13"/>
  <c r="AZ47" i="13"/>
  <c r="AY47" i="13"/>
  <c r="AX47" i="13"/>
  <c r="AW47" i="13"/>
  <c r="AU47" i="13"/>
  <c r="AS47" i="13"/>
  <c r="AA47" i="13"/>
  <c r="BK46" i="13"/>
  <c r="BJ46" i="13"/>
  <c r="BI46" i="13"/>
  <c r="BH46" i="13"/>
  <c r="BG46" i="13"/>
  <c r="BF46" i="13"/>
  <c r="BE46" i="13"/>
  <c r="BD46" i="13"/>
  <c r="BC46" i="13"/>
  <c r="BB46" i="13"/>
  <c r="BA46" i="13"/>
  <c r="AZ46" i="13"/>
  <c r="AY46" i="13"/>
  <c r="AX46" i="13"/>
  <c r="AW46" i="13"/>
  <c r="AU46" i="13"/>
  <c r="AS46" i="13"/>
  <c r="AA46" i="13"/>
  <c r="BK45" i="13"/>
  <c r="BJ45" i="13"/>
  <c r="BI45" i="13"/>
  <c r="BH45" i="13"/>
  <c r="BG45" i="13"/>
  <c r="BF45" i="13"/>
  <c r="BE45" i="13"/>
  <c r="BD45" i="13"/>
  <c r="BC45" i="13"/>
  <c r="BB45" i="13"/>
  <c r="BA45" i="13"/>
  <c r="AZ45" i="13"/>
  <c r="AY45" i="13"/>
  <c r="AX45" i="13"/>
  <c r="AW45" i="13"/>
  <c r="AU45" i="13"/>
  <c r="AS45" i="13"/>
  <c r="AA45" i="13"/>
  <c r="BK44" i="13"/>
  <c r="BJ44" i="13"/>
  <c r="BI44" i="13"/>
  <c r="BH44" i="13"/>
  <c r="BG44" i="13"/>
  <c r="BF44" i="13"/>
  <c r="BE44" i="13"/>
  <c r="BD44" i="13"/>
  <c r="BC44" i="13"/>
  <c r="BB44" i="13"/>
  <c r="BA44" i="13"/>
  <c r="AZ44" i="13"/>
  <c r="AY44" i="13"/>
  <c r="AX44" i="13"/>
  <c r="AW44" i="13"/>
  <c r="AU44" i="13"/>
  <c r="AS44" i="13"/>
  <c r="AA44" i="13"/>
  <c r="BK43" i="13"/>
  <c r="BJ43" i="13"/>
  <c r="BI43" i="13"/>
  <c r="BH43" i="13"/>
  <c r="BG43" i="13"/>
  <c r="BF43" i="13"/>
  <c r="BE43" i="13"/>
  <c r="BD43" i="13"/>
  <c r="BC43" i="13"/>
  <c r="BB43" i="13"/>
  <c r="BA43" i="13"/>
  <c r="AZ43" i="13"/>
  <c r="AY43" i="13"/>
  <c r="AX43" i="13"/>
  <c r="AW43" i="13"/>
  <c r="AU43" i="13"/>
  <c r="AS43" i="13"/>
  <c r="AA43" i="13"/>
  <c r="BK42" i="13"/>
  <c r="BJ42" i="13"/>
  <c r="BI42" i="13"/>
  <c r="BH42" i="13"/>
  <c r="BG42" i="13"/>
  <c r="BF42" i="13"/>
  <c r="BE42" i="13"/>
  <c r="BD42" i="13"/>
  <c r="BC42" i="13"/>
  <c r="BB42" i="13"/>
  <c r="BA42" i="13"/>
  <c r="AZ42" i="13"/>
  <c r="AY42" i="13"/>
  <c r="AX42" i="13"/>
  <c r="AW42" i="13"/>
  <c r="AU42" i="13"/>
  <c r="AS42" i="13"/>
  <c r="AA42" i="13"/>
  <c r="BK41" i="13"/>
  <c r="BJ41" i="13"/>
  <c r="BI41" i="13"/>
  <c r="BH41" i="13"/>
  <c r="BG41" i="13"/>
  <c r="BF41" i="13"/>
  <c r="BE41" i="13"/>
  <c r="BD41" i="13"/>
  <c r="BC41" i="13"/>
  <c r="BB41" i="13"/>
  <c r="BA41" i="13"/>
  <c r="AZ41" i="13"/>
  <c r="AY41" i="13"/>
  <c r="AX41" i="13"/>
  <c r="AW41" i="13"/>
  <c r="AU41" i="13"/>
  <c r="AS41" i="13"/>
  <c r="AA41" i="13"/>
  <c r="BK40" i="13"/>
  <c r="BJ40" i="13"/>
  <c r="BI40" i="13"/>
  <c r="BH40" i="13"/>
  <c r="BG40" i="13"/>
  <c r="BF40" i="13"/>
  <c r="BE40" i="13"/>
  <c r="BD40" i="13"/>
  <c r="BC40" i="13"/>
  <c r="BB40" i="13"/>
  <c r="BA40" i="13"/>
  <c r="AZ40" i="13"/>
  <c r="AY40" i="13"/>
  <c r="AX40" i="13"/>
  <c r="AW40" i="13"/>
  <c r="AU40" i="13"/>
  <c r="AS40" i="13"/>
  <c r="AA40" i="13"/>
  <c r="BK39" i="13"/>
  <c r="BJ39" i="13"/>
  <c r="BI39" i="13"/>
  <c r="BH39" i="13"/>
  <c r="BG39" i="13"/>
  <c r="BF39" i="13"/>
  <c r="BE39" i="13"/>
  <c r="BD39" i="13"/>
  <c r="BC39" i="13"/>
  <c r="BB39" i="13"/>
  <c r="BA39" i="13"/>
  <c r="AZ39" i="13"/>
  <c r="AY39" i="13"/>
  <c r="AX39" i="13"/>
  <c r="AW39" i="13"/>
  <c r="AU39" i="13"/>
  <c r="AS39" i="13"/>
  <c r="AA39" i="13"/>
  <c r="BK38" i="13"/>
  <c r="BJ38" i="13"/>
  <c r="BI38" i="13"/>
  <c r="BH38" i="13"/>
  <c r="BG38" i="13"/>
  <c r="BF38" i="13"/>
  <c r="BE38" i="13"/>
  <c r="BD38" i="13"/>
  <c r="BC38" i="13"/>
  <c r="BB38" i="13"/>
  <c r="BA38" i="13"/>
  <c r="AZ38" i="13"/>
  <c r="AY38" i="13"/>
  <c r="AX38" i="13"/>
  <c r="AW38" i="13"/>
  <c r="AU38" i="13"/>
  <c r="AS38" i="13"/>
  <c r="AA38" i="13"/>
  <c r="BK37" i="13"/>
  <c r="BJ37" i="13"/>
  <c r="BI37" i="13"/>
  <c r="BH37" i="13"/>
  <c r="BG37" i="13"/>
  <c r="BF37" i="13"/>
  <c r="BE37" i="13"/>
  <c r="BD37" i="13"/>
  <c r="BC37" i="13"/>
  <c r="BB37" i="13"/>
  <c r="BA37" i="13"/>
  <c r="AZ37" i="13"/>
  <c r="AY37" i="13"/>
  <c r="AX37" i="13"/>
  <c r="AW37" i="13"/>
  <c r="AU37" i="13"/>
  <c r="AS37" i="13"/>
  <c r="AA37" i="13"/>
  <c r="BK36" i="13"/>
  <c r="BJ36" i="13"/>
  <c r="BI36" i="13"/>
  <c r="BH36" i="13"/>
  <c r="BG36" i="13"/>
  <c r="BF36" i="13"/>
  <c r="BE36" i="13"/>
  <c r="BD36" i="13"/>
  <c r="BC36" i="13"/>
  <c r="BB36" i="13"/>
  <c r="BA36" i="13"/>
  <c r="AZ36" i="13"/>
  <c r="AY36" i="13"/>
  <c r="AX36" i="13"/>
  <c r="AW36" i="13"/>
  <c r="AU36" i="13"/>
  <c r="AS36" i="13"/>
  <c r="AA36" i="13"/>
  <c r="BK35" i="13"/>
  <c r="BJ35" i="13"/>
  <c r="BI35" i="13"/>
  <c r="BH35" i="13"/>
  <c r="BG35" i="13"/>
  <c r="BF35" i="13"/>
  <c r="BE35" i="13"/>
  <c r="BD35" i="13"/>
  <c r="BC35" i="13"/>
  <c r="BB35" i="13"/>
  <c r="BA35" i="13"/>
  <c r="AZ35" i="13"/>
  <c r="AY35" i="13"/>
  <c r="AX35" i="13"/>
  <c r="AW35" i="13"/>
  <c r="AU35" i="13"/>
  <c r="AS35" i="13"/>
  <c r="AA35" i="13"/>
  <c r="BK34" i="13"/>
  <c r="BJ34" i="13"/>
  <c r="BI34" i="13"/>
  <c r="BH34" i="13"/>
  <c r="BG34" i="13"/>
  <c r="BF34" i="13"/>
  <c r="BE34" i="13"/>
  <c r="BD34" i="13"/>
  <c r="BC34" i="13"/>
  <c r="BB34" i="13"/>
  <c r="BA34" i="13"/>
  <c r="AZ34" i="13"/>
  <c r="AY34" i="13"/>
  <c r="AX34" i="13"/>
  <c r="AW34" i="13"/>
  <c r="AU34" i="13"/>
  <c r="AS34" i="13"/>
  <c r="AA34" i="13"/>
  <c r="BK33" i="13"/>
  <c r="BJ33" i="13"/>
  <c r="BI33" i="13"/>
  <c r="BH33" i="13"/>
  <c r="BG33" i="13"/>
  <c r="BF33" i="13"/>
  <c r="BE33" i="13"/>
  <c r="BD33" i="13"/>
  <c r="BC33" i="13"/>
  <c r="BB33" i="13"/>
  <c r="BA33" i="13"/>
  <c r="AZ33" i="13"/>
  <c r="AY33" i="13"/>
  <c r="AX33" i="13"/>
  <c r="AW33" i="13"/>
  <c r="AU33" i="13"/>
  <c r="AS33" i="13"/>
  <c r="AA33" i="13"/>
  <c r="BK32" i="13"/>
  <c r="BJ32" i="13"/>
  <c r="BI32" i="13"/>
  <c r="BH32" i="13"/>
  <c r="BG32" i="13"/>
  <c r="BF32" i="13"/>
  <c r="BE32" i="13"/>
  <c r="BD32" i="13"/>
  <c r="BC32" i="13"/>
  <c r="BB32" i="13"/>
  <c r="BA32" i="13"/>
  <c r="AZ32" i="13"/>
  <c r="AY32" i="13"/>
  <c r="AX32" i="13"/>
  <c r="AW32" i="13"/>
  <c r="AU32" i="13"/>
  <c r="AS32" i="13"/>
  <c r="AA32" i="13"/>
  <c r="BK31" i="13"/>
  <c r="BJ31" i="13"/>
  <c r="BI31" i="13"/>
  <c r="BH31" i="13"/>
  <c r="BG31" i="13"/>
  <c r="BF31" i="13"/>
  <c r="BE31" i="13"/>
  <c r="BD31" i="13"/>
  <c r="BC31" i="13"/>
  <c r="BB31" i="13"/>
  <c r="BA31" i="13"/>
  <c r="AZ31" i="13"/>
  <c r="AY31" i="13"/>
  <c r="AX31" i="13"/>
  <c r="AW31" i="13"/>
  <c r="AU31" i="13"/>
  <c r="AS31" i="13"/>
  <c r="AA31" i="13"/>
  <c r="BK30" i="13"/>
  <c r="BJ30" i="13"/>
  <c r="BI30" i="13"/>
  <c r="BH30" i="13"/>
  <c r="BG30" i="13"/>
  <c r="BF30" i="13"/>
  <c r="BE30" i="13"/>
  <c r="BD30" i="13"/>
  <c r="BC30" i="13"/>
  <c r="BB30" i="13"/>
  <c r="BA30" i="13"/>
  <c r="AZ30" i="13"/>
  <c r="AY30" i="13"/>
  <c r="AX30" i="13"/>
  <c r="AW30" i="13"/>
  <c r="AU30" i="13"/>
  <c r="AS30" i="13"/>
  <c r="AA30" i="13"/>
  <c r="BK29" i="13"/>
  <c r="BJ29" i="13"/>
  <c r="BI29" i="13"/>
  <c r="BH29" i="13"/>
  <c r="BG29" i="13"/>
  <c r="BF29" i="13"/>
  <c r="BE29" i="13"/>
  <c r="BD29" i="13"/>
  <c r="BC29" i="13"/>
  <c r="BB29" i="13"/>
  <c r="BA29" i="13"/>
  <c r="AZ29" i="13"/>
  <c r="AY29" i="13"/>
  <c r="AX29" i="13"/>
  <c r="AW29" i="13"/>
  <c r="AU29" i="13"/>
  <c r="AS29" i="13"/>
  <c r="AA29" i="13"/>
  <c r="BK28" i="13"/>
  <c r="BJ28" i="13"/>
  <c r="BI28" i="13"/>
  <c r="BH28" i="13"/>
  <c r="BG28" i="13"/>
  <c r="BF28" i="13"/>
  <c r="BE28" i="13"/>
  <c r="BD28" i="13"/>
  <c r="BC28" i="13"/>
  <c r="BB28" i="13"/>
  <c r="BA28" i="13"/>
  <c r="AZ28" i="13"/>
  <c r="AY28" i="13"/>
  <c r="AX28" i="13"/>
  <c r="AW28" i="13"/>
  <c r="AU28" i="13"/>
  <c r="AS28" i="13"/>
  <c r="AA28" i="13"/>
  <c r="BK27" i="13"/>
  <c r="BJ27" i="13"/>
  <c r="BI27" i="13"/>
  <c r="BH27" i="13"/>
  <c r="BG27" i="13"/>
  <c r="BF27" i="13"/>
  <c r="BE27" i="13"/>
  <c r="BD27" i="13"/>
  <c r="BC27" i="13"/>
  <c r="BB27" i="13"/>
  <c r="BA27" i="13"/>
  <c r="AZ27" i="13"/>
  <c r="AY27" i="13"/>
  <c r="AX27" i="13"/>
  <c r="AW27" i="13"/>
  <c r="AU27" i="13"/>
  <c r="AS27" i="13"/>
  <c r="AA27" i="13"/>
  <c r="BK26" i="13"/>
  <c r="BJ26" i="13"/>
  <c r="BI26" i="13"/>
  <c r="BH26" i="13"/>
  <c r="BG26" i="13"/>
  <c r="BF26" i="13"/>
  <c r="BE26" i="13"/>
  <c r="BD26" i="13"/>
  <c r="BC26" i="13"/>
  <c r="BB26" i="13"/>
  <c r="BA26" i="13"/>
  <c r="AZ26" i="13"/>
  <c r="AY26" i="13"/>
  <c r="AX26" i="13"/>
  <c r="AW26" i="13"/>
  <c r="AU26" i="13"/>
  <c r="AS26" i="13"/>
  <c r="AA26" i="13"/>
  <c r="BK25" i="13"/>
  <c r="BJ25" i="13"/>
  <c r="BI25" i="13"/>
  <c r="BH25" i="13"/>
  <c r="BG25" i="13"/>
  <c r="BF25" i="13"/>
  <c r="BE25" i="13"/>
  <c r="BD25" i="13"/>
  <c r="BC25" i="13"/>
  <c r="BB25" i="13"/>
  <c r="BA25" i="13"/>
  <c r="AZ25" i="13"/>
  <c r="AY25" i="13"/>
  <c r="AX25" i="13"/>
  <c r="AW25" i="13"/>
  <c r="AU25" i="13"/>
  <c r="AS25" i="13"/>
  <c r="AA25" i="13"/>
  <c r="BK24" i="13"/>
  <c r="BJ24" i="13"/>
  <c r="BI24" i="13"/>
  <c r="BH24" i="13"/>
  <c r="BG24" i="13"/>
  <c r="BF24" i="13"/>
  <c r="BE24" i="13"/>
  <c r="BD24" i="13"/>
  <c r="BC24" i="13"/>
  <c r="BB24" i="13"/>
  <c r="BA24" i="13"/>
  <c r="AZ24" i="13"/>
  <c r="AY24" i="13"/>
  <c r="AX24" i="13"/>
  <c r="AW24" i="13"/>
  <c r="AU24" i="13"/>
  <c r="AS24" i="13"/>
  <c r="AA24" i="13"/>
  <c r="BK23" i="13"/>
  <c r="BJ23" i="13"/>
  <c r="BI23" i="13"/>
  <c r="BH23" i="13"/>
  <c r="BG23" i="13"/>
  <c r="BF23" i="13"/>
  <c r="BE23" i="13"/>
  <c r="BD23" i="13"/>
  <c r="BC23" i="13"/>
  <c r="BB23" i="13"/>
  <c r="BA23" i="13"/>
  <c r="AZ23" i="13"/>
  <c r="AY23" i="13"/>
  <c r="AX23" i="13"/>
  <c r="AW23" i="13"/>
  <c r="AU23" i="13"/>
  <c r="AS23" i="13"/>
  <c r="AA23" i="13"/>
  <c r="BK22" i="13"/>
  <c r="BJ22" i="13"/>
  <c r="BI22" i="13"/>
  <c r="BH22" i="13"/>
  <c r="BG22" i="13"/>
  <c r="BF22" i="13"/>
  <c r="BE22" i="13"/>
  <c r="BD22" i="13"/>
  <c r="BC22" i="13"/>
  <c r="BB22" i="13"/>
  <c r="BA22" i="13"/>
  <c r="AZ22" i="13"/>
  <c r="AY22" i="13"/>
  <c r="AX22" i="13"/>
  <c r="AW22" i="13"/>
  <c r="AU22" i="13"/>
  <c r="AS22" i="13"/>
  <c r="AA22" i="13"/>
  <c r="BK21" i="13"/>
  <c r="BJ21" i="13"/>
  <c r="BI21" i="13"/>
  <c r="BH21" i="13"/>
  <c r="BG21" i="13"/>
  <c r="BF21" i="13"/>
  <c r="BE21" i="13"/>
  <c r="BD21" i="13"/>
  <c r="BC21" i="13"/>
  <c r="BB21" i="13"/>
  <c r="BA21" i="13"/>
  <c r="AZ21" i="13"/>
  <c r="AY21" i="13"/>
  <c r="AX21" i="13"/>
  <c r="AW21" i="13"/>
  <c r="AU21" i="13"/>
  <c r="AS21" i="13"/>
  <c r="AA21" i="13"/>
  <c r="BK20" i="13"/>
  <c r="BJ20" i="13"/>
  <c r="BI20" i="13"/>
  <c r="BH20" i="13"/>
  <c r="BG20" i="13"/>
  <c r="BF20" i="13"/>
  <c r="BE20" i="13"/>
  <c r="BD20" i="13"/>
  <c r="BC20" i="13"/>
  <c r="BB20" i="13"/>
  <c r="BA20" i="13"/>
  <c r="AZ20" i="13"/>
  <c r="AY20" i="13"/>
  <c r="AX20" i="13"/>
  <c r="AW20" i="13"/>
  <c r="AU20" i="13"/>
  <c r="AS20" i="13"/>
  <c r="AA20" i="13"/>
  <c r="BK19" i="13"/>
  <c r="BJ19" i="13"/>
  <c r="BI19" i="13"/>
  <c r="BH19" i="13"/>
  <c r="BG19" i="13"/>
  <c r="BF19" i="13"/>
  <c r="BE19" i="13"/>
  <c r="BD19" i="13"/>
  <c r="BC19" i="13"/>
  <c r="BB19" i="13"/>
  <c r="BA19" i="13"/>
  <c r="AZ19" i="13"/>
  <c r="AY19" i="13"/>
  <c r="AX19" i="13"/>
  <c r="AW19" i="13"/>
  <c r="AU19" i="13"/>
  <c r="AS19" i="13"/>
  <c r="AA19" i="13"/>
  <c r="BK18" i="13"/>
  <c r="BJ18" i="13"/>
  <c r="BI18" i="13"/>
  <c r="BH18" i="13"/>
  <c r="BG18" i="13"/>
  <c r="BF18" i="13"/>
  <c r="BE18" i="13"/>
  <c r="BD18" i="13"/>
  <c r="BC18" i="13"/>
  <c r="BB18" i="13"/>
  <c r="BA18" i="13"/>
  <c r="AZ18" i="13"/>
  <c r="AY18" i="13"/>
  <c r="AX18" i="13"/>
  <c r="AW18" i="13"/>
  <c r="AU18" i="13"/>
  <c r="AS18" i="13"/>
  <c r="AA18" i="13"/>
  <c r="BK17" i="13"/>
  <c r="BJ17" i="13"/>
  <c r="BI17" i="13"/>
  <c r="BH17" i="13"/>
  <c r="BG17" i="13"/>
  <c r="BF17" i="13"/>
  <c r="BE17" i="13"/>
  <c r="BD17" i="13"/>
  <c r="BC17" i="13"/>
  <c r="BB17" i="13"/>
  <c r="BA17" i="13"/>
  <c r="AZ17" i="13"/>
  <c r="AY17" i="13"/>
  <c r="AX17" i="13"/>
  <c r="AW17" i="13"/>
  <c r="AU17" i="13"/>
  <c r="AS17" i="13"/>
  <c r="AA17" i="13"/>
  <c r="BK16" i="13"/>
  <c r="BJ16" i="13"/>
  <c r="BI16" i="13"/>
  <c r="BH16" i="13"/>
  <c r="BG16" i="13"/>
  <c r="BF16" i="13"/>
  <c r="BE16" i="13"/>
  <c r="BD16" i="13"/>
  <c r="BC16" i="13"/>
  <c r="BB16" i="13"/>
  <c r="BA16" i="13"/>
  <c r="AZ16" i="13"/>
  <c r="AY16" i="13"/>
  <c r="AX16" i="13"/>
  <c r="AW16" i="13"/>
  <c r="AU16" i="13"/>
  <c r="AS16" i="13"/>
  <c r="AA16" i="13"/>
  <c r="BK15" i="13"/>
  <c r="BJ15" i="13"/>
  <c r="BI15" i="13"/>
  <c r="BH15" i="13"/>
  <c r="BG15" i="13"/>
  <c r="BF15" i="13"/>
  <c r="BE15" i="13"/>
  <c r="BD15" i="13"/>
  <c r="BC15" i="13"/>
  <c r="BB15" i="13"/>
  <c r="BA15" i="13"/>
  <c r="AZ15" i="13"/>
  <c r="AY15" i="13"/>
  <c r="AX15" i="13"/>
  <c r="AW15" i="13"/>
  <c r="AU15" i="13"/>
  <c r="AS15" i="13"/>
  <c r="AA15" i="13"/>
  <c r="BK14" i="13"/>
  <c r="BJ14" i="13"/>
  <c r="BI14" i="13"/>
  <c r="BH14" i="13"/>
  <c r="BG14" i="13"/>
  <c r="BF14" i="13"/>
  <c r="BE14" i="13"/>
  <c r="BD14" i="13"/>
  <c r="BC14" i="13"/>
  <c r="BB14" i="13"/>
  <c r="BA14" i="13"/>
  <c r="AZ14" i="13"/>
  <c r="AY14" i="13"/>
  <c r="AX14" i="13"/>
  <c r="AW14" i="13"/>
  <c r="AU14" i="13"/>
  <c r="AS14" i="13"/>
  <c r="AA14" i="13"/>
  <c r="BK13" i="13"/>
  <c r="BJ13" i="13"/>
  <c r="BI13" i="13"/>
  <c r="BH13" i="13"/>
  <c r="BG13" i="13"/>
  <c r="BF13" i="13"/>
  <c r="BE13" i="13"/>
  <c r="BD13" i="13"/>
  <c r="BC13" i="13"/>
  <c r="BB13" i="13"/>
  <c r="BA13" i="13"/>
  <c r="AZ13" i="13"/>
  <c r="AY13" i="13"/>
  <c r="AX13" i="13"/>
  <c r="AW13" i="13"/>
  <c r="AU13" i="13"/>
  <c r="AS13" i="13"/>
  <c r="AA13" i="13"/>
  <c r="BK12" i="13"/>
  <c r="BJ12" i="13"/>
  <c r="BI12" i="13"/>
  <c r="BH12" i="13"/>
  <c r="BG12" i="13"/>
  <c r="BF12" i="13"/>
  <c r="BE12" i="13"/>
  <c r="BD12" i="13"/>
  <c r="BC12" i="13"/>
  <c r="BB12" i="13"/>
  <c r="BA12" i="13"/>
  <c r="AZ12" i="13"/>
  <c r="AY12" i="13"/>
  <c r="AX12" i="13"/>
  <c r="AW12" i="13"/>
  <c r="AU12" i="13"/>
  <c r="AS12" i="13"/>
  <c r="AA12" i="13"/>
  <c r="BK11" i="13"/>
  <c r="BJ11" i="13"/>
  <c r="BI11" i="13"/>
  <c r="BH11" i="13"/>
  <c r="BG11" i="13"/>
  <c r="BF11" i="13"/>
  <c r="BE11" i="13"/>
  <c r="BD11" i="13"/>
  <c r="BC11" i="13"/>
  <c r="BB11" i="13"/>
  <c r="BA11" i="13"/>
  <c r="AZ11" i="13"/>
  <c r="AY11" i="13"/>
  <c r="AX11" i="13"/>
  <c r="AW11" i="13"/>
  <c r="AU11" i="13"/>
  <c r="AS11" i="13"/>
  <c r="AA11" i="13"/>
  <c r="BK10" i="13"/>
  <c r="BJ10" i="13"/>
  <c r="BI10" i="13"/>
  <c r="BH10" i="13"/>
  <c r="BG10" i="13"/>
  <c r="BF10" i="13"/>
  <c r="BE10" i="13"/>
  <c r="BD10" i="13"/>
  <c r="BC10" i="13"/>
  <c r="BB10" i="13"/>
  <c r="BA10" i="13"/>
  <c r="AZ10" i="13"/>
  <c r="AY10" i="13"/>
  <c r="AX10" i="13"/>
  <c r="AW10" i="13"/>
  <c r="AU10" i="13"/>
  <c r="AS10" i="13"/>
  <c r="AA10" i="13"/>
  <c r="BK9" i="13"/>
  <c r="BJ9" i="13"/>
  <c r="BI9" i="13"/>
  <c r="BH9" i="13"/>
  <c r="BG9" i="13"/>
  <c r="BF9" i="13"/>
  <c r="BE9" i="13"/>
  <c r="BD9" i="13"/>
  <c r="BC9" i="13"/>
  <c r="BB9" i="13"/>
  <c r="BA9" i="13"/>
  <c r="AZ9" i="13"/>
  <c r="AY9" i="13"/>
  <c r="AX9" i="13"/>
  <c r="AW9" i="13"/>
  <c r="AU9" i="13"/>
  <c r="AS9" i="13"/>
  <c r="AA9" i="13"/>
  <c r="BK8" i="13"/>
  <c r="BJ8" i="13"/>
  <c r="BI8" i="13"/>
  <c r="BH8" i="13"/>
  <c r="BG8" i="13"/>
  <c r="BF8" i="13"/>
  <c r="BE8" i="13"/>
  <c r="BD8" i="13"/>
  <c r="BC8" i="13"/>
  <c r="BB8" i="13"/>
  <c r="BA8" i="13"/>
  <c r="AZ8" i="13"/>
  <c r="AY8" i="13"/>
  <c r="AX8" i="13"/>
  <c r="AW8" i="13"/>
  <c r="AU8" i="13"/>
  <c r="AS8" i="13"/>
  <c r="AA8" i="13"/>
  <c r="BK7" i="13"/>
  <c r="BJ7" i="13"/>
  <c r="BI7" i="13"/>
  <c r="BH7" i="13"/>
  <c r="BG7" i="13"/>
  <c r="BF7" i="13"/>
  <c r="BE7" i="13"/>
  <c r="BD7" i="13"/>
  <c r="BC7" i="13"/>
  <c r="BB7" i="13"/>
  <c r="BA7" i="13"/>
  <c r="AZ7" i="13"/>
  <c r="AY7" i="13"/>
  <c r="AX7" i="13"/>
  <c r="AW7" i="13"/>
  <c r="AU7" i="13"/>
  <c r="AS7" i="13"/>
  <c r="AA7" i="13"/>
  <c r="BK6" i="13"/>
  <c r="BJ6" i="13"/>
  <c r="BI6" i="13"/>
  <c r="BH6" i="13"/>
  <c r="BG6" i="13"/>
  <c r="BF6" i="13"/>
  <c r="BE6" i="13"/>
  <c r="BD6" i="13"/>
  <c r="BC6" i="13"/>
  <c r="BB6" i="13"/>
  <c r="BA6" i="13"/>
  <c r="AZ6" i="13"/>
  <c r="AY6" i="13"/>
  <c r="AX6" i="13"/>
  <c r="AW6" i="13"/>
  <c r="AU6" i="13"/>
  <c r="AS6" i="13"/>
  <c r="AA6" i="13"/>
  <c r="BK5" i="13"/>
  <c r="BJ5" i="13"/>
  <c r="BI5" i="13"/>
  <c r="BH5" i="13"/>
  <c r="BG5" i="13"/>
  <c r="BF5" i="13"/>
  <c r="BE5" i="13"/>
  <c r="BD5" i="13"/>
  <c r="BC5" i="13"/>
  <c r="BB5" i="13"/>
  <c r="BA5" i="13"/>
  <c r="AZ5" i="13"/>
  <c r="AY5" i="13"/>
  <c r="AX5" i="13"/>
  <c r="AW5" i="13"/>
  <c r="AU5" i="13"/>
  <c r="AS5" i="13"/>
  <c r="AA5" i="13"/>
  <c r="BK4" i="13"/>
  <c r="BJ4" i="13"/>
  <c r="BI4" i="13"/>
  <c r="BH4" i="13"/>
  <c r="BG4" i="13"/>
  <c r="BF4" i="13"/>
  <c r="BE4" i="13"/>
  <c r="BD4" i="13"/>
  <c r="BC4" i="13"/>
  <c r="BB4" i="13"/>
  <c r="BA4" i="13"/>
  <c r="AZ4" i="13"/>
  <c r="AY4" i="13"/>
  <c r="AX4" i="13"/>
  <c r="AW4" i="13"/>
  <c r="AU4" i="13"/>
  <c r="AS4" i="13"/>
  <c r="AA4" i="13"/>
  <c r="BL19" i="14" l="1"/>
  <c r="BL20" i="14"/>
  <c r="BL32" i="14"/>
  <c r="BL25" i="14"/>
  <c r="BL40" i="14"/>
  <c r="BL4" i="14"/>
  <c r="BL9" i="14"/>
  <c r="BL11" i="14"/>
  <c r="BL18" i="14"/>
  <c r="BL23" i="14"/>
  <c r="BL38" i="14"/>
  <c r="BL21" i="14"/>
  <c r="BL7" i="14"/>
  <c r="BL13" i="14"/>
  <c r="BL15" i="14"/>
  <c r="BL29" i="14"/>
  <c r="BL43" i="14"/>
  <c r="BL26" i="14"/>
  <c r="BL34" i="14"/>
  <c r="BL37" i="14"/>
  <c r="BL42" i="14"/>
  <c r="BL5" i="14"/>
  <c r="BL10" i="14"/>
  <c r="BL12" i="14"/>
  <c r="BL22" i="14"/>
  <c r="BL24" i="14"/>
  <c r="BL30" i="14"/>
  <c r="BL27" i="14"/>
  <c r="BL33" i="14"/>
  <c r="BL39" i="14"/>
  <c r="BL6" i="14"/>
  <c r="BL8" i="14"/>
  <c r="BL14" i="14"/>
  <c r="BL16" i="14"/>
  <c r="BL17" i="14"/>
  <c r="BL31" i="14"/>
  <c r="BL79" i="13"/>
  <c r="BL101" i="13"/>
  <c r="BL58" i="13"/>
  <c r="BL112" i="13"/>
  <c r="BL90" i="13"/>
  <c r="BL51" i="13"/>
  <c r="BL36" i="13"/>
  <c r="BL20" i="13"/>
  <c r="BL66" i="13"/>
  <c r="BL75" i="13"/>
  <c r="BL118" i="13"/>
  <c r="BL6" i="13"/>
  <c r="BL60" i="13"/>
  <c r="BL80" i="13"/>
  <c r="BL40" i="13"/>
  <c r="BL73" i="13"/>
  <c r="BL92" i="13"/>
  <c r="BL95" i="13"/>
  <c r="BL24" i="13"/>
  <c r="BL26" i="13"/>
  <c r="BL28" i="13"/>
  <c r="BL32" i="13"/>
  <c r="BL55" i="13"/>
  <c r="BL57" i="13"/>
  <c r="BL63" i="13"/>
  <c r="BL77" i="13"/>
  <c r="BL78" i="13"/>
  <c r="BL88" i="13"/>
  <c r="BL100" i="13"/>
  <c r="BL44" i="13"/>
  <c r="BL62" i="13"/>
  <c r="BL69" i="13"/>
  <c r="BL71" i="13"/>
  <c r="BL81" i="13"/>
  <c r="BL83" i="13"/>
  <c r="BL93" i="13"/>
  <c r="BL105" i="13"/>
  <c r="BL5" i="13"/>
  <c r="BL13" i="13"/>
  <c r="BL16" i="13"/>
  <c r="BL125" i="13"/>
  <c r="BL22" i="13"/>
  <c r="BL29" i="13"/>
  <c r="BL31" i="13"/>
  <c r="BL38" i="13"/>
  <c r="BL45" i="13"/>
  <c r="BL56" i="13"/>
  <c r="BL64" i="13"/>
  <c r="BL70" i="13"/>
  <c r="BL82" i="13"/>
  <c r="BL89" i="13"/>
  <c r="BL94" i="13"/>
  <c r="BL99" i="13"/>
  <c r="BL104" i="13"/>
  <c r="BL113" i="13"/>
  <c r="BL115" i="13"/>
  <c r="BL122" i="13"/>
  <c r="BL124" i="13"/>
  <c r="AA127" i="13"/>
  <c r="BL19" i="13"/>
  <c r="BL42" i="13"/>
  <c r="BL47" i="13"/>
  <c r="BL49" i="13"/>
  <c r="BL65" i="13"/>
  <c r="BL72" i="13"/>
  <c r="BL84" i="13"/>
  <c r="BL106" i="13"/>
  <c r="BL117" i="13"/>
  <c r="BL126" i="13"/>
  <c r="BL8" i="13"/>
  <c r="BL17" i="13"/>
  <c r="BL4" i="13"/>
  <c r="BL14" i="13"/>
  <c r="BL23" i="13"/>
  <c r="BL30" i="13"/>
  <c r="BL39" i="13"/>
  <c r="BL67" i="13"/>
  <c r="BL74" i="13"/>
  <c r="BL85" i="13"/>
  <c r="BL91" i="13"/>
  <c r="BL96" i="13"/>
  <c r="BL102" i="13"/>
  <c r="BL108" i="13"/>
  <c r="BL119" i="13"/>
  <c r="BL15" i="13"/>
  <c r="BL11" i="13"/>
  <c r="BL33" i="13"/>
  <c r="BL35" i="13"/>
  <c r="BL7" i="13"/>
  <c r="BL9" i="13"/>
  <c r="BL21" i="13"/>
  <c r="BL37" i="13"/>
  <c r="BL46" i="13"/>
  <c r="BL50" i="13"/>
  <c r="BL59" i="13"/>
  <c r="BL10" i="13"/>
  <c r="BL12" i="13"/>
  <c r="BL18" i="13"/>
  <c r="BL25" i="13"/>
  <c r="BL27" i="13"/>
  <c r="BL34" i="13"/>
  <c r="BL41" i="13"/>
  <c r="BL43" i="13"/>
  <c r="BL48" i="13"/>
  <c r="BL52" i="13"/>
  <c r="BL54" i="13"/>
  <c r="BL61" i="13"/>
  <c r="BL76" i="13"/>
  <c r="BL87" i="13"/>
  <c r="BL97" i="13"/>
  <c r="BL109" i="13"/>
  <c r="BL111" i="13"/>
  <c r="BL121" i="13"/>
  <c r="AS127" i="13"/>
  <c r="AR171" i="12"/>
  <c r="AS171" i="12" s="1"/>
  <c r="AD171" i="12"/>
  <c r="AC171" i="12"/>
  <c r="Y171" i="12"/>
  <c r="X171" i="12"/>
  <c r="W171" i="12"/>
  <c r="V171" i="12"/>
  <c r="U171" i="12"/>
  <c r="T171" i="12"/>
  <c r="S171" i="12"/>
  <c r="R171" i="12"/>
  <c r="Q171" i="12"/>
  <c r="P171" i="12"/>
  <c r="O171" i="12"/>
  <c r="N171" i="12"/>
  <c r="M171" i="12"/>
  <c r="L171" i="12"/>
  <c r="K171" i="12"/>
  <c r="BK170" i="12"/>
  <c r="BJ170" i="12"/>
  <c r="BI170" i="12"/>
  <c r="BH170" i="12"/>
  <c r="BG170" i="12"/>
  <c r="BF170" i="12"/>
  <c r="BE170" i="12"/>
  <c r="BD170" i="12"/>
  <c r="BC170" i="12"/>
  <c r="BB170" i="12"/>
  <c r="BA170" i="12"/>
  <c r="AZ170" i="12"/>
  <c r="AY170" i="12"/>
  <c r="AX170" i="12"/>
  <c r="AW170" i="12"/>
  <c r="AU170" i="12"/>
  <c r="AS170" i="12"/>
  <c r="AA170" i="12"/>
  <c r="BK169" i="12"/>
  <c r="BJ169" i="12"/>
  <c r="BI169" i="12"/>
  <c r="BH169" i="12"/>
  <c r="BG169" i="12"/>
  <c r="BF169" i="12"/>
  <c r="BE169" i="12"/>
  <c r="BD169" i="12"/>
  <c r="BC169" i="12"/>
  <c r="BB169" i="12"/>
  <c r="BA169" i="12"/>
  <c r="AZ169" i="12"/>
  <c r="AY169" i="12"/>
  <c r="AX169" i="12"/>
  <c r="AW169" i="12"/>
  <c r="AU169" i="12"/>
  <c r="AS169" i="12"/>
  <c r="AA169" i="12"/>
  <c r="BK168" i="12"/>
  <c r="BJ168" i="12"/>
  <c r="BI168" i="12"/>
  <c r="BH168" i="12"/>
  <c r="BG168" i="12"/>
  <c r="BF168" i="12"/>
  <c r="BE168" i="12"/>
  <c r="BD168" i="12"/>
  <c r="BC168" i="12"/>
  <c r="BB168" i="12"/>
  <c r="BA168" i="12"/>
  <c r="AZ168" i="12"/>
  <c r="AY168" i="12"/>
  <c r="AX168" i="12"/>
  <c r="AW168" i="12"/>
  <c r="AU168" i="12"/>
  <c r="AS168" i="12"/>
  <c r="AA168" i="12"/>
  <c r="BK167" i="12"/>
  <c r="BJ167" i="12"/>
  <c r="BI167" i="12"/>
  <c r="BH167" i="12"/>
  <c r="BG167" i="12"/>
  <c r="BF167" i="12"/>
  <c r="BE167" i="12"/>
  <c r="BD167" i="12"/>
  <c r="BC167" i="12"/>
  <c r="BB167" i="12"/>
  <c r="BA167" i="12"/>
  <c r="AZ167" i="12"/>
  <c r="AY167" i="12"/>
  <c r="AX167" i="12"/>
  <c r="AW167" i="12"/>
  <c r="AU167" i="12"/>
  <c r="AS167" i="12"/>
  <c r="AA167" i="12"/>
  <c r="BK166" i="12"/>
  <c r="BJ166" i="12"/>
  <c r="BI166" i="12"/>
  <c r="BH166" i="12"/>
  <c r="BG166" i="12"/>
  <c r="BF166" i="12"/>
  <c r="BE166" i="12"/>
  <c r="BD166" i="12"/>
  <c r="BC166" i="12"/>
  <c r="BB166" i="12"/>
  <c r="BA166" i="12"/>
  <c r="AZ166" i="12"/>
  <c r="AY166" i="12"/>
  <c r="AX166" i="12"/>
  <c r="AW166" i="12"/>
  <c r="AU166" i="12"/>
  <c r="AS166" i="12"/>
  <c r="AA166" i="12"/>
  <c r="BK165" i="12"/>
  <c r="BJ165" i="12"/>
  <c r="BI165" i="12"/>
  <c r="BH165" i="12"/>
  <c r="BG165" i="12"/>
  <c r="BF165" i="12"/>
  <c r="BE165" i="12"/>
  <c r="BD165" i="12"/>
  <c r="BC165" i="12"/>
  <c r="BB165" i="12"/>
  <c r="BA165" i="12"/>
  <c r="AZ165" i="12"/>
  <c r="AY165" i="12"/>
  <c r="AX165" i="12"/>
  <c r="AW165" i="12"/>
  <c r="AU165" i="12"/>
  <c r="AS165" i="12"/>
  <c r="AA165" i="12"/>
  <c r="BK164" i="12"/>
  <c r="BJ164" i="12"/>
  <c r="BI164" i="12"/>
  <c r="BH164" i="12"/>
  <c r="BG164" i="12"/>
  <c r="BF164" i="12"/>
  <c r="BE164" i="12"/>
  <c r="BD164" i="12"/>
  <c r="BC164" i="12"/>
  <c r="BB164" i="12"/>
  <c r="BA164" i="12"/>
  <c r="AZ164" i="12"/>
  <c r="AY164" i="12"/>
  <c r="BL164" i="12" s="1"/>
  <c r="AX164" i="12"/>
  <c r="AW164" i="12"/>
  <c r="AU164" i="12"/>
  <c r="AS164" i="12"/>
  <c r="AA164" i="12"/>
  <c r="BK163" i="12"/>
  <c r="BJ163" i="12"/>
  <c r="BI163" i="12"/>
  <c r="BH163" i="12"/>
  <c r="BG163" i="12"/>
  <c r="BF163" i="12"/>
  <c r="BE163" i="12"/>
  <c r="BD163" i="12"/>
  <c r="BC163" i="12"/>
  <c r="BB163" i="12"/>
  <c r="BA163" i="12"/>
  <c r="AZ163" i="12"/>
  <c r="AY163" i="12"/>
  <c r="AX163" i="12"/>
  <c r="AW163" i="12"/>
  <c r="AU163" i="12"/>
  <c r="AS163" i="12"/>
  <c r="AA163" i="12"/>
  <c r="BK162" i="12"/>
  <c r="BJ162" i="12"/>
  <c r="BI162" i="12"/>
  <c r="BH162" i="12"/>
  <c r="BG162" i="12"/>
  <c r="BF162" i="12"/>
  <c r="BE162" i="12"/>
  <c r="BD162" i="12"/>
  <c r="BC162" i="12"/>
  <c r="BB162" i="12"/>
  <c r="BA162" i="12"/>
  <c r="AZ162" i="12"/>
  <c r="AY162" i="12"/>
  <c r="AX162" i="12"/>
  <c r="AW162" i="12"/>
  <c r="AU162" i="12"/>
  <c r="AS162" i="12"/>
  <c r="AA162" i="12"/>
  <c r="BK161" i="12"/>
  <c r="BJ161" i="12"/>
  <c r="BI161" i="12"/>
  <c r="BH161" i="12"/>
  <c r="BG161" i="12"/>
  <c r="BF161" i="12"/>
  <c r="BE161" i="12"/>
  <c r="BD161" i="12"/>
  <c r="BC161" i="12"/>
  <c r="BB161" i="12"/>
  <c r="BA161" i="12"/>
  <c r="AZ161" i="12"/>
  <c r="AY161" i="12"/>
  <c r="AX161" i="12"/>
  <c r="AW161" i="12"/>
  <c r="AU161" i="12"/>
  <c r="AS161" i="12"/>
  <c r="AA161" i="12"/>
  <c r="BK160" i="12"/>
  <c r="BJ160" i="12"/>
  <c r="BI160" i="12"/>
  <c r="BH160" i="12"/>
  <c r="BG160" i="12"/>
  <c r="BF160" i="12"/>
  <c r="BE160" i="12"/>
  <c r="BD160" i="12"/>
  <c r="BC160" i="12"/>
  <c r="BB160" i="12"/>
  <c r="BA160" i="12"/>
  <c r="AZ160" i="12"/>
  <c r="AY160" i="12"/>
  <c r="AX160" i="12"/>
  <c r="AW160" i="12"/>
  <c r="AU160" i="12"/>
  <c r="AS160" i="12"/>
  <c r="AA160" i="12"/>
  <c r="BK159" i="12"/>
  <c r="BJ159" i="12"/>
  <c r="BI159" i="12"/>
  <c r="BH159" i="12"/>
  <c r="BG159" i="12"/>
  <c r="BF159" i="12"/>
  <c r="BE159" i="12"/>
  <c r="BD159" i="12"/>
  <c r="BC159" i="12"/>
  <c r="BB159" i="12"/>
  <c r="BA159" i="12"/>
  <c r="AZ159" i="12"/>
  <c r="AY159" i="12"/>
  <c r="AX159" i="12"/>
  <c r="AW159" i="12"/>
  <c r="AU159" i="12"/>
  <c r="AS159" i="12"/>
  <c r="AA159" i="12"/>
  <c r="BK158" i="12"/>
  <c r="BJ158" i="12"/>
  <c r="BI158" i="12"/>
  <c r="BH158" i="12"/>
  <c r="BG158" i="12"/>
  <c r="BF158" i="12"/>
  <c r="BE158" i="12"/>
  <c r="BD158" i="12"/>
  <c r="BC158" i="12"/>
  <c r="BB158" i="12"/>
  <c r="BA158" i="12"/>
  <c r="AZ158" i="12"/>
  <c r="AY158" i="12"/>
  <c r="AX158" i="12"/>
  <c r="AW158" i="12"/>
  <c r="AU158" i="12"/>
  <c r="AS158" i="12"/>
  <c r="AA158" i="12"/>
  <c r="BK157" i="12"/>
  <c r="BL157" i="12" s="1"/>
  <c r="BJ157" i="12"/>
  <c r="BI157" i="12"/>
  <c r="BH157" i="12"/>
  <c r="BG157" i="12"/>
  <c r="BF157" i="12"/>
  <c r="BE157" i="12"/>
  <c r="BD157" i="12"/>
  <c r="BC157" i="12"/>
  <c r="BB157" i="12"/>
  <c r="BA157" i="12"/>
  <c r="AZ157" i="12"/>
  <c r="AY157" i="12"/>
  <c r="AX157" i="12"/>
  <c r="AW157" i="12"/>
  <c r="AU157" i="12"/>
  <c r="AS157" i="12"/>
  <c r="AA157" i="12"/>
  <c r="BK156" i="12"/>
  <c r="BJ156" i="12"/>
  <c r="BI156" i="12"/>
  <c r="BH156" i="12"/>
  <c r="BG156" i="12"/>
  <c r="BF156" i="12"/>
  <c r="BE156" i="12"/>
  <c r="BD156" i="12"/>
  <c r="BC156" i="12"/>
  <c r="BB156" i="12"/>
  <c r="BA156" i="12"/>
  <c r="AZ156" i="12"/>
  <c r="AY156" i="12"/>
  <c r="BL156" i="12" s="1"/>
  <c r="AX156" i="12"/>
  <c r="AW156" i="12"/>
  <c r="AU156" i="12"/>
  <c r="AS156" i="12"/>
  <c r="AA156" i="12"/>
  <c r="BK155" i="12"/>
  <c r="BJ155" i="12"/>
  <c r="BI155" i="12"/>
  <c r="BH155" i="12"/>
  <c r="BG155" i="12"/>
  <c r="BF155" i="12"/>
  <c r="BE155" i="12"/>
  <c r="BD155" i="12"/>
  <c r="BC155" i="12"/>
  <c r="BB155" i="12"/>
  <c r="BA155" i="12"/>
  <c r="AZ155" i="12"/>
  <c r="AY155" i="12"/>
  <c r="AX155" i="12"/>
  <c r="AW155" i="12"/>
  <c r="AU155" i="12"/>
  <c r="AS155" i="12"/>
  <c r="AA155" i="12"/>
  <c r="BK154" i="12"/>
  <c r="BJ154" i="12"/>
  <c r="BI154" i="12"/>
  <c r="BH154" i="12"/>
  <c r="BG154" i="12"/>
  <c r="BF154" i="12"/>
  <c r="BE154" i="12"/>
  <c r="BD154" i="12"/>
  <c r="BC154" i="12"/>
  <c r="BB154" i="12"/>
  <c r="BA154" i="12"/>
  <c r="AZ154" i="12"/>
  <c r="AY154" i="12"/>
  <c r="AX154" i="12"/>
  <c r="AW154" i="12"/>
  <c r="AU154" i="12"/>
  <c r="AS154" i="12"/>
  <c r="AA154" i="12"/>
  <c r="BK153" i="12"/>
  <c r="BJ153" i="12"/>
  <c r="BI153" i="12"/>
  <c r="BH153" i="12"/>
  <c r="BG153" i="12"/>
  <c r="BF153" i="12"/>
  <c r="BE153" i="12"/>
  <c r="BD153" i="12"/>
  <c r="BC153" i="12"/>
  <c r="BB153" i="12"/>
  <c r="BA153" i="12"/>
  <c r="AZ153" i="12"/>
  <c r="AY153" i="12"/>
  <c r="AX153" i="12"/>
  <c r="AW153" i="12"/>
  <c r="AU153" i="12"/>
  <c r="AS153" i="12"/>
  <c r="AA153" i="12"/>
  <c r="BK152" i="12"/>
  <c r="BJ152" i="12"/>
  <c r="BI152" i="12"/>
  <c r="BH152" i="12"/>
  <c r="BG152" i="12"/>
  <c r="BF152" i="12"/>
  <c r="BE152" i="12"/>
  <c r="BD152" i="12"/>
  <c r="BC152" i="12"/>
  <c r="BB152" i="12"/>
  <c r="BA152" i="12"/>
  <c r="AZ152" i="12"/>
  <c r="AY152" i="12"/>
  <c r="AX152" i="12"/>
  <c r="AW152" i="12"/>
  <c r="AU152" i="12"/>
  <c r="AS152" i="12"/>
  <c r="AA152" i="12"/>
  <c r="BK151" i="12"/>
  <c r="BJ151" i="12"/>
  <c r="BI151" i="12"/>
  <c r="BH151" i="12"/>
  <c r="BG151" i="12"/>
  <c r="BF151" i="12"/>
  <c r="BE151" i="12"/>
  <c r="BD151" i="12"/>
  <c r="BC151" i="12"/>
  <c r="BB151" i="12"/>
  <c r="BA151" i="12"/>
  <c r="AZ151" i="12"/>
  <c r="AY151" i="12"/>
  <c r="AX151" i="12"/>
  <c r="AW151" i="12"/>
  <c r="AU151" i="12"/>
  <c r="AS151" i="12"/>
  <c r="AA151" i="12"/>
  <c r="BK150" i="12"/>
  <c r="BJ150" i="12"/>
  <c r="BI150" i="12"/>
  <c r="BH150" i="12"/>
  <c r="BG150" i="12"/>
  <c r="BF150" i="12"/>
  <c r="BE150" i="12"/>
  <c r="BD150" i="12"/>
  <c r="BC150" i="12"/>
  <c r="BB150" i="12"/>
  <c r="BA150" i="12"/>
  <c r="AZ150" i="12"/>
  <c r="AY150" i="12"/>
  <c r="AX150" i="12"/>
  <c r="AW150" i="12"/>
  <c r="AU150" i="12"/>
  <c r="AS150" i="12"/>
  <c r="AA150" i="12"/>
  <c r="BK149" i="12"/>
  <c r="BJ149" i="12"/>
  <c r="BI149" i="12"/>
  <c r="BH149" i="12"/>
  <c r="BG149" i="12"/>
  <c r="BF149" i="12"/>
  <c r="BE149" i="12"/>
  <c r="BD149" i="12"/>
  <c r="BC149" i="12"/>
  <c r="BB149" i="12"/>
  <c r="BA149" i="12"/>
  <c r="AZ149" i="12"/>
  <c r="AY149" i="12"/>
  <c r="AX149" i="12"/>
  <c r="AW149" i="12"/>
  <c r="AU149" i="12"/>
  <c r="AS149" i="12"/>
  <c r="AA149" i="12"/>
  <c r="BK148" i="12"/>
  <c r="BJ148" i="12"/>
  <c r="BI148" i="12"/>
  <c r="BH148" i="12"/>
  <c r="BG148" i="12"/>
  <c r="BF148" i="12"/>
  <c r="BE148" i="12"/>
  <c r="BD148" i="12"/>
  <c r="BC148" i="12"/>
  <c r="BB148" i="12"/>
  <c r="BA148" i="12"/>
  <c r="AZ148" i="12"/>
  <c r="AY148" i="12"/>
  <c r="AX148" i="12"/>
  <c r="AW148" i="12"/>
  <c r="AU148" i="12"/>
  <c r="AS148" i="12"/>
  <c r="AA148" i="12"/>
  <c r="BK147" i="12"/>
  <c r="BJ147" i="12"/>
  <c r="BI147" i="12"/>
  <c r="BH147" i="12"/>
  <c r="BG147" i="12"/>
  <c r="BF147" i="12"/>
  <c r="BE147" i="12"/>
  <c r="BD147" i="12"/>
  <c r="BC147" i="12"/>
  <c r="BB147" i="12"/>
  <c r="BA147" i="12"/>
  <c r="AZ147" i="12"/>
  <c r="AY147" i="12"/>
  <c r="AX147" i="12"/>
  <c r="AW147" i="12"/>
  <c r="AU147" i="12"/>
  <c r="AS147" i="12"/>
  <c r="AA147" i="12"/>
  <c r="BK146" i="12"/>
  <c r="BJ146" i="12"/>
  <c r="BI146" i="12"/>
  <c r="BH146" i="12"/>
  <c r="BG146" i="12"/>
  <c r="BF146" i="12"/>
  <c r="BE146" i="12"/>
  <c r="BD146" i="12"/>
  <c r="BC146" i="12"/>
  <c r="BB146" i="12"/>
  <c r="BA146" i="12"/>
  <c r="AZ146" i="12"/>
  <c r="AY146" i="12"/>
  <c r="AX146" i="12"/>
  <c r="AW146" i="12"/>
  <c r="AU146" i="12"/>
  <c r="AS146" i="12"/>
  <c r="AA146" i="12"/>
  <c r="BK145" i="12"/>
  <c r="BJ145" i="12"/>
  <c r="BI145" i="12"/>
  <c r="BH145" i="12"/>
  <c r="BG145" i="12"/>
  <c r="BF145" i="12"/>
  <c r="BE145" i="12"/>
  <c r="BD145" i="12"/>
  <c r="BC145" i="12"/>
  <c r="BB145" i="12"/>
  <c r="BA145" i="12"/>
  <c r="AZ145" i="12"/>
  <c r="AY145" i="12"/>
  <c r="AX145" i="12"/>
  <c r="AW145" i="12"/>
  <c r="AU145" i="12"/>
  <c r="AS145" i="12"/>
  <c r="AA145" i="12"/>
  <c r="BK144" i="12"/>
  <c r="BJ144" i="12"/>
  <c r="BI144" i="12"/>
  <c r="BH144" i="12"/>
  <c r="BG144" i="12"/>
  <c r="BF144" i="12"/>
  <c r="BE144" i="12"/>
  <c r="BD144" i="12"/>
  <c r="BC144" i="12"/>
  <c r="BB144" i="12"/>
  <c r="BA144" i="12"/>
  <c r="AZ144" i="12"/>
  <c r="AY144" i="12"/>
  <c r="AX144" i="12"/>
  <c r="AW144" i="12"/>
  <c r="AU144" i="12"/>
  <c r="AS144" i="12"/>
  <c r="AA144" i="12"/>
  <c r="BK143" i="12"/>
  <c r="BJ143" i="12"/>
  <c r="BI143" i="12"/>
  <c r="BH143" i="12"/>
  <c r="BG143" i="12"/>
  <c r="BF143" i="12"/>
  <c r="BE143" i="12"/>
  <c r="BD143" i="12"/>
  <c r="BC143" i="12"/>
  <c r="BB143" i="12"/>
  <c r="BA143" i="12"/>
  <c r="AZ143" i="12"/>
  <c r="AY143" i="12"/>
  <c r="AX143" i="12"/>
  <c r="AW143" i="12"/>
  <c r="AU143" i="12"/>
  <c r="AS143" i="12"/>
  <c r="AA143" i="12"/>
  <c r="BK142" i="12"/>
  <c r="BJ142" i="12"/>
  <c r="BI142" i="12"/>
  <c r="BH142" i="12"/>
  <c r="BG142" i="12"/>
  <c r="BF142" i="12"/>
  <c r="BE142" i="12"/>
  <c r="BD142" i="12"/>
  <c r="BC142" i="12"/>
  <c r="BB142" i="12"/>
  <c r="BA142" i="12"/>
  <c r="AZ142" i="12"/>
  <c r="AY142" i="12"/>
  <c r="AX142" i="12"/>
  <c r="AW142" i="12"/>
  <c r="AU142" i="12"/>
  <c r="AS142" i="12"/>
  <c r="AA142" i="12"/>
  <c r="BK141" i="12"/>
  <c r="BJ141" i="12"/>
  <c r="BI141" i="12"/>
  <c r="BH141" i="12"/>
  <c r="BG141" i="12"/>
  <c r="BF141" i="12"/>
  <c r="BE141" i="12"/>
  <c r="BD141" i="12"/>
  <c r="BC141" i="12"/>
  <c r="BB141" i="12"/>
  <c r="BA141" i="12"/>
  <c r="AZ141" i="12"/>
  <c r="AY141" i="12"/>
  <c r="AX141" i="12"/>
  <c r="AW141" i="12"/>
  <c r="AU141" i="12"/>
  <c r="AS141" i="12"/>
  <c r="AA141" i="12"/>
  <c r="BK140" i="12"/>
  <c r="BJ140" i="12"/>
  <c r="BI140" i="12"/>
  <c r="BH140" i="12"/>
  <c r="BG140" i="12"/>
  <c r="BF140" i="12"/>
  <c r="BE140" i="12"/>
  <c r="BD140" i="12"/>
  <c r="BC140" i="12"/>
  <c r="BB140" i="12"/>
  <c r="BA140" i="12"/>
  <c r="AZ140" i="12"/>
  <c r="AY140" i="12"/>
  <c r="AX140" i="12"/>
  <c r="AW140" i="12"/>
  <c r="AU140" i="12"/>
  <c r="AS140" i="12"/>
  <c r="AA140" i="12"/>
  <c r="BK139" i="12"/>
  <c r="BJ139" i="12"/>
  <c r="BI139" i="12"/>
  <c r="BH139" i="12"/>
  <c r="BG139" i="12"/>
  <c r="BF139" i="12"/>
  <c r="BE139" i="12"/>
  <c r="BD139" i="12"/>
  <c r="BC139" i="12"/>
  <c r="BB139" i="12"/>
  <c r="BA139" i="12"/>
  <c r="AZ139" i="12"/>
  <c r="AY139" i="12"/>
  <c r="AX139" i="12"/>
  <c r="AW139" i="12"/>
  <c r="AU139" i="12"/>
  <c r="AS139" i="12"/>
  <c r="AA139" i="12"/>
  <c r="BK138" i="12"/>
  <c r="BJ138" i="12"/>
  <c r="BI138" i="12"/>
  <c r="BH138" i="12"/>
  <c r="BG138" i="12"/>
  <c r="BF138" i="12"/>
  <c r="BE138" i="12"/>
  <c r="BD138" i="12"/>
  <c r="BC138" i="12"/>
  <c r="BB138" i="12"/>
  <c r="BA138" i="12"/>
  <c r="AZ138" i="12"/>
  <c r="AY138" i="12"/>
  <c r="AX138" i="12"/>
  <c r="AW138" i="12"/>
  <c r="AU138" i="12"/>
  <c r="AS138" i="12"/>
  <c r="AA138" i="12"/>
  <c r="BK137" i="12"/>
  <c r="BJ137" i="12"/>
  <c r="BI137" i="12"/>
  <c r="BH137" i="12"/>
  <c r="BG137" i="12"/>
  <c r="BF137" i="12"/>
  <c r="BE137" i="12"/>
  <c r="BD137" i="12"/>
  <c r="BC137" i="12"/>
  <c r="BB137" i="12"/>
  <c r="BA137" i="12"/>
  <c r="AZ137" i="12"/>
  <c r="AY137" i="12"/>
  <c r="AX137" i="12"/>
  <c r="AW137" i="12"/>
  <c r="AU137" i="12"/>
  <c r="AS137" i="12"/>
  <c r="AA137" i="12"/>
  <c r="BK136" i="12"/>
  <c r="BJ136" i="12"/>
  <c r="BI136" i="12"/>
  <c r="BH136" i="12"/>
  <c r="BG136" i="12"/>
  <c r="BF136" i="12"/>
  <c r="BE136" i="12"/>
  <c r="BD136" i="12"/>
  <c r="BC136" i="12"/>
  <c r="BB136" i="12"/>
  <c r="BA136" i="12"/>
  <c r="AZ136" i="12"/>
  <c r="AY136" i="12"/>
  <c r="AX136" i="12"/>
  <c r="AW136" i="12"/>
  <c r="AU136" i="12"/>
  <c r="AS136" i="12"/>
  <c r="AA136" i="12"/>
  <c r="BK135" i="12"/>
  <c r="BJ135" i="12"/>
  <c r="BI135" i="12"/>
  <c r="BH135" i="12"/>
  <c r="BG135" i="12"/>
  <c r="BF135" i="12"/>
  <c r="BE135" i="12"/>
  <c r="BD135" i="12"/>
  <c r="BC135" i="12"/>
  <c r="BB135" i="12"/>
  <c r="BA135" i="12"/>
  <c r="AZ135" i="12"/>
  <c r="AY135" i="12"/>
  <c r="AX135" i="12"/>
  <c r="AW135" i="12"/>
  <c r="AU135" i="12"/>
  <c r="AS135" i="12"/>
  <c r="AA135" i="12"/>
  <c r="BK134" i="12"/>
  <c r="BJ134" i="12"/>
  <c r="BI134" i="12"/>
  <c r="BH134" i="12"/>
  <c r="BG134" i="12"/>
  <c r="BF134" i="12"/>
  <c r="BE134" i="12"/>
  <c r="BD134" i="12"/>
  <c r="BC134" i="12"/>
  <c r="BB134" i="12"/>
  <c r="BA134" i="12"/>
  <c r="AZ134" i="12"/>
  <c r="AY134" i="12"/>
  <c r="AX134" i="12"/>
  <c r="AW134" i="12"/>
  <c r="AU134" i="12"/>
  <c r="AS134" i="12"/>
  <c r="AA134" i="12"/>
  <c r="BL133" i="12"/>
  <c r="BK133" i="12"/>
  <c r="BJ133" i="12"/>
  <c r="BI133" i="12"/>
  <c r="BH133" i="12"/>
  <c r="BG133" i="12"/>
  <c r="BF133" i="12"/>
  <c r="BE133" i="12"/>
  <c r="BD133" i="12"/>
  <c r="BC133" i="12"/>
  <c r="BB133" i="12"/>
  <c r="BA133" i="12"/>
  <c r="AZ133" i="12"/>
  <c r="AY133" i="12"/>
  <c r="AX133" i="12"/>
  <c r="AW133" i="12"/>
  <c r="AU133" i="12"/>
  <c r="AS133" i="12"/>
  <c r="AA133" i="12"/>
  <c r="BK132" i="12"/>
  <c r="BJ132" i="12"/>
  <c r="BI132" i="12"/>
  <c r="BH132" i="12"/>
  <c r="BG132" i="12"/>
  <c r="BF132" i="12"/>
  <c r="BE132" i="12"/>
  <c r="BD132" i="12"/>
  <c r="BC132" i="12"/>
  <c r="BB132" i="12"/>
  <c r="BA132" i="12"/>
  <c r="AZ132" i="12"/>
  <c r="AY132" i="12"/>
  <c r="AX132" i="12"/>
  <c r="AW132" i="12"/>
  <c r="AU132" i="12"/>
  <c r="AS132" i="12"/>
  <c r="AA132" i="12"/>
  <c r="BK131" i="12"/>
  <c r="BJ131" i="12"/>
  <c r="BI131" i="12"/>
  <c r="BH131" i="12"/>
  <c r="BG131" i="12"/>
  <c r="BF131" i="12"/>
  <c r="BE131" i="12"/>
  <c r="BD131" i="12"/>
  <c r="BC131" i="12"/>
  <c r="BB131" i="12"/>
  <c r="BA131" i="12"/>
  <c r="AZ131" i="12"/>
  <c r="AY131" i="12"/>
  <c r="AX131" i="12"/>
  <c r="AW131" i="12"/>
  <c r="AU131" i="12"/>
  <c r="AS131" i="12"/>
  <c r="AA131" i="12"/>
  <c r="BK130" i="12"/>
  <c r="BJ130" i="12"/>
  <c r="BI130" i="12"/>
  <c r="BH130" i="12"/>
  <c r="BG130" i="12"/>
  <c r="BF130" i="12"/>
  <c r="BE130" i="12"/>
  <c r="BD130" i="12"/>
  <c r="BC130" i="12"/>
  <c r="BB130" i="12"/>
  <c r="BA130" i="12"/>
  <c r="AZ130" i="12"/>
  <c r="AY130" i="12"/>
  <c r="AX130" i="12"/>
  <c r="AW130" i="12"/>
  <c r="AU130" i="12"/>
  <c r="AS130" i="12"/>
  <c r="AA130" i="12"/>
  <c r="BK129" i="12"/>
  <c r="BJ129" i="12"/>
  <c r="BI129" i="12"/>
  <c r="BH129" i="12"/>
  <c r="BG129" i="12"/>
  <c r="BF129" i="12"/>
  <c r="BE129" i="12"/>
  <c r="BD129" i="12"/>
  <c r="BC129" i="12"/>
  <c r="BB129" i="12"/>
  <c r="BA129" i="12"/>
  <c r="AZ129" i="12"/>
  <c r="AY129" i="12"/>
  <c r="AX129" i="12"/>
  <c r="AW129" i="12"/>
  <c r="AU129" i="12"/>
  <c r="AS129" i="12"/>
  <c r="AA129" i="12"/>
  <c r="BK128" i="12"/>
  <c r="BJ128" i="12"/>
  <c r="BI128" i="12"/>
  <c r="BH128" i="12"/>
  <c r="BG128" i="12"/>
  <c r="BF128" i="12"/>
  <c r="BE128" i="12"/>
  <c r="BD128" i="12"/>
  <c r="BC128" i="12"/>
  <c r="BB128" i="12"/>
  <c r="BA128" i="12"/>
  <c r="AZ128" i="12"/>
  <c r="AY128" i="12"/>
  <c r="AX128" i="12"/>
  <c r="AW128" i="12"/>
  <c r="AU128" i="12"/>
  <c r="AS128" i="12"/>
  <c r="AA128" i="12"/>
  <c r="BK127" i="12"/>
  <c r="BJ127" i="12"/>
  <c r="BI127" i="12"/>
  <c r="BH127" i="12"/>
  <c r="BG127" i="12"/>
  <c r="BF127" i="12"/>
  <c r="BE127" i="12"/>
  <c r="BD127" i="12"/>
  <c r="BC127" i="12"/>
  <c r="BB127" i="12"/>
  <c r="BA127" i="12"/>
  <c r="AZ127" i="12"/>
  <c r="AY127" i="12"/>
  <c r="AX127" i="12"/>
  <c r="AW127" i="12"/>
  <c r="AU127" i="12"/>
  <c r="AS127" i="12"/>
  <c r="AA127" i="12"/>
  <c r="BK126" i="12"/>
  <c r="BJ126" i="12"/>
  <c r="BI126" i="12"/>
  <c r="BH126" i="12"/>
  <c r="BG126" i="12"/>
  <c r="BF126" i="12"/>
  <c r="BE126" i="12"/>
  <c r="BD126" i="12"/>
  <c r="BC126" i="12"/>
  <c r="BB126" i="12"/>
  <c r="BA126" i="12"/>
  <c r="AZ126" i="12"/>
  <c r="AY126" i="12"/>
  <c r="AX126" i="12"/>
  <c r="AW126" i="12"/>
  <c r="AU126" i="12"/>
  <c r="AS126" i="12"/>
  <c r="AA126" i="12"/>
  <c r="BK125" i="12"/>
  <c r="BL125" i="12" s="1"/>
  <c r="BJ125" i="12"/>
  <c r="BI125" i="12"/>
  <c r="BH125" i="12"/>
  <c r="BG125" i="12"/>
  <c r="BF125" i="12"/>
  <c r="BE125" i="12"/>
  <c r="BD125" i="12"/>
  <c r="BC125" i="12"/>
  <c r="BB125" i="12"/>
  <c r="BA125" i="12"/>
  <c r="AZ125" i="12"/>
  <c r="AY125" i="12"/>
  <c r="AX125" i="12"/>
  <c r="AW125" i="12"/>
  <c r="AU125" i="12"/>
  <c r="AS125" i="12"/>
  <c r="AA125" i="12"/>
  <c r="BK124" i="12"/>
  <c r="BJ124" i="12"/>
  <c r="BI124" i="12"/>
  <c r="BH124" i="12"/>
  <c r="BG124" i="12"/>
  <c r="BF124" i="12"/>
  <c r="BE124" i="12"/>
  <c r="BD124" i="12"/>
  <c r="BC124" i="12"/>
  <c r="BB124" i="12"/>
  <c r="BA124" i="12"/>
  <c r="AZ124" i="12"/>
  <c r="AY124" i="12"/>
  <c r="AX124" i="12"/>
  <c r="AW124" i="12"/>
  <c r="AU124" i="12"/>
  <c r="AS124" i="12"/>
  <c r="AA124" i="12"/>
  <c r="BK123" i="12"/>
  <c r="BJ123" i="12"/>
  <c r="BI123" i="12"/>
  <c r="BH123" i="12"/>
  <c r="BG123" i="12"/>
  <c r="BF123" i="12"/>
  <c r="BE123" i="12"/>
  <c r="BD123" i="12"/>
  <c r="BC123" i="12"/>
  <c r="BB123" i="12"/>
  <c r="BA123" i="12"/>
  <c r="AZ123" i="12"/>
  <c r="AY123" i="12"/>
  <c r="AX123" i="12"/>
  <c r="AW123" i="12"/>
  <c r="AU123" i="12"/>
  <c r="AS123" i="12"/>
  <c r="AA123" i="12"/>
  <c r="BK122" i="12"/>
  <c r="BJ122" i="12"/>
  <c r="BI122" i="12"/>
  <c r="BH122" i="12"/>
  <c r="BG122" i="12"/>
  <c r="BF122" i="12"/>
  <c r="BE122" i="12"/>
  <c r="BD122" i="12"/>
  <c r="BC122" i="12"/>
  <c r="BB122" i="12"/>
  <c r="BA122" i="12"/>
  <c r="AZ122" i="12"/>
  <c r="AY122" i="12"/>
  <c r="AX122" i="12"/>
  <c r="AW122" i="12"/>
  <c r="AU122" i="12"/>
  <c r="AS122" i="12"/>
  <c r="AA122" i="12"/>
  <c r="BK121" i="12"/>
  <c r="BJ121" i="12"/>
  <c r="BI121" i="12"/>
  <c r="BH121" i="12"/>
  <c r="BG121" i="12"/>
  <c r="BF121" i="12"/>
  <c r="BE121" i="12"/>
  <c r="BD121" i="12"/>
  <c r="BC121" i="12"/>
  <c r="BB121" i="12"/>
  <c r="BA121" i="12"/>
  <c r="AZ121" i="12"/>
  <c r="AY121" i="12"/>
  <c r="AX121" i="12"/>
  <c r="AW121" i="12"/>
  <c r="AU121" i="12"/>
  <c r="AS121" i="12"/>
  <c r="AA121" i="12"/>
  <c r="BK120" i="12"/>
  <c r="BJ120" i="12"/>
  <c r="BI120" i="12"/>
  <c r="BH120" i="12"/>
  <c r="BG120" i="12"/>
  <c r="BF120" i="12"/>
  <c r="BE120" i="12"/>
  <c r="BD120" i="12"/>
  <c r="BC120" i="12"/>
  <c r="BB120" i="12"/>
  <c r="BA120" i="12"/>
  <c r="AZ120" i="12"/>
  <c r="AY120" i="12"/>
  <c r="AX120" i="12"/>
  <c r="AW120" i="12"/>
  <c r="AU120" i="12"/>
  <c r="AS120" i="12"/>
  <c r="AA120" i="12"/>
  <c r="BK119" i="12"/>
  <c r="BJ119" i="12"/>
  <c r="BI119" i="12"/>
  <c r="BH119" i="12"/>
  <c r="BG119" i="12"/>
  <c r="BF119" i="12"/>
  <c r="BE119" i="12"/>
  <c r="BD119" i="12"/>
  <c r="BC119" i="12"/>
  <c r="BB119" i="12"/>
  <c r="BA119" i="12"/>
  <c r="AZ119" i="12"/>
  <c r="AY119" i="12"/>
  <c r="AX119" i="12"/>
  <c r="AW119" i="12"/>
  <c r="AU119" i="12"/>
  <c r="AS119" i="12"/>
  <c r="AA119" i="12"/>
  <c r="BK118" i="12"/>
  <c r="BJ118" i="12"/>
  <c r="BI118" i="12"/>
  <c r="BH118" i="12"/>
  <c r="BG118" i="12"/>
  <c r="BF118" i="12"/>
  <c r="BE118" i="12"/>
  <c r="BD118" i="12"/>
  <c r="BC118" i="12"/>
  <c r="BB118" i="12"/>
  <c r="BA118" i="12"/>
  <c r="AZ118" i="12"/>
  <c r="AY118" i="12"/>
  <c r="AX118" i="12"/>
  <c r="AW118" i="12"/>
  <c r="AU118" i="12"/>
  <c r="AS118" i="12"/>
  <c r="AA118" i="12"/>
  <c r="BK117" i="12"/>
  <c r="BJ117" i="12"/>
  <c r="BI117" i="12"/>
  <c r="BH117" i="12"/>
  <c r="BG117" i="12"/>
  <c r="BF117" i="12"/>
  <c r="BE117" i="12"/>
  <c r="BD117" i="12"/>
  <c r="BC117" i="12"/>
  <c r="BB117" i="12"/>
  <c r="BA117" i="12"/>
  <c r="AZ117" i="12"/>
  <c r="AY117" i="12"/>
  <c r="AX117" i="12"/>
  <c r="AW117" i="12"/>
  <c r="AU117" i="12"/>
  <c r="AS117" i="12"/>
  <c r="AA117" i="12"/>
  <c r="BK116" i="12"/>
  <c r="BJ116" i="12"/>
  <c r="BI116" i="12"/>
  <c r="BH116" i="12"/>
  <c r="BG116" i="12"/>
  <c r="BF116" i="12"/>
  <c r="BE116" i="12"/>
  <c r="BD116" i="12"/>
  <c r="BC116" i="12"/>
  <c r="BB116" i="12"/>
  <c r="BA116" i="12"/>
  <c r="AZ116" i="12"/>
  <c r="AY116" i="12"/>
  <c r="BL116" i="12" s="1"/>
  <c r="AX116" i="12"/>
  <c r="AW116" i="12"/>
  <c r="AU116" i="12"/>
  <c r="AS116" i="12"/>
  <c r="AA116" i="12"/>
  <c r="BK115" i="12"/>
  <c r="BJ115" i="12"/>
  <c r="BI115" i="12"/>
  <c r="BH115" i="12"/>
  <c r="BG115" i="12"/>
  <c r="BF115" i="12"/>
  <c r="BE115" i="12"/>
  <c r="BD115" i="12"/>
  <c r="BC115" i="12"/>
  <c r="BB115" i="12"/>
  <c r="BA115" i="12"/>
  <c r="AZ115" i="12"/>
  <c r="AY115" i="12"/>
  <c r="AX115" i="12"/>
  <c r="AW115" i="12"/>
  <c r="AU115" i="12"/>
  <c r="AS115" i="12"/>
  <c r="AA115" i="12"/>
  <c r="BK114" i="12"/>
  <c r="BJ114" i="12"/>
  <c r="BI114" i="12"/>
  <c r="BH114" i="12"/>
  <c r="BG114" i="12"/>
  <c r="BF114" i="12"/>
  <c r="BE114" i="12"/>
  <c r="BD114" i="12"/>
  <c r="BC114" i="12"/>
  <c r="BB114" i="12"/>
  <c r="BA114" i="12"/>
  <c r="AZ114" i="12"/>
  <c r="AY114" i="12"/>
  <c r="AX114" i="12"/>
  <c r="AW114" i="12"/>
  <c r="AU114" i="12"/>
  <c r="AS114" i="12"/>
  <c r="AA114" i="12"/>
  <c r="BK113" i="12"/>
  <c r="BJ113" i="12"/>
  <c r="BI113" i="12"/>
  <c r="BH113" i="12"/>
  <c r="BG113" i="12"/>
  <c r="BF113" i="12"/>
  <c r="BE113" i="12"/>
  <c r="BD113" i="12"/>
  <c r="BC113" i="12"/>
  <c r="BB113" i="12"/>
  <c r="BA113" i="12"/>
  <c r="AZ113" i="12"/>
  <c r="AY113" i="12"/>
  <c r="AX113" i="12"/>
  <c r="AW113" i="12"/>
  <c r="AU113" i="12"/>
  <c r="AS113" i="12"/>
  <c r="AA113" i="12"/>
  <c r="BK112" i="12"/>
  <c r="BJ112" i="12"/>
  <c r="BI112" i="12"/>
  <c r="BH112" i="12"/>
  <c r="BG112" i="12"/>
  <c r="BF112" i="12"/>
  <c r="BE112" i="12"/>
  <c r="BD112" i="12"/>
  <c r="BC112" i="12"/>
  <c r="BB112" i="12"/>
  <c r="BA112" i="12"/>
  <c r="AZ112" i="12"/>
  <c r="AY112" i="12"/>
  <c r="AX112" i="12"/>
  <c r="AW112" i="12"/>
  <c r="AU112" i="12"/>
  <c r="AS112" i="12"/>
  <c r="AA112" i="12"/>
  <c r="BK111" i="12"/>
  <c r="BJ111" i="12"/>
  <c r="BI111" i="12"/>
  <c r="BH111" i="12"/>
  <c r="BG111" i="12"/>
  <c r="BF111" i="12"/>
  <c r="BE111" i="12"/>
  <c r="BD111" i="12"/>
  <c r="BC111" i="12"/>
  <c r="BB111" i="12"/>
  <c r="BA111" i="12"/>
  <c r="AZ111" i="12"/>
  <c r="AY111" i="12"/>
  <c r="AX111" i="12"/>
  <c r="AW111" i="12"/>
  <c r="AU111" i="12"/>
  <c r="AS111" i="12"/>
  <c r="AA111" i="12"/>
  <c r="BK110" i="12"/>
  <c r="BJ110" i="12"/>
  <c r="BI110" i="12"/>
  <c r="BH110" i="12"/>
  <c r="BG110" i="12"/>
  <c r="BF110" i="12"/>
  <c r="BE110" i="12"/>
  <c r="BD110" i="12"/>
  <c r="BC110" i="12"/>
  <c r="BB110" i="12"/>
  <c r="BA110" i="12"/>
  <c r="AZ110" i="12"/>
  <c r="AY110" i="12"/>
  <c r="AX110" i="12"/>
  <c r="AW110" i="12"/>
  <c r="AU110" i="12"/>
  <c r="AS110" i="12"/>
  <c r="AA110" i="12"/>
  <c r="BK109" i="12"/>
  <c r="BJ109" i="12"/>
  <c r="BI109" i="12"/>
  <c r="BH109" i="12"/>
  <c r="BG109" i="12"/>
  <c r="BF109" i="12"/>
  <c r="BE109" i="12"/>
  <c r="BD109" i="12"/>
  <c r="BC109" i="12"/>
  <c r="BB109" i="12"/>
  <c r="BA109" i="12"/>
  <c r="AZ109" i="12"/>
  <c r="AY109" i="12"/>
  <c r="AX109" i="12"/>
  <c r="AW109" i="12"/>
  <c r="AU109" i="12"/>
  <c r="AS109" i="12"/>
  <c r="AA109" i="12"/>
  <c r="BK108" i="12"/>
  <c r="BJ108" i="12"/>
  <c r="BI108" i="12"/>
  <c r="BH108" i="12"/>
  <c r="BG108" i="12"/>
  <c r="BF108" i="12"/>
  <c r="BE108" i="12"/>
  <c r="BD108" i="12"/>
  <c r="BC108" i="12"/>
  <c r="BB108" i="12"/>
  <c r="BA108" i="12"/>
  <c r="AZ108" i="12"/>
  <c r="AY108" i="12"/>
  <c r="AX108" i="12"/>
  <c r="AW108" i="12"/>
  <c r="AU108" i="12"/>
  <c r="AS108" i="12"/>
  <c r="AA108" i="12"/>
  <c r="BK107" i="12"/>
  <c r="BJ107" i="12"/>
  <c r="BI107" i="12"/>
  <c r="BH107" i="12"/>
  <c r="BG107" i="12"/>
  <c r="BF107" i="12"/>
  <c r="BE107" i="12"/>
  <c r="BD107" i="12"/>
  <c r="BC107" i="12"/>
  <c r="BB107" i="12"/>
  <c r="BA107" i="12"/>
  <c r="AZ107" i="12"/>
  <c r="AY107" i="12"/>
  <c r="AX107" i="12"/>
  <c r="AW107" i="12"/>
  <c r="AU107" i="12"/>
  <c r="AS107" i="12"/>
  <c r="AA107" i="12"/>
  <c r="BK106" i="12"/>
  <c r="BJ106" i="12"/>
  <c r="BI106" i="12"/>
  <c r="BH106" i="12"/>
  <c r="BG106" i="12"/>
  <c r="BF106" i="12"/>
  <c r="BE106" i="12"/>
  <c r="BD106" i="12"/>
  <c r="BC106" i="12"/>
  <c r="BB106" i="12"/>
  <c r="BA106" i="12"/>
  <c r="AZ106" i="12"/>
  <c r="AY106" i="12"/>
  <c r="AX106" i="12"/>
  <c r="AW106" i="12"/>
  <c r="AU106" i="12"/>
  <c r="AS106" i="12"/>
  <c r="AA106" i="12"/>
  <c r="BK105" i="12"/>
  <c r="BJ105" i="12"/>
  <c r="BI105" i="12"/>
  <c r="BH105" i="12"/>
  <c r="BG105" i="12"/>
  <c r="BF105" i="12"/>
  <c r="BE105" i="12"/>
  <c r="BD105" i="12"/>
  <c r="BC105" i="12"/>
  <c r="BB105" i="12"/>
  <c r="BA105" i="12"/>
  <c r="AZ105" i="12"/>
  <c r="AY105" i="12"/>
  <c r="AX105" i="12"/>
  <c r="AW105" i="12"/>
  <c r="AU105" i="12"/>
  <c r="AS105" i="12"/>
  <c r="AA105" i="12"/>
  <c r="BL104" i="12"/>
  <c r="BK104" i="12"/>
  <c r="BJ104" i="12"/>
  <c r="BI104" i="12"/>
  <c r="BH104" i="12"/>
  <c r="BG104" i="12"/>
  <c r="BF104" i="12"/>
  <c r="BE104" i="12"/>
  <c r="BD104" i="12"/>
  <c r="BC104" i="12"/>
  <c r="BB104" i="12"/>
  <c r="BA104" i="12"/>
  <c r="AZ104" i="12"/>
  <c r="AY104" i="12"/>
  <c r="AX104" i="12"/>
  <c r="AW104" i="12"/>
  <c r="AU104" i="12"/>
  <c r="AS104" i="12"/>
  <c r="AA104" i="12"/>
  <c r="BK103" i="12"/>
  <c r="BJ103" i="12"/>
  <c r="BI103" i="12"/>
  <c r="BH103" i="12"/>
  <c r="BG103" i="12"/>
  <c r="BF103" i="12"/>
  <c r="BE103" i="12"/>
  <c r="BD103" i="12"/>
  <c r="BC103" i="12"/>
  <c r="BB103" i="12"/>
  <c r="BA103" i="12"/>
  <c r="AZ103" i="12"/>
  <c r="AY103" i="12"/>
  <c r="AX103" i="12"/>
  <c r="AW103" i="12"/>
  <c r="AU103" i="12"/>
  <c r="AS103" i="12"/>
  <c r="AA103" i="12"/>
  <c r="BK102" i="12"/>
  <c r="BJ102" i="12"/>
  <c r="BI102" i="12"/>
  <c r="BH102" i="12"/>
  <c r="BG102" i="12"/>
  <c r="BF102" i="12"/>
  <c r="BE102" i="12"/>
  <c r="BD102" i="12"/>
  <c r="BC102" i="12"/>
  <c r="BB102" i="12"/>
  <c r="BA102" i="12"/>
  <c r="AZ102" i="12"/>
  <c r="AY102" i="12"/>
  <c r="AX102" i="12"/>
  <c r="AW102" i="12"/>
  <c r="AU102" i="12"/>
  <c r="AS102" i="12"/>
  <c r="AA102" i="12"/>
  <c r="BK101" i="12"/>
  <c r="BL101" i="12" s="1"/>
  <c r="BJ101" i="12"/>
  <c r="BI101" i="12"/>
  <c r="BH101" i="12"/>
  <c r="BG101" i="12"/>
  <c r="BF101" i="12"/>
  <c r="BE101" i="12"/>
  <c r="BD101" i="12"/>
  <c r="BC101" i="12"/>
  <c r="BB101" i="12"/>
  <c r="BA101" i="12"/>
  <c r="AZ101" i="12"/>
  <c r="AY101" i="12"/>
  <c r="AX101" i="12"/>
  <c r="AW101" i="12"/>
  <c r="AU101" i="12"/>
  <c r="AS101" i="12"/>
  <c r="AA101" i="12"/>
  <c r="BK100" i="12"/>
  <c r="BJ100" i="12"/>
  <c r="BI100" i="12"/>
  <c r="BH100" i="12"/>
  <c r="BG100" i="12"/>
  <c r="BF100" i="12"/>
  <c r="BE100" i="12"/>
  <c r="BD100" i="12"/>
  <c r="BC100" i="12"/>
  <c r="BB100" i="12"/>
  <c r="BA100" i="12"/>
  <c r="AZ100" i="12"/>
  <c r="AY100" i="12"/>
  <c r="AX100" i="12"/>
  <c r="AW100" i="12"/>
  <c r="AU100" i="12"/>
  <c r="AS100" i="12"/>
  <c r="AA100" i="12"/>
  <c r="BK99" i="12"/>
  <c r="BJ99" i="12"/>
  <c r="BI99" i="12"/>
  <c r="BH99" i="12"/>
  <c r="BG99" i="12"/>
  <c r="BF99" i="12"/>
  <c r="BE99" i="12"/>
  <c r="BD99" i="12"/>
  <c r="BC99" i="12"/>
  <c r="BB99" i="12"/>
  <c r="BA99" i="12"/>
  <c r="AZ99" i="12"/>
  <c r="AY99" i="12"/>
  <c r="AX99" i="12"/>
  <c r="AW99" i="12"/>
  <c r="AU99" i="12"/>
  <c r="AS99" i="12"/>
  <c r="AA99" i="12"/>
  <c r="BK98" i="12"/>
  <c r="BJ98" i="12"/>
  <c r="BI98" i="12"/>
  <c r="BH98" i="12"/>
  <c r="BG98" i="12"/>
  <c r="BF98" i="12"/>
  <c r="BE98" i="12"/>
  <c r="BD98" i="12"/>
  <c r="BC98" i="12"/>
  <c r="BB98" i="12"/>
  <c r="BA98" i="12"/>
  <c r="AZ98" i="12"/>
  <c r="AY98" i="12"/>
  <c r="AX98" i="12"/>
  <c r="AW98" i="12"/>
  <c r="AU98" i="12"/>
  <c r="AS98" i="12"/>
  <c r="AA98" i="12"/>
  <c r="BK97" i="12"/>
  <c r="BJ97" i="12"/>
  <c r="BI97" i="12"/>
  <c r="BH97" i="12"/>
  <c r="BG97" i="12"/>
  <c r="BF97" i="12"/>
  <c r="BE97" i="12"/>
  <c r="BD97" i="12"/>
  <c r="BC97" i="12"/>
  <c r="BB97" i="12"/>
  <c r="BA97" i="12"/>
  <c r="AZ97" i="12"/>
  <c r="AY97" i="12"/>
  <c r="AX97" i="12"/>
  <c r="AW97" i="12"/>
  <c r="AU97" i="12"/>
  <c r="AS97" i="12"/>
  <c r="AA97" i="12"/>
  <c r="BK96" i="12"/>
  <c r="BJ96" i="12"/>
  <c r="BI96" i="12"/>
  <c r="BH96" i="12"/>
  <c r="BG96" i="12"/>
  <c r="BF96" i="12"/>
  <c r="BE96" i="12"/>
  <c r="BD96" i="12"/>
  <c r="BC96" i="12"/>
  <c r="BB96" i="12"/>
  <c r="BA96" i="12"/>
  <c r="AZ96" i="12"/>
  <c r="AY96" i="12"/>
  <c r="AX96" i="12"/>
  <c r="AW96" i="12"/>
  <c r="AU96" i="12"/>
  <c r="AS96" i="12"/>
  <c r="AA96" i="12"/>
  <c r="BK95" i="12"/>
  <c r="BJ95" i="12"/>
  <c r="BI95" i="12"/>
  <c r="BH95" i="12"/>
  <c r="BG95" i="12"/>
  <c r="BF95" i="12"/>
  <c r="BE95" i="12"/>
  <c r="BD95" i="12"/>
  <c r="BC95" i="12"/>
  <c r="BB95" i="12"/>
  <c r="BA95" i="12"/>
  <c r="AZ95" i="12"/>
  <c r="AY95" i="12"/>
  <c r="AX95" i="12"/>
  <c r="AW95" i="12"/>
  <c r="AU95" i="12"/>
  <c r="AS95" i="12"/>
  <c r="AA95" i="12"/>
  <c r="BK94" i="12"/>
  <c r="BJ94" i="12"/>
  <c r="BI94" i="12"/>
  <c r="BH94" i="12"/>
  <c r="BG94" i="12"/>
  <c r="BF94" i="12"/>
  <c r="BE94" i="12"/>
  <c r="BD94" i="12"/>
  <c r="BC94" i="12"/>
  <c r="BB94" i="12"/>
  <c r="BA94" i="12"/>
  <c r="AZ94" i="12"/>
  <c r="AY94" i="12"/>
  <c r="AX94" i="12"/>
  <c r="AW94" i="12"/>
  <c r="AU94" i="12"/>
  <c r="AS94" i="12"/>
  <c r="AA94" i="12"/>
  <c r="BK93" i="12"/>
  <c r="BL93" i="12" s="1"/>
  <c r="BJ93" i="12"/>
  <c r="BI93" i="12"/>
  <c r="BH93" i="12"/>
  <c r="BG93" i="12"/>
  <c r="BF93" i="12"/>
  <c r="BE93" i="12"/>
  <c r="BD93" i="12"/>
  <c r="BC93" i="12"/>
  <c r="BB93" i="12"/>
  <c r="BA93" i="12"/>
  <c r="AZ93" i="12"/>
  <c r="AY93" i="12"/>
  <c r="AX93" i="12"/>
  <c r="AW93" i="12"/>
  <c r="AU93" i="12"/>
  <c r="AS93" i="12"/>
  <c r="AA93" i="12"/>
  <c r="BK92" i="12"/>
  <c r="BJ92" i="12"/>
  <c r="BI92" i="12"/>
  <c r="BH92" i="12"/>
  <c r="BG92" i="12"/>
  <c r="BF92" i="12"/>
  <c r="BE92" i="12"/>
  <c r="BD92" i="12"/>
  <c r="BC92" i="12"/>
  <c r="BB92" i="12"/>
  <c r="BA92" i="12"/>
  <c r="AZ92" i="12"/>
  <c r="AY92" i="12"/>
  <c r="AX92" i="12"/>
  <c r="AW92" i="12"/>
  <c r="AU92" i="12"/>
  <c r="AS92" i="12"/>
  <c r="AA92" i="12"/>
  <c r="BK91" i="12"/>
  <c r="BJ91" i="12"/>
  <c r="BI91" i="12"/>
  <c r="BH91" i="12"/>
  <c r="BG91" i="12"/>
  <c r="BF91" i="12"/>
  <c r="BE91" i="12"/>
  <c r="BD91" i="12"/>
  <c r="BC91" i="12"/>
  <c r="BB91" i="12"/>
  <c r="BA91" i="12"/>
  <c r="AZ91" i="12"/>
  <c r="AY91" i="12"/>
  <c r="AX91" i="12"/>
  <c r="AW91" i="12"/>
  <c r="AU91" i="12"/>
  <c r="AS91" i="12"/>
  <c r="AA91" i="12"/>
  <c r="BK90" i="12"/>
  <c r="BJ90" i="12"/>
  <c r="BI90" i="12"/>
  <c r="BH90" i="12"/>
  <c r="BG90" i="12"/>
  <c r="BF90" i="12"/>
  <c r="BE90" i="12"/>
  <c r="BD90" i="12"/>
  <c r="BC90" i="12"/>
  <c r="BB90" i="12"/>
  <c r="BA90" i="12"/>
  <c r="AZ90" i="12"/>
  <c r="AY90" i="12"/>
  <c r="AX90" i="12"/>
  <c r="AW90" i="12"/>
  <c r="AU90" i="12"/>
  <c r="AS90" i="12"/>
  <c r="AA90" i="12"/>
  <c r="BK89" i="12"/>
  <c r="BJ89" i="12"/>
  <c r="BI89" i="12"/>
  <c r="BH89" i="12"/>
  <c r="BG89" i="12"/>
  <c r="BF89" i="12"/>
  <c r="BE89" i="12"/>
  <c r="BD89" i="12"/>
  <c r="BC89" i="12"/>
  <c r="BB89" i="12"/>
  <c r="BA89" i="12"/>
  <c r="AZ89" i="12"/>
  <c r="AY89" i="12"/>
  <c r="AX89" i="12"/>
  <c r="AW89" i="12"/>
  <c r="AU89" i="12"/>
  <c r="AS89" i="12"/>
  <c r="AA89" i="12"/>
  <c r="BL88" i="12"/>
  <c r="BK88" i="12"/>
  <c r="BJ88" i="12"/>
  <c r="BI88" i="12"/>
  <c r="BH88" i="12"/>
  <c r="BG88" i="12"/>
  <c r="BF88" i="12"/>
  <c r="BE88" i="12"/>
  <c r="BD88" i="12"/>
  <c r="BC88" i="12"/>
  <c r="BB88" i="12"/>
  <c r="BA88" i="12"/>
  <c r="AZ88" i="12"/>
  <c r="AY88" i="12"/>
  <c r="AX88" i="12"/>
  <c r="AW88" i="12"/>
  <c r="AU88" i="12"/>
  <c r="AS88" i="12"/>
  <c r="AA88" i="12"/>
  <c r="BK87" i="12"/>
  <c r="BJ87" i="12"/>
  <c r="BI87" i="12"/>
  <c r="BH87" i="12"/>
  <c r="BG87" i="12"/>
  <c r="BF87" i="12"/>
  <c r="BE87" i="12"/>
  <c r="BD87" i="12"/>
  <c r="BC87" i="12"/>
  <c r="BB87" i="12"/>
  <c r="BA87" i="12"/>
  <c r="AZ87" i="12"/>
  <c r="AY87" i="12"/>
  <c r="AX87" i="12"/>
  <c r="AW87" i="12"/>
  <c r="AU87" i="12"/>
  <c r="AS87" i="12"/>
  <c r="AA87" i="12"/>
  <c r="BK86" i="12"/>
  <c r="BJ86" i="12"/>
  <c r="BI86" i="12"/>
  <c r="BH86" i="12"/>
  <c r="BG86" i="12"/>
  <c r="BF86" i="12"/>
  <c r="BE86" i="12"/>
  <c r="BD86" i="12"/>
  <c r="BC86" i="12"/>
  <c r="BB86" i="12"/>
  <c r="BA86" i="12"/>
  <c r="AZ86" i="12"/>
  <c r="AY86" i="12"/>
  <c r="AX86" i="12"/>
  <c r="AW86" i="12"/>
  <c r="AU86" i="12"/>
  <c r="AS86" i="12"/>
  <c r="AA86" i="12"/>
  <c r="BK85" i="12"/>
  <c r="BL85" i="12" s="1"/>
  <c r="BJ85" i="12"/>
  <c r="BI85" i="12"/>
  <c r="BH85" i="12"/>
  <c r="BG85" i="12"/>
  <c r="BF85" i="12"/>
  <c r="BE85" i="12"/>
  <c r="BD85" i="12"/>
  <c r="BC85" i="12"/>
  <c r="BB85" i="12"/>
  <c r="BA85" i="12"/>
  <c r="AZ85" i="12"/>
  <c r="AY85" i="12"/>
  <c r="AX85" i="12"/>
  <c r="AW85" i="12"/>
  <c r="AU85" i="12"/>
  <c r="AS85" i="12"/>
  <c r="AA85" i="12"/>
  <c r="BK84" i="12"/>
  <c r="BJ84" i="12"/>
  <c r="BI84" i="12"/>
  <c r="BH84" i="12"/>
  <c r="BG84" i="12"/>
  <c r="BF84" i="12"/>
  <c r="BE84" i="12"/>
  <c r="BD84" i="12"/>
  <c r="BC84" i="12"/>
  <c r="BB84" i="12"/>
  <c r="BA84" i="12"/>
  <c r="AZ84" i="12"/>
  <c r="AY84" i="12"/>
  <c r="AX84" i="12"/>
  <c r="AW84" i="12"/>
  <c r="AU84" i="12"/>
  <c r="AS84" i="12"/>
  <c r="AA84" i="12"/>
  <c r="BK83" i="12"/>
  <c r="BJ83" i="12"/>
  <c r="BI83" i="12"/>
  <c r="BH83" i="12"/>
  <c r="BG83" i="12"/>
  <c r="BF83" i="12"/>
  <c r="BE83" i="12"/>
  <c r="BD83" i="12"/>
  <c r="BC83" i="12"/>
  <c r="BB83" i="12"/>
  <c r="BA83" i="12"/>
  <c r="AZ83" i="12"/>
  <c r="AY83" i="12"/>
  <c r="AX83" i="12"/>
  <c r="AW83" i="12"/>
  <c r="AU83" i="12"/>
  <c r="AS83" i="12"/>
  <c r="AA83" i="12"/>
  <c r="BK82" i="12"/>
  <c r="BJ82" i="12"/>
  <c r="BI82" i="12"/>
  <c r="BH82" i="12"/>
  <c r="BG82" i="12"/>
  <c r="BF82" i="12"/>
  <c r="BE82" i="12"/>
  <c r="BD82" i="12"/>
  <c r="BC82" i="12"/>
  <c r="BB82" i="12"/>
  <c r="BA82" i="12"/>
  <c r="AZ82" i="12"/>
  <c r="AY82" i="12"/>
  <c r="AX82" i="12"/>
  <c r="AW82" i="12"/>
  <c r="AU82" i="12"/>
  <c r="AS82" i="12"/>
  <c r="AA82" i="12"/>
  <c r="BK81" i="12"/>
  <c r="BJ81" i="12"/>
  <c r="BI81" i="12"/>
  <c r="BH81" i="12"/>
  <c r="BG81" i="12"/>
  <c r="BF81" i="12"/>
  <c r="BE81" i="12"/>
  <c r="BD81" i="12"/>
  <c r="BC81" i="12"/>
  <c r="BB81" i="12"/>
  <c r="BA81" i="12"/>
  <c r="AZ81" i="12"/>
  <c r="AY81" i="12"/>
  <c r="AX81" i="12"/>
  <c r="AW81" i="12"/>
  <c r="AU81" i="12"/>
  <c r="AS81" i="12"/>
  <c r="AA81" i="12"/>
  <c r="BK80" i="12"/>
  <c r="BJ80" i="12"/>
  <c r="BI80" i="12"/>
  <c r="BH80" i="12"/>
  <c r="BG80" i="12"/>
  <c r="BF80" i="12"/>
  <c r="BE80" i="12"/>
  <c r="BD80" i="12"/>
  <c r="BC80" i="12"/>
  <c r="BB80" i="12"/>
  <c r="BA80" i="12"/>
  <c r="AZ80" i="12"/>
  <c r="AY80" i="12"/>
  <c r="AX80" i="12"/>
  <c r="AW80" i="12"/>
  <c r="AU80" i="12"/>
  <c r="AS80" i="12"/>
  <c r="AA80" i="12"/>
  <c r="BK79" i="12"/>
  <c r="BJ79" i="12"/>
  <c r="BI79" i="12"/>
  <c r="BH79" i="12"/>
  <c r="BG79" i="12"/>
  <c r="BF79" i="12"/>
  <c r="BE79" i="12"/>
  <c r="BD79" i="12"/>
  <c r="BC79" i="12"/>
  <c r="BB79" i="12"/>
  <c r="BA79" i="12"/>
  <c r="AZ79" i="12"/>
  <c r="AY79" i="12"/>
  <c r="AX79" i="12"/>
  <c r="AW79" i="12"/>
  <c r="AU79" i="12"/>
  <c r="AS79" i="12"/>
  <c r="AA79" i="12"/>
  <c r="BK78" i="12"/>
  <c r="BJ78" i="12"/>
  <c r="BI78" i="12"/>
  <c r="BH78" i="12"/>
  <c r="BG78" i="12"/>
  <c r="BF78" i="12"/>
  <c r="BE78" i="12"/>
  <c r="BD78" i="12"/>
  <c r="BC78" i="12"/>
  <c r="BB78" i="12"/>
  <c r="BA78" i="12"/>
  <c r="AZ78" i="12"/>
  <c r="AY78" i="12"/>
  <c r="AX78" i="12"/>
  <c r="AW78" i="12"/>
  <c r="AU78" i="12"/>
  <c r="AS78" i="12"/>
  <c r="AA78" i="12"/>
  <c r="BK77" i="12"/>
  <c r="BJ77" i="12"/>
  <c r="BI77" i="12"/>
  <c r="BH77" i="12"/>
  <c r="BG77" i="12"/>
  <c r="BF77" i="12"/>
  <c r="BE77" i="12"/>
  <c r="BD77" i="12"/>
  <c r="BC77" i="12"/>
  <c r="BB77" i="12"/>
  <c r="BA77" i="12"/>
  <c r="AZ77" i="12"/>
  <c r="AY77" i="12"/>
  <c r="AX77" i="12"/>
  <c r="AW77" i="12"/>
  <c r="AU77" i="12"/>
  <c r="AS77" i="12"/>
  <c r="AA77" i="12"/>
  <c r="BK76" i="12"/>
  <c r="BJ76" i="12"/>
  <c r="BI76" i="12"/>
  <c r="BH76" i="12"/>
  <c r="BG76" i="12"/>
  <c r="BF76" i="12"/>
  <c r="BE76" i="12"/>
  <c r="BD76" i="12"/>
  <c r="BC76" i="12"/>
  <c r="BB76" i="12"/>
  <c r="BA76" i="12"/>
  <c r="AZ76" i="12"/>
  <c r="AY76" i="12"/>
  <c r="AX76" i="12"/>
  <c r="AW76" i="12"/>
  <c r="AU76" i="12"/>
  <c r="AS76" i="12"/>
  <c r="AA76" i="12"/>
  <c r="BK75" i="12"/>
  <c r="BJ75" i="12"/>
  <c r="BI75" i="12"/>
  <c r="BH75" i="12"/>
  <c r="BG75" i="12"/>
  <c r="BF75" i="12"/>
  <c r="BE75" i="12"/>
  <c r="BD75" i="12"/>
  <c r="BC75" i="12"/>
  <c r="BB75" i="12"/>
  <c r="BA75" i="12"/>
  <c r="AZ75" i="12"/>
  <c r="AY75" i="12"/>
  <c r="AX75" i="12"/>
  <c r="AW75" i="12"/>
  <c r="AU75" i="12"/>
  <c r="AS75" i="12"/>
  <c r="AA75" i="12"/>
  <c r="BK74" i="12"/>
  <c r="BJ74" i="12"/>
  <c r="BI74" i="12"/>
  <c r="BH74" i="12"/>
  <c r="BG74" i="12"/>
  <c r="BF74" i="12"/>
  <c r="BE74" i="12"/>
  <c r="BD74" i="12"/>
  <c r="BC74" i="12"/>
  <c r="BB74" i="12"/>
  <c r="BA74" i="12"/>
  <c r="AZ74" i="12"/>
  <c r="AY74" i="12"/>
  <c r="AX74" i="12"/>
  <c r="AW74" i="12"/>
  <c r="AU74" i="12"/>
  <c r="AS74" i="12"/>
  <c r="AA74" i="12"/>
  <c r="BK73" i="12"/>
  <c r="BJ73" i="12"/>
  <c r="BI73" i="12"/>
  <c r="BH73" i="12"/>
  <c r="BG73" i="12"/>
  <c r="BF73" i="12"/>
  <c r="BE73" i="12"/>
  <c r="BD73" i="12"/>
  <c r="BC73" i="12"/>
  <c r="BB73" i="12"/>
  <c r="BA73" i="12"/>
  <c r="AZ73" i="12"/>
  <c r="AY73" i="12"/>
  <c r="AX73" i="12"/>
  <c r="AW73" i="12"/>
  <c r="AU73" i="12"/>
  <c r="AS73" i="12"/>
  <c r="AA73" i="12"/>
  <c r="BL72" i="12"/>
  <c r="BK72" i="12"/>
  <c r="BJ72" i="12"/>
  <c r="BI72" i="12"/>
  <c r="BH72" i="12"/>
  <c r="BG72" i="12"/>
  <c r="BF72" i="12"/>
  <c r="BE72" i="12"/>
  <c r="BD72" i="12"/>
  <c r="BC72" i="12"/>
  <c r="BB72" i="12"/>
  <c r="BA72" i="12"/>
  <c r="AZ72" i="12"/>
  <c r="AY72" i="12"/>
  <c r="AX72" i="12"/>
  <c r="AW72" i="12"/>
  <c r="AU72" i="12"/>
  <c r="AS72" i="12"/>
  <c r="AA72" i="12"/>
  <c r="BK71" i="12"/>
  <c r="BJ71" i="12"/>
  <c r="BI71" i="12"/>
  <c r="BH71" i="12"/>
  <c r="BG71" i="12"/>
  <c r="BF71" i="12"/>
  <c r="BE71" i="12"/>
  <c r="BD71" i="12"/>
  <c r="BC71" i="12"/>
  <c r="BB71" i="12"/>
  <c r="BA71" i="12"/>
  <c r="AZ71" i="12"/>
  <c r="AY71" i="12"/>
  <c r="AX71" i="12"/>
  <c r="AW71" i="12"/>
  <c r="AU71" i="12"/>
  <c r="AS71" i="12"/>
  <c r="AA71" i="12"/>
  <c r="BK70" i="12"/>
  <c r="BJ70" i="12"/>
  <c r="BI70" i="12"/>
  <c r="BH70" i="12"/>
  <c r="BG70" i="12"/>
  <c r="BF70" i="12"/>
  <c r="BE70" i="12"/>
  <c r="BD70" i="12"/>
  <c r="BC70" i="12"/>
  <c r="BB70" i="12"/>
  <c r="BA70" i="12"/>
  <c r="AZ70" i="12"/>
  <c r="AY70" i="12"/>
  <c r="AX70" i="12"/>
  <c r="AW70" i="12"/>
  <c r="AU70" i="12"/>
  <c r="AS70" i="12"/>
  <c r="AA70" i="12"/>
  <c r="BK69" i="12"/>
  <c r="BL69" i="12" s="1"/>
  <c r="BJ69" i="12"/>
  <c r="BI69" i="12"/>
  <c r="BH69" i="12"/>
  <c r="BG69" i="12"/>
  <c r="BF69" i="12"/>
  <c r="BE69" i="12"/>
  <c r="BD69" i="12"/>
  <c r="BC69" i="12"/>
  <c r="BB69" i="12"/>
  <c r="BA69" i="12"/>
  <c r="AZ69" i="12"/>
  <c r="AY69" i="12"/>
  <c r="AX69" i="12"/>
  <c r="AW69" i="12"/>
  <c r="AU69" i="12"/>
  <c r="AS69" i="12"/>
  <c r="AA69" i="12"/>
  <c r="BK68" i="12"/>
  <c r="BJ68" i="12"/>
  <c r="BI68" i="12"/>
  <c r="BH68" i="12"/>
  <c r="BG68" i="12"/>
  <c r="BF68" i="12"/>
  <c r="BE68" i="12"/>
  <c r="BD68" i="12"/>
  <c r="BC68" i="12"/>
  <c r="BB68" i="12"/>
  <c r="BA68" i="12"/>
  <c r="AZ68" i="12"/>
  <c r="AY68" i="12"/>
  <c r="AX68" i="12"/>
  <c r="AW68" i="12"/>
  <c r="AU68" i="12"/>
  <c r="AS68" i="12"/>
  <c r="AA68" i="12"/>
  <c r="BK67" i="12"/>
  <c r="BJ67" i="12"/>
  <c r="BI67" i="12"/>
  <c r="BH67" i="12"/>
  <c r="BG67" i="12"/>
  <c r="BF67" i="12"/>
  <c r="BE67" i="12"/>
  <c r="BD67" i="12"/>
  <c r="BC67" i="12"/>
  <c r="BB67" i="12"/>
  <c r="BA67" i="12"/>
  <c r="AZ67" i="12"/>
  <c r="AY67" i="12"/>
  <c r="AX67" i="12"/>
  <c r="AW67" i="12"/>
  <c r="AU67" i="12"/>
  <c r="AS67" i="12"/>
  <c r="AA67" i="12"/>
  <c r="BK66" i="12"/>
  <c r="BJ66" i="12"/>
  <c r="BI66" i="12"/>
  <c r="BH66" i="12"/>
  <c r="BG66" i="12"/>
  <c r="BF66" i="12"/>
  <c r="BE66" i="12"/>
  <c r="BD66" i="12"/>
  <c r="BC66" i="12"/>
  <c r="BB66" i="12"/>
  <c r="BA66" i="12"/>
  <c r="AZ66" i="12"/>
  <c r="AY66" i="12"/>
  <c r="AX66" i="12"/>
  <c r="AW66" i="12"/>
  <c r="AU66" i="12"/>
  <c r="AS66" i="12"/>
  <c r="AA66" i="12"/>
  <c r="BK65" i="12"/>
  <c r="BJ65" i="12"/>
  <c r="BI65" i="12"/>
  <c r="BH65" i="12"/>
  <c r="BG65" i="12"/>
  <c r="BF65" i="12"/>
  <c r="BE65" i="12"/>
  <c r="BD65" i="12"/>
  <c r="BC65" i="12"/>
  <c r="BB65" i="12"/>
  <c r="BA65" i="12"/>
  <c r="AZ65" i="12"/>
  <c r="AY65" i="12"/>
  <c r="AX65" i="12"/>
  <c r="AW65" i="12"/>
  <c r="AU65" i="12"/>
  <c r="AS65" i="12"/>
  <c r="AA65" i="12"/>
  <c r="BK64" i="12"/>
  <c r="BJ64" i="12"/>
  <c r="BI64" i="12"/>
  <c r="BH64" i="12"/>
  <c r="BG64" i="12"/>
  <c r="BF64" i="12"/>
  <c r="BE64" i="12"/>
  <c r="BD64" i="12"/>
  <c r="BC64" i="12"/>
  <c r="BB64" i="12"/>
  <c r="BA64" i="12"/>
  <c r="AZ64" i="12"/>
  <c r="AY64" i="12"/>
  <c r="AX64" i="12"/>
  <c r="AW64" i="12"/>
  <c r="AU64" i="12"/>
  <c r="AS64" i="12"/>
  <c r="AA64" i="12"/>
  <c r="BK63" i="12"/>
  <c r="BJ63" i="12"/>
  <c r="BI63" i="12"/>
  <c r="BH63" i="12"/>
  <c r="BG63" i="12"/>
  <c r="BF63" i="12"/>
  <c r="BE63" i="12"/>
  <c r="BD63" i="12"/>
  <c r="BC63" i="12"/>
  <c r="BB63" i="12"/>
  <c r="BA63" i="12"/>
  <c r="AZ63" i="12"/>
  <c r="AY63" i="12"/>
  <c r="AX63" i="12"/>
  <c r="AW63" i="12"/>
  <c r="AU63" i="12"/>
  <c r="AS63" i="12"/>
  <c r="AA63" i="12"/>
  <c r="BK62" i="12"/>
  <c r="BJ62" i="12"/>
  <c r="BI62" i="12"/>
  <c r="BH62" i="12"/>
  <c r="BG62" i="12"/>
  <c r="BF62" i="12"/>
  <c r="BE62" i="12"/>
  <c r="BD62" i="12"/>
  <c r="BC62" i="12"/>
  <c r="BB62" i="12"/>
  <c r="BA62" i="12"/>
  <c r="AZ62" i="12"/>
  <c r="AY62" i="12"/>
  <c r="AX62" i="12"/>
  <c r="AW62" i="12"/>
  <c r="AU62" i="12"/>
  <c r="AS62" i="12"/>
  <c r="AA62" i="12"/>
  <c r="BK61" i="12"/>
  <c r="BL61" i="12" s="1"/>
  <c r="BJ61" i="12"/>
  <c r="BI61" i="12"/>
  <c r="BH61" i="12"/>
  <c r="BG61" i="12"/>
  <c r="BF61" i="12"/>
  <c r="BE61" i="12"/>
  <c r="BD61" i="12"/>
  <c r="BC61" i="12"/>
  <c r="BB61" i="12"/>
  <c r="BA61" i="12"/>
  <c r="AZ61" i="12"/>
  <c r="AY61" i="12"/>
  <c r="AX61" i="12"/>
  <c r="AW61" i="12"/>
  <c r="AU61" i="12"/>
  <c r="AS61" i="12"/>
  <c r="AA61" i="12"/>
  <c r="BK60" i="12"/>
  <c r="BJ60" i="12"/>
  <c r="BI60" i="12"/>
  <c r="BH60" i="12"/>
  <c r="BG60" i="12"/>
  <c r="BF60" i="12"/>
  <c r="BE60" i="12"/>
  <c r="BD60" i="12"/>
  <c r="BC60" i="12"/>
  <c r="BB60" i="12"/>
  <c r="BA60" i="12"/>
  <c r="AZ60" i="12"/>
  <c r="AY60" i="12"/>
  <c r="AX60" i="12"/>
  <c r="AW60" i="12"/>
  <c r="AU60" i="12"/>
  <c r="AS60" i="12"/>
  <c r="AA60" i="12"/>
  <c r="BK59" i="12"/>
  <c r="BJ59" i="12"/>
  <c r="BI59" i="12"/>
  <c r="BH59" i="12"/>
  <c r="BG59" i="12"/>
  <c r="BF59" i="12"/>
  <c r="BE59" i="12"/>
  <c r="BD59" i="12"/>
  <c r="BC59" i="12"/>
  <c r="BB59" i="12"/>
  <c r="BA59" i="12"/>
  <c r="AZ59" i="12"/>
  <c r="AY59" i="12"/>
  <c r="AX59" i="12"/>
  <c r="AW59" i="12"/>
  <c r="AU59" i="12"/>
  <c r="AS59" i="12"/>
  <c r="AA59" i="12"/>
  <c r="BK58" i="12"/>
  <c r="BJ58" i="12"/>
  <c r="BI58" i="12"/>
  <c r="BH58" i="12"/>
  <c r="BG58" i="12"/>
  <c r="BF58" i="12"/>
  <c r="BE58" i="12"/>
  <c r="BD58" i="12"/>
  <c r="BC58" i="12"/>
  <c r="BB58" i="12"/>
  <c r="BA58" i="12"/>
  <c r="AZ58" i="12"/>
  <c r="AY58" i="12"/>
  <c r="AX58" i="12"/>
  <c r="AW58" i="12"/>
  <c r="AU58" i="12"/>
  <c r="AS58" i="12"/>
  <c r="AA58" i="12"/>
  <c r="BK57" i="12"/>
  <c r="BJ57" i="12"/>
  <c r="BI57" i="12"/>
  <c r="BH57" i="12"/>
  <c r="BG57" i="12"/>
  <c r="BF57" i="12"/>
  <c r="BE57" i="12"/>
  <c r="BD57" i="12"/>
  <c r="BC57" i="12"/>
  <c r="BB57" i="12"/>
  <c r="BA57" i="12"/>
  <c r="AZ57" i="12"/>
  <c r="AY57" i="12"/>
  <c r="AX57" i="12"/>
  <c r="AW57" i="12"/>
  <c r="AU57" i="12"/>
  <c r="AS57" i="12"/>
  <c r="AA57" i="12"/>
  <c r="BL56" i="12"/>
  <c r="BK56" i="12"/>
  <c r="BJ56" i="12"/>
  <c r="BI56" i="12"/>
  <c r="BH56" i="12"/>
  <c r="BG56" i="12"/>
  <c r="BF56" i="12"/>
  <c r="BE56" i="12"/>
  <c r="BD56" i="12"/>
  <c r="BC56" i="12"/>
  <c r="BB56" i="12"/>
  <c r="BA56" i="12"/>
  <c r="AZ56" i="12"/>
  <c r="AY56" i="12"/>
  <c r="AX56" i="12"/>
  <c r="AW56" i="12"/>
  <c r="AU56" i="12"/>
  <c r="AS56" i="12"/>
  <c r="AA56" i="12"/>
  <c r="BK55" i="12"/>
  <c r="BJ55" i="12"/>
  <c r="BI55" i="12"/>
  <c r="BH55" i="12"/>
  <c r="BG55" i="12"/>
  <c r="BF55" i="12"/>
  <c r="BE55" i="12"/>
  <c r="BD55" i="12"/>
  <c r="BC55" i="12"/>
  <c r="BB55" i="12"/>
  <c r="BA55" i="12"/>
  <c r="AZ55" i="12"/>
  <c r="AY55" i="12"/>
  <c r="AX55" i="12"/>
  <c r="AW55" i="12"/>
  <c r="AU55" i="12"/>
  <c r="AS55" i="12"/>
  <c r="AA55" i="12"/>
  <c r="BK54" i="12"/>
  <c r="BJ54" i="12"/>
  <c r="BI54" i="12"/>
  <c r="BH54" i="12"/>
  <c r="BG54" i="12"/>
  <c r="BF54" i="12"/>
  <c r="BE54" i="12"/>
  <c r="BD54" i="12"/>
  <c r="BC54" i="12"/>
  <c r="BB54" i="12"/>
  <c r="BA54" i="12"/>
  <c r="AZ54" i="12"/>
  <c r="AY54" i="12"/>
  <c r="AX54" i="12"/>
  <c r="AW54" i="12"/>
  <c r="AU54" i="12"/>
  <c r="AS54" i="12"/>
  <c r="AA54" i="12"/>
  <c r="BK53" i="12"/>
  <c r="BL53" i="12" s="1"/>
  <c r="BJ53" i="12"/>
  <c r="BI53" i="12"/>
  <c r="BH53" i="12"/>
  <c r="BG53" i="12"/>
  <c r="BF53" i="12"/>
  <c r="BE53" i="12"/>
  <c r="BD53" i="12"/>
  <c r="BC53" i="12"/>
  <c r="BB53" i="12"/>
  <c r="BA53" i="12"/>
  <c r="AZ53" i="12"/>
  <c r="AY53" i="12"/>
  <c r="AX53" i="12"/>
  <c r="AW53" i="12"/>
  <c r="AU53" i="12"/>
  <c r="AS53" i="12"/>
  <c r="AA53" i="12"/>
  <c r="BK52" i="12"/>
  <c r="BJ52" i="12"/>
  <c r="BI52" i="12"/>
  <c r="BH52" i="12"/>
  <c r="BG52" i="12"/>
  <c r="BF52" i="12"/>
  <c r="BE52" i="12"/>
  <c r="BD52" i="12"/>
  <c r="BC52" i="12"/>
  <c r="BB52" i="12"/>
  <c r="BA52" i="12"/>
  <c r="AZ52" i="12"/>
  <c r="AY52" i="12"/>
  <c r="AX52" i="12"/>
  <c r="AW52" i="12"/>
  <c r="AU52" i="12"/>
  <c r="AS52" i="12"/>
  <c r="AA52" i="12"/>
  <c r="BK51" i="12"/>
  <c r="BJ51" i="12"/>
  <c r="BI51" i="12"/>
  <c r="BH51" i="12"/>
  <c r="BG51" i="12"/>
  <c r="BF51" i="12"/>
  <c r="BE51" i="12"/>
  <c r="BD51" i="12"/>
  <c r="BC51" i="12"/>
  <c r="BB51" i="12"/>
  <c r="BA51" i="12"/>
  <c r="AZ51" i="12"/>
  <c r="AY51" i="12"/>
  <c r="AX51" i="12"/>
  <c r="AW51" i="12"/>
  <c r="AU51" i="12"/>
  <c r="AS51" i="12"/>
  <c r="AA51" i="12"/>
  <c r="BK50" i="12"/>
  <c r="BJ50" i="12"/>
  <c r="BI50" i="12"/>
  <c r="BH50" i="12"/>
  <c r="BG50" i="12"/>
  <c r="BF50" i="12"/>
  <c r="BE50" i="12"/>
  <c r="BD50" i="12"/>
  <c r="BC50" i="12"/>
  <c r="BB50" i="12"/>
  <c r="BA50" i="12"/>
  <c r="AZ50" i="12"/>
  <c r="AY50" i="12"/>
  <c r="AX50" i="12"/>
  <c r="AW50" i="12"/>
  <c r="AU50" i="12"/>
  <c r="AS50" i="12"/>
  <c r="AA50" i="12"/>
  <c r="BK49" i="12"/>
  <c r="BJ49" i="12"/>
  <c r="BI49" i="12"/>
  <c r="BH49" i="12"/>
  <c r="BG49" i="12"/>
  <c r="BF49" i="12"/>
  <c r="BE49" i="12"/>
  <c r="BD49" i="12"/>
  <c r="BC49" i="12"/>
  <c r="BB49" i="12"/>
  <c r="BA49" i="12"/>
  <c r="AZ49" i="12"/>
  <c r="AY49" i="12"/>
  <c r="AX49" i="12"/>
  <c r="AW49" i="12"/>
  <c r="AU49" i="12"/>
  <c r="AS49" i="12"/>
  <c r="AA49" i="12"/>
  <c r="BK48" i="12"/>
  <c r="BJ48" i="12"/>
  <c r="BI48" i="12"/>
  <c r="BH48" i="12"/>
  <c r="BG48" i="12"/>
  <c r="BF48" i="12"/>
  <c r="BE48" i="12"/>
  <c r="BD48" i="12"/>
  <c r="BC48" i="12"/>
  <c r="BB48" i="12"/>
  <c r="BA48" i="12"/>
  <c r="AZ48" i="12"/>
  <c r="AY48" i="12"/>
  <c r="AX48" i="12"/>
  <c r="AW48" i="12"/>
  <c r="AU48" i="12"/>
  <c r="AS48" i="12"/>
  <c r="AA48" i="12"/>
  <c r="BK47" i="12"/>
  <c r="BJ47" i="12"/>
  <c r="BI47" i="12"/>
  <c r="BH47" i="12"/>
  <c r="BG47" i="12"/>
  <c r="BF47" i="12"/>
  <c r="BE47" i="12"/>
  <c r="BD47" i="12"/>
  <c r="BC47" i="12"/>
  <c r="BB47" i="12"/>
  <c r="BA47" i="12"/>
  <c r="AZ47" i="12"/>
  <c r="AY47" i="12"/>
  <c r="AX47" i="12"/>
  <c r="AW47" i="12"/>
  <c r="AU47" i="12"/>
  <c r="AS47" i="12"/>
  <c r="AA47" i="12"/>
  <c r="BK46" i="12"/>
  <c r="BJ46" i="12"/>
  <c r="BI46" i="12"/>
  <c r="BH46" i="12"/>
  <c r="BG46" i="12"/>
  <c r="BF46" i="12"/>
  <c r="BE46" i="12"/>
  <c r="BD46" i="12"/>
  <c r="BC46" i="12"/>
  <c r="BB46" i="12"/>
  <c r="BA46" i="12"/>
  <c r="AZ46" i="12"/>
  <c r="AY46" i="12"/>
  <c r="AX46" i="12"/>
  <c r="AW46" i="12"/>
  <c r="AU46" i="12"/>
  <c r="AS46" i="12"/>
  <c r="AA46" i="12"/>
  <c r="BK45" i="12"/>
  <c r="BJ45" i="12"/>
  <c r="BI45" i="12"/>
  <c r="BH45" i="12"/>
  <c r="BG45" i="12"/>
  <c r="BF45" i="12"/>
  <c r="BE45" i="12"/>
  <c r="BD45" i="12"/>
  <c r="BC45" i="12"/>
  <c r="BB45" i="12"/>
  <c r="BA45" i="12"/>
  <c r="AZ45" i="12"/>
  <c r="AY45" i="12"/>
  <c r="AX45" i="12"/>
  <c r="AW45" i="12"/>
  <c r="AU45" i="12"/>
  <c r="AS45" i="12"/>
  <c r="AA45" i="12"/>
  <c r="BK44" i="12"/>
  <c r="BJ44" i="12"/>
  <c r="BI44" i="12"/>
  <c r="BH44" i="12"/>
  <c r="BG44" i="12"/>
  <c r="BF44" i="12"/>
  <c r="BE44" i="12"/>
  <c r="BD44" i="12"/>
  <c r="BC44" i="12"/>
  <c r="BB44" i="12"/>
  <c r="BA44" i="12"/>
  <c r="AZ44" i="12"/>
  <c r="AY44" i="12"/>
  <c r="AX44" i="12"/>
  <c r="AW44" i="12"/>
  <c r="AU44" i="12"/>
  <c r="AS44" i="12"/>
  <c r="AA44" i="12"/>
  <c r="BK43" i="12"/>
  <c r="BJ43" i="12"/>
  <c r="BI43" i="12"/>
  <c r="BH43" i="12"/>
  <c r="BG43" i="12"/>
  <c r="BF43" i="12"/>
  <c r="BE43" i="12"/>
  <c r="BD43" i="12"/>
  <c r="BC43" i="12"/>
  <c r="BB43" i="12"/>
  <c r="BA43" i="12"/>
  <c r="AZ43" i="12"/>
  <c r="AY43" i="12"/>
  <c r="AX43" i="12"/>
  <c r="AW43" i="12"/>
  <c r="AU43" i="12"/>
  <c r="AS43" i="12"/>
  <c r="AA43" i="12"/>
  <c r="BK42" i="12"/>
  <c r="BJ42" i="12"/>
  <c r="BI42" i="12"/>
  <c r="BH42" i="12"/>
  <c r="BG42" i="12"/>
  <c r="BF42" i="12"/>
  <c r="BE42" i="12"/>
  <c r="BD42" i="12"/>
  <c r="BC42" i="12"/>
  <c r="BB42" i="12"/>
  <c r="BA42" i="12"/>
  <c r="AZ42" i="12"/>
  <c r="AY42" i="12"/>
  <c r="AX42" i="12"/>
  <c r="AW42" i="12"/>
  <c r="AU42" i="12"/>
  <c r="AS42" i="12"/>
  <c r="AA42" i="12"/>
  <c r="BK41" i="12"/>
  <c r="BJ41" i="12"/>
  <c r="BI41" i="12"/>
  <c r="BH41" i="12"/>
  <c r="BG41" i="12"/>
  <c r="BF41" i="12"/>
  <c r="BE41" i="12"/>
  <c r="BD41" i="12"/>
  <c r="BC41" i="12"/>
  <c r="BB41" i="12"/>
  <c r="BA41" i="12"/>
  <c r="AZ41" i="12"/>
  <c r="AY41" i="12"/>
  <c r="AX41" i="12"/>
  <c r="AW41" i="12"/>
  <c r="AU41" i="12"/>
  <c r="AS41" i="12"/>
  <c r="AA41" i="12"/>
  <c r="BL40" i="12"/>
  <c r="BK40" i="12"/>
  <c r="BJ40" i="12"/>
  <c r="BI40" i="12"/>
  <c r="BH40" i="12"/>
  <c r="BG40" i="12"/>
  <c r="BF40" i="12"/>
  <c r="BE40" i="12"/>
  <c r="BD40" i="12"/>
  <c r="BC40" i="12"/>
  <c r="BB40" i="12"/>
  <c r="BA40" i="12"/>
  <c r="AZ40" i="12"/>
  <c r="AY40" i="12"/>
  <c r="AX40" i="12"/>
  <c r="AW40" i="12"/>
  <c r="AU40" i="12"/>
  <c r="AS40" i="12"/>
  <c r="AA40" i="12"/>
  <c r="BK39" i="12"/>
  <c r="BJ39" i="12"/>
  <c r="BI39" i="12"/>
  <c r="BH39" i="12"/>
  <c r="BG39" i="12"/>
  <c r="BF39" i="12"/>
  <c r="BE39" i="12"/>
  <c r="BD39" i="12"/>
  <c r="BC39" i="12"/>
  <c r="BB39" i="12"/>
  <c r="BA39" i="12"/>
  <c r="AZ39" i="12"/>
  <c r="AY39" i="12"/>
  <c r="AX39" i="12"/>
  <c r="AW39" i="12"/>
  <c r="AU39" i="12"/>
  <c r="AS39" i="12"/>
  <c r="AA39" i="12"/>
  <c r="BK38" i="12"/>
  <c r="BJ38" i="12"/>
  <c r="BI38" i="12"/>
  <c r="BH38" i="12"/>
  <c r="BG38" i="12"/>
  <c r="BF38" i="12"/>
  <c r="BE38" i="12"/>
  <c r="BD38" i="12"/>
  <c r="BC38" i="12"/>
  <c r="BB38" i="12"/>
  <c r="BA38" i="12"/>
  <c r="AZ38" i="12"/>
  <c r="AY38" i="12"/>
  <c r="AX38" i="12"/>
  <c r="AW38" i="12"/>
  <c r="AU38" i="12"/>
  <c r="AS38" i="12"/>
  <c r="AA38" i="12"/>
  <c r="BK37" i="12"/>
  <c r="BL37" i="12" s="1"/>
  <c r="BJ37" i="12"/>
  <c r="BI37" i="12"/>
  <c r="BH37" i="12"/>
  <c r="BG37" i="12"/>
  <c r="BF37" i="12"/>
  <c r="BE37" i="12"/>
  <c r="BD37" i="12"/>
  <c r="BC37" i="12"/>
  <c r="BB37" i="12"/>
  <c r="BA37" i="12"/>
  <c r="AZ37" i="12"/>
  <c r="AY37" i="12"/>
  <c r="AX37" i="12"/>
  <c r="AW37" i="12"/>
  <c r="AU37" i="12"/>
  <c r="AS37" i="12"/>
  <c r="AA37" i="12"/>
  <c r="BK36" i="12"/>
  <c r="BJ36" i="12"/>
  <c r="BI36" i="12"/>
  <c r="BH36" i="12"/>
  <c r="BG36" i="12"/>
  <c r="BF36" i="12"/>
  <c r="BE36" i="12"/>
  <c r="BD36" i="12"/>
  <c r="BC36" i="12"/>
  <c r="BB36" i="12"/>
  <c r="BA36" i="12"/>
  <c r="AZ36" i="12"/>
  <c r="AY36" i="12"/>
  <c r="AX36" i="12"/>
  <c r="AW36" i="12"/>
  <c r="AU36" i="12"/>
  <c r="AS36" i="12"/>
  <c r="AA36" i="12"/>
  <c r="BK35" i="12"/>
  <c r="BJ35" i="12"/>
  <c r="BI35" i="12"/>
  <c r="BH35" i="12"/>
  <c r="BG35" i="12"/>
  <c r="BF35" i="12"/>
  <c r="BE35" i="12"/>
  <c r="BD35" i="12"/>
  <c r="BC35" i="12"/>
  <c r="BB35" i="12"/>
  <c r="BA35" i="12"/>
  <c r="AZ35" i="12"/>
  <c r="AY35" i="12"/>
  <c r="AX35" i="12"/>
  <c r="AW35" i="12"/>
  <c r="AU35" i="12"/>
  <c r="AS35" i="12"/>
  <c r="AA35" i="12"/>
  <c r="BK34" i="12"/>
  <c r="BJ34" i="12"/>
  <c r="BI34" i="12"/>
  <c r="BH34" i="12"/>
  <c r="BG34" i="12"/>
  <c r="BF34" i="12"/>
  <c r="BE34" i="12"/>
  <c r="BD34" i="12"/>
  <c r="BC34" i="12"/>
  <c r="BB34" i="12"/>
  <c r="BA34" i="12"/>
  <c r="AZ34" i="12"/>
  <c r="AY34" i="12"/>
  <c r="AX34" i="12"/>
  <c r="AW34" i="12"/>
  <c r="AU34" i="12"/>
  <c r="AS34" i="12"/>
  <c r="AA34" i="12"/>
  <c r="BK33" i="12"/>
  <c r="BJ33" i="12"/>
  <c r="BI33" i="12"/>
  <c r="BH33" i="12"/>
  <c r="BG33" i="12"/>
  <c r="BF33" i="12"/>
  <c r="BE33" i="12"/>
  <c r="BD33" i="12"/>
  <c r="BC33" i="12"/>
  <c r="BB33" i="12"/>
  <c r="BA33" i="12"/>
  <c r="AZ33" i="12"/>
  <c r="AY33" i="12"/>
  <c r="AX33" i="12"/>
  <c r="AW33" i="12"/>
  <c r="AU33" i="12"/>
  <c r="AS33" i="12"/>
  <c r="AA33" i="12"/>
  <c r="BK32" i="12"/>
  <c r="BJ32" i="12"/>
  <c r="BI32" i="12"/>
  <c r="BH32" i="12"/>
  <c r="BG32" i="12"/>
  <c r="BF32" i="12"/>
  <c r="BE32" i="12"/>
  <c r="BD32" i="12"/>
  <c r="BC32" i="12"/>
  <c r="BB32" i="12"/>
  <c r="BA32" i="12"/>
  <c r="AZ32" i="12"/>
  <c r="AY32" i="12"/>
  <c r="AX32" i="12"/>
  <c r="AW32" i="12"/>
  <c r="AU32" i="12"/>
  <c r="AS32" i="12"/>
  <c r="AA32" i="12"/>
  <c r="BK31" i="12"/>
  <c r="BJ31" i="12"/>
  <c r="BI31" i="12"/>
  <c r="BH31" i="12"/>
  <c r="BG31" i="12"/>
  <c r="BF31" i="12"/>
  <c r="BE31" i="12"/>
  <c r="BD31" i="12"/>
  <c r="BC31" i="12"/>
  <c r="BB31" i="12"/>
  <c r="BA31" i="12"/>
  <c r="AZ31" i="12"/>
  <c r="AY31" i="12"/>
  <c r="AX31" i="12"/>
  <c r="AW31" i="12"/>
  <c r="AU31" i="12"/>
  <c r="AS31" i="12"/>
  <c r="AA31" i="12"/>
  <c r="BK30" i="12"/>
  <c r="BJ30" i="12"/>
  <c r="BI30" i="12"/>
  <c r="BH30" i="12"/>
  <c r="BG30" i="12"/>
  <c r="BF30" i="12"/>
  <c r="BE30" i="12"/>
  <c r="BD30" i="12"/>
  <c r="BC30" i="12"/>
  <c r="BB30" i="12"/>
  <c r="BA30" i="12"/>
  <c r="AZ30" i="12"/>
  <c r="AY30" i="12"/>
  <c r="AX30" i="12"/>
  <c r="AW30" i="12"/>
  <c r="AU30" i="12"/>
  <c r="AS30" i="12"/>
  <c r="AA30" i="12"/>
  <c r="BK29" i="12"/>
  <c r="BJ29" i="12"/>
  <c r="BI29" i="12"/>
  <c r="BH29" i="12"/>
  <c r="BG29" i="12"/>
  <c r="BF29" i="12"/>
  <c r="BE29" i="12"/>
  <c r="BD29" i="12"/>
  <c r="BC29" i="12"/>
  <c r="BB29" i="12"/>
  <c r="BA29" i="12"/>
  <c r="AZ29" i="12"/>
  <c r="AY29" i="12"/>
  <c r="AX29" i="12"/>
  <c r="AW29" i="12"/>
  <c r="AU29" i="12"/>
  <c r="AS29" i="12"/>
  <c r="AA29" i="12"/>
  <c r="BK28" i="12"/>
  <c r="BJ28" i="12"/>
  <c r="BI28" i="12"/>
  <c r="BH28" i="12"/>
  <c r="BG28" i="12"/>
  <c r="BF28" i="12"/>
  <c r="BE28" i="12"/>
  <c r="BD28" i="12"/>
  <c r="BC28" i="12"/>
  <c r="BB28" i="12"/>
  <c r="BA28" i="12"/>
  <c r="AZ28" i="12"/>
  <c r="AY28" i="12"/>
  <c r="AX28" i="12"/>
  <c r="AW28" i="12"/>
  <c r="AU28" i="12"/>
  <c r="AS28" i="12"/>
  <c r="AA28" i="12"/>
  <c r="BK27" i="12"/>
  <c r="BJ27" i="12"/>
  <c r="BI27" i="12"/>
  <c r="BH27" i="12"/>
  <c r="BG27" i="12"/>
  <c r="BF27" i="12"/>
  <c r="BE27" i="12"/>
  <c r="BD27" i="12"/>
  <c r="BC27" i="12"/>
  <c r="BB27" i="12"/>
  <c r="BA27" i="12"/>
  <c r="AZ27" i="12"/>
  <c r="AY27" i="12"/>
  <c r="AX27" i="12"/>
  <c r="AW27" i="12"/>
  <c r="AU27" i="12"/>
  <c r="AS27" i="12"/>
  <c r="AA27" i="12"/>
  <c r="BK26" i="12"/>
  <c r="BJ26" i="12"/>
  <c r="BI26" i="12"/>
  <c r="BH26" i="12"/>
  <c r="BG26" i="12"/>
  <c r="BF26" i="12"/>
  <c r="BE26" i="12"/>
  <c r="BD26" i="12"/>
  <c r="BC26" i="12"/>
  <c r="BB26" i="12"/>
  <c r="BA26" i="12"/>
  <c r="AZ26" i="12"/>
  <c r="AY26" i="12"/>
  <c r="AX26" i="12"/>
  <c r="AW26" i="12"/>
  <c r="AU26" i="12"/>
  <c r="AS26" i="12"/>
  <c r="AA26" i="12"/>
  <c r="BK25" i="12"/>
  <c r="BJ25" i="12"/>
  <c r="BI25" i="12"/>
  <c r="BH25" i="12"/>
  <c r="BG25" i="12"/>
  <c r="BF25" i="12"/>
  <c r="BE25" i="12"/>
  <c r="BD25" i="12"/>
  <c r="BC25" i="12"/>
  <c r="BB25" i="12"/>
  <c r="BA25" i="12"/>
  <c r="AZ25" i="12"/>
  <c r="AY25" i="12"/>
  <c r="AX25" i="12"/>
  <c r="AW25" i="12"/>
  <c r="AU25" i="12"/>
  <c r="AS25" i="12"/>
  <c r="AA25" i="12"/>
  <c r="BK24" i="12"/>
  <c r="BJ24" i="12"/>
  <c r="BI24" i="12"/>
  <c r="BH24" i="12"/>
  <c r="BG24" i="12"/>
  <c r="BF24" i="12"/>
  <c r="BE24" i="12"/>
  <c r="BD24" i="12"/>
  <c r="BC24" i="12"/>
  <c r="BB24" i="12"/>
  <c r="BA24" i="12"/>
  <c r="AZ24" i="12"/>
  <c r="AY24" i="12"/>
  <c r="AX24" i="12"/>
  <c r="AW24" i="12"/>
  <c r="AU24" i="12"/>
  <c r="AS24" i="12"/>
  <c r="AA24" i="12"/>
  <c r="BK23" i="12"/>
  <c r="BJ23" i="12"/>
  <c r="BI23" i="12"/>
  <c r="BH23" i="12"/>
  <c r="BG23" i="12"/>
  <c r="BF23" i="12"/>
  <c r="BE23" i="12"/>
  <c r="BD23" i="12"/>
  <c r="BC23" i="12"/>
  <c r="BB23" i="12"/>
  <c r="BA23" i="12"/>
  <c r="AZ23" i="12"/>
  <c r="AY23" i="12"/>
  <c r="AX23" i="12"/>
  <c r="AW23" i="12"/>
  <c r="AU23" i="12"/>
  <c r="AS23" i="12"/>
  <c r="AA23" i="12"/>
  <c r="BK22" i="12"/>
  <c r="BJ22" i="12"/>
  <c r="BI22" i="12"/>
  <c r="BH22" i="12"/>
  <c r="BG22" i="12"/>
  <c r="BF22" i="12"/>
  <c r="BE22" i="12"/>
  <c r="BD22" i="12"/>
  <c r="BC22" i="12"/>
  <c r="BB22" i="12"/>
  <c r="BA22" i="12"/>
  <c r="AZ22" i="12"/>
  <c r="AY22" i="12"/>
  <c r="AX22" i="12"/>
  <c r="AW22" i="12"/>
  <c r="AU22" i="12"/>
  <c r="AS22" i="12"/>
  <c r="AA22" i="12"/>
  <c r="BK21" i="12"/>
  <c r="BJ21" i="12"/>
  <c r="BI21" i="12"/>
  <c r="BH21" i="12"/>
  <c r="BG21" i="12"/>
  <c r="BF21" i="12"/>
  <c r="BE21" i="12"/>
  <c r="BD21" i="12"/>
  <c r="BC21" i="12"/>
  <c r="BB21" i="12"/>
  <c r="BA21" i="12"/>
  <c r="AZ21" i="12"/>
  <c r="AY21" i="12"/>
  <c r="AX21" i="12"/>
  <c r="AW21" i="12"/>
  <c r="AU21" i="12"/>
  <c r="AS21" i="12"/>
  <c r="AA21" i="12"/>
  <c r="BK20" i="12"/>
  <c r="BJ20" i="12"/>
  <c r="BI20" i="12"/>
  <c r="BH20" i="12"/>
  <c r="BG20" i="12"/>
  <c r="BF20" i="12"/>
  <c r="BE20" i="12"/>
  <c r="BD20" i="12"/>
  <c r="BC20" i="12"/>
  <c r="BB20" i="12"/>
  <c r="BA20" i="12"/>
  <c r="AZ20" i="12"/>
  <c r="AY20" i="12"/>
  <c r="AX20" i="12"/>
  <c r="AW20" i="12"/>
  <c r="AU20" i="12"/>
  <c r="AS20" i="12"/>
  <c r="AA20" i="12"/>
  <c r="BK19" i="12"/>
  <c r="BJ19" i="12"/>
  <c r="BI19" i="12"/>
  <c r="BH19" i="12"/>
  <c r="BG19" i="12"/>
  <c r="BF19" i="12"/>
  <c r="BE19" i="12"/>
  <c r="BD19" i="12"/>
  <c r="BC19" i="12"/>
  <c r="BB19" i="12"/>
  <c r="BA19" i="12"/>
  <c r="AZ19" i="12"/>
  <c r="AY19" i="12"/>
  <c r="AX19" i="12"/>
  <c r="AW19" i="12"/>
  <c r="AU19" i="12"/>
  <c r="AS19" i="12"/>
  <c r="AA19" i="12"/>
  <c r="BK18" i="12"/>
  <c r="BJ18" i="12"/>
  <c r="BI18" i="12"/>
  <c r="BH18" i="12"/>
  <c r="BG18" i="12"/>
  <c r="BF18" i="12"/>
  <c r="BE18" i="12"/>
  <c r="BD18" i="12"/>
  <c r="BC18" i="12"/>
  <c r="BB18" i="12"/>
  <c r="BA18" i="12"/>
  <c r="AZ18" i="12"/>
  <c r="AY18" i="12"/>
  <c r="AX18" i="12"/>
  <c r="AW18" i="12"/>
  <c r="AU18" i="12"/>
  <c r="AS18" i="12"/>
  <c r="AA18" i="12"/>
  <c r="BK17" i="12"/>
  <c r="BL17" i="12" s="1"/>
  <c r="BJ17" i="12"/>
  <c r="BI17" i="12"/>
  <c r="BH17" i="12"/>
  <c r="BG17" i="12"/>
  <c r="BF17" i="12"/>
  <c r="BE17" i="12"/>
  <c r="BD17" i="12"/>
  <c r="BC17" i="12"/>
  <c r="BB17" i="12"/>
  <c r="BA17" i="12"/>
  <c r="AZ17" i="12"/>
  <c r="AY17" i="12"/>
  <c r="AX17" i="12"/>
  <c r="AW17" i="12"/>
  <c r="AU17" i="12"/>
  <c r="AS17" i="12"/>
  <c r="AA17" i="12"/>
  <c r="BK16" i="12"/>
  <c r="BL16" i="12" s="1"/>
  <c r="BJ16" i="12"/>
  <c r="BI16" i="12"/>
  <c r="BH16" i="12"/>
  <c r="BG16" i="12"/>
  <c r="BF16" i="12"/>
  <c r="BE16" i="12"/>
  <c r="BD16" i="12"/>
  <c r="BC16" i="12"/>
  <c r="BB16" i="12"/>
  <c r="BA16" i="12"/>
  <c r="AZ16" i="12"/>
  <c r="AY16" i="12"/>
  <c r="AX16" i="12"/>
  <c r="AW16" i="12"/>
  <c r="AU16" i="12"/>
  <c r="AS16" i="12"/>
  <c r="AA16" i="12"/>
  <c r="BK15" i="12"/>
  <c r="BJ15" i="12"/>
  <c r="BI15" i="12"/>
  <c r="BH15" i="12"/>
  <c r="BG15" i="12"/>
  <c r="BF15" i="12"/>
  <c r="BE15" i="12"/>
  <c r="BD15" i="12"/>
  <c r="BC15" i="12"/>
  <c r="BB15" i="12"/>
  <c r="BA15" i="12"/>
  <c r="AZ15" i="12"/>
  <c r="AY15" i="12"/>
  <c r="AX15" i="12"/>
  <c r="AW15" i="12"/>
  <c r="AU15" i="12"/>
  <c r="AS15" i="12"/>
  <c r="AA15" i="12"/>
  <c r="BK14" i="12"/>
  <c r="BJ14" i="12"/>
  <c r="BI14" i="12"/>
  <c r="BH14" i="12"/>
  <c r="BG14" i="12"/>
  <c r="BF14" i="12"/>
  <c r="BE14" i="12"/>
  <c r="BD14" i="12"/>
  <c r="BC14" i="12"/>
  <c r="BB14" i="12"/>
  <c r="BA14" i="12"/>
  <c r="AZ14" i="12"/>
  <c r="AY14" i="12"/>
  <c r="AX14" i="12"/>
  <c r="AW14" i="12"/>
  <c r="AU14" i="12"/>
  <c r="AS14" i="12"/>
  <c r="AA14" i="12"/>
  <c r="BK13" i="12"/>
  <c r="BJ13" i="12"/>
  <c r="BI13" i="12"/>
  <c r="BH13" i="12"/>
  <c r="BG13" i="12"/>
  <c r="BF13" i="12"/>
  <c r="BE13" i="12"/>
  <c r="BD13" i="12"/>
  <c r="BC13" i="12"/>
  <c r="BB13" i="12"/>
  <c r="BA13" i="12"/>
  <c r="AZ13" i="12"/>
  <c r="AY13" i="12"/>
  <c r="AX13" i="12"/>
  <c r="AW13" i="12"/>
  <c r="AU13" i="12"/>
  <c r="AS13" i="12"/>
  <c r="AA13" i="12"/>
  <c r="BK12" i="12"/>
  <c r="BJ12" i="12"/>
  <c r="BI12" i="12"/>
  <c r="BH12" i="12"/>
  <c r="BG12" i="12"/>
  <c r="BF12" i="12"/>
  <c r="BE12" i="12"/>
  <c r="BD12" i="12"/>
  <c r="BC12" i="12"/>
  <c r="BB12" i="12"/>
  <c r="BA12" i="12"/>
  <c r="AZ12" i="12"/>
  <c r="AY12" i="12"/>
  <c r="AX12" i="12"/>
  <c r="AW12" i="12"/>
  <c r="AU12" i="12"/>
  <c r="AS12" i="12"/>
  <c r="AA12" i="12"/>
  <c r="BK11" i="12"/>
  <c r="BJ11" i="12"/>
  <c r="BI11" i="12"/>
  <c r="BH11" i="12"/>
  <c r="BG11" i="12"/>
  <c r="BF11" i="12"/>
  <c r="BE11" i="12"/>
  <c r="BD11" i="12"/>
  <c r="BC11" i="12"/>
  <c r="BB11" i="12"/>
  <c r="BA11" i="12"/>
  <c r="AZ11" i="12"/>
  <c r="AY11" i="12"/>
  <c r="AX11" i="12"/>
  <c r="AW11" i="12"/>
  <c r="AU11" i="12"/>
  <c r="AS11" i="12"/>
  <c r="AA11" i="12"/>
  <c r="BK10" i="12"/>
  <c r="BJ10" i="12"/>
  <c r="BI10" i="12"/>
  <c r="BH10" i="12"/>
  <c r="BG10" i="12"/>
  <c r="BF10" i="12"/>
  <c r="BE10" i="12"/>
  <c r="BD10" i="12"/>
  <c r="BC10" i="12"/>
  <c r="BB10" i="12"/>
  <c r="BA10" i="12"/>
  <c r="AZ10" i="12"/>
  <c r="AY10" i="12"/>
  <c r="AX10" i="12"/>
  <c r="AW10" i="12"/>
  <c r="AU10" i="12"/>
  <c r="AS10" i="12"/>
  <c r="AA10" i="12"/>
  <c r="BK9" i="12"/>
  <c r="BJ9" i="12"/>
  <c r="BI9" i="12"/>
  <c r="BH9" i="12"/>
  <c r="BG9" i="12"/>
  <c r="BF9" i="12"/>
  <c r="BE9" i="12"/>
  <c r="BD9" i="12"/>
  <c r="BC9" i="12"/>
  <c r="BB9" i="12"/>
  <c r="BA9" i="12"/>
  <c r="AZ9" i="12"/>
  <c r="AY9" i="12"/>
  <c r="AX9" i="12"/>
  <c r="AW9" i="12"/>
  <c r="AU9" i="12"/>
  <c r="AS9" i="12"/>
  <c r="AA9" i="12"/>
  <c r="BK8" i="12"/>
  <c r="BJ8" i="12"/>
  <c r="BI8" i="12"/>
  <c r="BH8" i="12"/>
  <c r="BG8" i="12"/>
  <c r="BF8" i="12"/>
  <c r="BE8" i="12"/>
  <c r="BD8" i="12"/>
  <c r="BC8" i="12"/>
  <c r="BB8" i="12"/>
  <c r="BA8" i="12"/>
  <c r="AZ8" i="12"/>
  <c r="AY8" i="12"/>
  <c r="AX8" i="12"/>
  <c r="AW8" i="12"/>
  <c r="AU8" i="12"/>
  <c r="AS8" i="12"/>
  <c r="AA8" i="12"/>
  <c r="BK7" i="12"/>
  <c r="BJ7" i="12"/>
  <c r="BI7" i="12"/>
  <c r="BH7" i="12"/>
  <c r="BG7" i="12"/>
  <c r="BF7" i="12"/>
  <c r="BE7" i="12"/>
  <c r="BD7" i="12"/>
  <c r="BC7" i="12"/>
  <c r="BB7" i="12"/>
  <c r="BA7" i="12"/>
  <c r="AZ7" i="12"/>
  <c r="AY7" i="12"/>
  <c r="AX7" i="12"/>
  <c r="AW7" i="12"/>
  <c r="AU7" i="12"/>
  <c r="AS7" i="12"/>
  <c r="AA7" i="12"/>
  <c r="BK6" i="12"/>
  <c r="BJ6" i="12"/>
  <c r="BI6" i="12"/>
  <c r="BH6" i="12"/>
  <c r="BG6" i="12"/>
  <c r="BF6" i="12"/>
  <c r="BE6" i="12"/>
  <c r="BD6" i="12"/>
  <c r="BC6" i="12"/>
  <c r="BB6" i="12"/>
  <c r="BA6" i="12"/>
  <c r="AZ6" i="12"/>
  <c r="AY6" i="12"/>
  <c r="AX6" i="12"/>
  <c r="AW6" i="12"/>
  <c r="AU6" i="12"/>
  <c r="AS6" i="12"/>
  <c r="AA6" i="12"/>
  <c r="BK5" i="12"/>
  <c r="BJ5" i="12"/>
  <c r="BI5" i="12"/>
  <c r="BH5" i="12"/>
  <c r="BG5" i="12"/>
  <c r="BF5" i="12"/>
  <c r="BE5" i="12"/>
  <c r="BD5" i="12"/>
  <c r="BC5" i="12"/>
  <c r="BB5" i="12"/>
  <c r="BA5" i="12"/>
  <c r="AZ5" i="12"/>
  <c r="AY5" i="12"/>
  <c r="AX5" i="12"/>
  <c r="AW5" i="12"/>
  <c r="AU5" i="12"/>
  <c r="AS5" i="12"/>
  <c r="AA5" i="12"/>
  <c r="BK4" i="12"/>
  <c r="BJ4" i="12"/>
  <c r="BI4" i="12"/>
  <c r="BH4" i="12"/>
  <c r="BG4" i="12"/>
  <c r="BF4" i="12"/>
  <c r="BE4" i="12"/>
  <c r="BD4" i="12"/>
  <c r="BC4" i="12"/>
  <c r="BB4" i="12"/>
  <c r="BA4" i="12"/>
  <c r="AZ4" i="12"/>
  <c r="AY4" i="12"/>
  <c r="AX4" i="12"/>
  <c r="AW4" i="12"/>
  <c r="AU4" i="12"/>
  <c r="AS4" i="12"/>
  <c r="AA4" i="12"/>
  <c r="AU13" i="11"/>
  <c r="AU14" i="11"/>
  <c r="AU15" i="11"/>
  <c r="AU16" i="11"/>
  <c r="AU17" i="11"/>
  <c r="AU18" i="11"/>
  <c r="AU19" i="11"/>
  <c r="AU20" i="11"/>
  <c r="AU21" i="11"/>
  <c r="AU22" i="11"/>
  <c r="AU23" i="11"/>
  <c r="AU24" i="11"/>
  <c r="AU25" i="11"/>
  <c r="AU26" i="11"/>
  <c r="AU27" i="11"/>
  <c r="AU28" i="11"/>
  <c r="AU29" i="11"/>
  <c r="AU30" i="11"/>
  <c r="AU31" i="11"/>
  <c r="AU32" i="11"/>
  <c r="AU33" i="11"/>
  <c r="AU34" i="11"/>
  <c r="AU35" i="11"/>
  <c r="AU36" i="11"/>
  <c r="AU37" i="11"/>
  <c r="AU38" i="11"/>
  <c r="AU39" i="11"/>
  <c r="AU40" i="11"/>
  <c r="AU41" i="11"/>
  <c r="AU42" i="11"/>
  <c r="AU43" i="11"/>
  <c r="AU44" i="11"/>
  <c r="AU45" i="11"/>
  <c r="AU46" i="11"/>
  <c r="AU47" i="11"/>
  <c r="AU48" i="11"/>
  <c r="AU49" i="11"/>
  <c r="AU50" i="11"/>
  <c r="AU51" i="11"/>
  <c r="AU52" i="11"/>
  <c r="AU53" i="11"/>
  <c r="AU54" i="11"/>
  <c r="AU55" i="11"/>
  <c r="AU56" i="11"/>
  <c r="AU57" i="11"/>
  <c r="AU58" i="11"/>
  <c r="AU59" i="11"/>
  <c r="AU60" i="11"/>
  <c r="AU61" i="11"/>
  <c r="AU62" i="11"/>
  <c r="AU63" i="11"/>
  <c r="AU64" i="11"/>
  <c r="AU65" i="11"/>
  <c r="AU66" i="11"/>
  <c r="AU67" i="11"/>
  <c r="AU68" i="11"/>
  <c r="AU69" i="11"/>
  <c r="AU70" i="11"/>
  <c r="AU71" i="11"/>
  <c r="AU72" i="11"/>
  <c r="AU73" i="11"/>
  <c r="AU74" i="11"/>
  <c r="AU75" i="11"/>
  <c r="AU76" i="11"/>
  <c r="AU77" i="11"/>
  <c r="AU78" i="11"/>
  <c r="AU79" i="11"/>
  <c r="AU80" i="11"/>
  <c r="AU81" i="11"/>
  <c r="AU82" i="11"/>
  <c r="AU83" i="11"/>
  <c r="AU84" i="11"/>
  <c r="AU85" i="11"/>
  <c r="AU86" i="11"/>
  <c r="AU87" i="11"/>
  <c r="AU88" i="11"/>
  <c r="AU89" i="11"/>
  <c r="AU90" i="11"/>
  <c r="AU91" i="11"/>
  <c r="AU92" i="11"/>
  <c r="AU93" i="11"/>
  <c r="AU94" i="11"/>
  <c r="AU95" i="11"/>
  <c r="AU96" i="11"/>
  <c r="AU97" i="11"/>
  <c r="AU98" i="11"/>
  <c r="AU99" i="11"/>
  <c r="AU100" i="11"/>
  <c r="AU101" i="11"/>
  <c r="AU102" i="11"/>
  <c r="AU103" i="11"/>
  <c r="AU104" i="11"/>
  <c r="AU105" i="11"/>
  <c r="AU106" i="11"/>
  <c r="AU107" i="11"/>
  <c r="AU108" i="11"/>
  <c r="AU109" i="11"/>
  <c r="AU110" i="11"/>
  <c r="AU111" i="11"/>
  <c r="AU112" i="11"/>
  <c r="AU113" i="11"/>
  <c r="AU114" i="11"/>
  <c r="AU115" i="11"/>
  <c r="AU116" i="11"/>
  <c r="AU117" i="11"/>
  <c r="AU118" i="11"/>
  <c r="AU119" i="11"/>
  <c r="AU120" i="11"/>
  <c r="AU121" i="11"/>
  <c r="AU122" i="11"/>
  <c r="AU123" i="11"/>
  <c r="AU124" i="11"/>
  <c r="AU125" i="11"/>
  <c r="AU126" i="11"/>
  <c r="AU127" i="11"/>
  <c r="AU128" i="11"/>
  <c r="AU129" i="11"/>
  <c r="AU130" i="11"/>
  <c r="AU131" i="11"/>
  <c r="AU132" i="11"/>
  <c r="AU133" i="11"/>
  <c r="AU134" i="11"/>
  <c r="AU135" i="11"/>
  <c r="AU136" i="11"/>
  <c r="AU137" i="11"/>
  <c r="AU138" i="11"/>
  <c r="AU139" i="11"/>
  <c r="AU140" i="11"/>
  <c r="AU141" i="11"/>
  <c r="AU142" i="11"/>
  <c r="AU143" i="11"/>
  <c r="AU144" i="11"/>
  <c r="AU145" i="11"/>
  <c r="AU146" i="11"/>
  <c r="AU147" i="11"/>
  <c r="AU148" i="11"/>
  <c r="AU149" i="11"/>
  <c r="AU150" i="11"/>
  <c r="AU151" i="11"/>
  <c r="AU152" i="11"/>
  <c r="AU153" i="11"/>
  <c r="AU154" i="11"/>
  <c r="AU155" i="11"/>
  <c r="AU156" i="11"/>
  <c r="AU157" i="11"/>
  <c r="AU158" i="11"/>
  <c r="AU159" i="11"/>
  <c r="AU160" i="11"/>
  <c r="AU161" i="11"/>
  <c r="AU162" i="11"/>
  <c r="AU163" i="11"/>
  <c r="AU164" i="11"/>
  <c r="AU165" i="11"/>
  <c r="AU166" i="11"/>
  <c r="AU167" i="11"/>
  <c r="AU168" i="11"/>
  <c r="AU10" i="11"/>
  <c r="AU11" i="11"/>
  <c r="AU12" i="11"/>
  <c r="AU8" i="11"/>
  <c r="AU9" i="11"/>
  <c r="AU5" i="11"/>
  <c r="AU6" i="11"/>
  <c r="AU7" i="11"/>
  <c r="AU4" i="11"/>
  <c r="AU3" i="11"/>
  <c r="AU2" i="11"/>
  <c r="BL8" i="12" l="1"/>
  <c r="BL29" i="12"/>
  <c r="BL141" i="12"/>
  <c r="BL149" i="12"/>
  <c r="BL48" i="12"/>
  <c r="BL45" i="12"/>
  <c r="BL77" i="12"/>
  <c r="BL96" i="12"/>
  <c r="BL117" i="12"/>
  <c r="BL25" i="12"/>
  <c r="BL80" i="12"/>
  <c r="BL9" i="12"/>
  <c r="BL24" i="12"/>
  <c r="BL32" i="12"/>
  <c r="BL64" i="12"/>
  <c r="BL5" i="12"/>
  <c r="BL12" i="12"/>
  <c r="BL21" i="12"/>
  <c r="BL33" i="12"/>
  <c r="BL44" i="12"/>
  <c r="BL49" i="12"/>
  <c r="BL60" i="12"/>
  <c r="BL65" i="12"/>
  <c r="BL76" i="12"/>
  <c r="BL81" i="12"/>
  <c r="BL92" i="12"/>
  <c r="BL97" i="12"/>
  <c r="BL108" i="12"/>
  <c r="BL112" i="12"/>
  <c r="BL129" i="12"/>
  <c r="BL144" i="12"/>
  <c r="BL148" i="12"/>
  <c r="BL161" i="12"/>
  <c r="BL165" i="12"/>
  <c r="BL169" i="12"/>
  <c r="BL120" i="12"/>
  <c r="BL124" i="12"/>
  <c r="BL137" i="12"/>
  <c r="BL152" i="12"/>
  <c r="BL4" i="12"/>
  <c r="BL13" i="12"/>
  <c r="BL36" i="12"/>
  <c r="BL41" i="12"/>
  <c r="BL52" i="12"/>
  <c r="BL57" i="12"/>
  <c r="BL68" i="12"/>
  <c r="BL73" i="12"/>
  <c r="BL84" i="12"/>
  <c r="BL89" i="12"/>
  <c r="BL100" i="12"/>
  <c r="BL105" i="12"/>
  <c r="BL113" i="12"/>
  <c r="BL128" i="12"/>
  <c r="BL132" i="12"/>
  <c r="BL145" i="12"/>
  <c r="BL160" i="12"/>
  <c r="BL20" i="12"/>
  <c r="BL121" i="12"/>
  <c r="BL136" i="12"/>
  <c r="BL140" i="12"/>
  <c r="BL153" i="12"/>
  <c r="BL6" i="12"/>
  <c r="BL11" i="12"/>
  <c r="BL14" i="12"/>
  <c r="BL19" i="12"/>
  <c r="BL22" i="12"/>
  <c r="BL27" i="12"/>
  <c r="BL109" i="12"/>
  <c r="BL111" i="12"/>
  <c r="BL114" i="12"/>
  <c r="BL119" i="12"/>
  <c r="BL122" i="12"/>
  <c r="BL127" i="12"/>
  <c r="BL130" i="12"/>
  <c r="BL135" i="12"/>
  <c r="BL138" i="12"/>
  <c r="BL143" i="12"/>
  <c r="BL146" i="12"/>
  <c r="BL151" i="12"/>
  <c r="BL154" i="12"/>
  <c r="BL159" i="12"/>
  <c r="BL162" i="12"/>
  <c r="BL34" i="12"/>
  <c r="BL39" i="12"/>
  <c r="BL42" i="12"/>
  <c r="BL47" i="12"/>
  <c r="BL50" i="12"/>
  <c r="BL55" i="12"/>
  <c r="BL58" i="12"/>
  <c r="BL63" i="12"/>
  <c r="BL66" i="12"/>
  <c r="BL71" i="12"/>
  <c r="BL74" i="12"/>
  <c r="BL79" i="12"/>
  <c r="BL82" i="12"/>
  <c r="BL87" i="12"/>
  <c r="BL90" i="12"/>
  <c r="BL95" i="12"/>
  <c r="BL98" i="12"/>
  <c r="BL103" i="12"/>
  <c r="BL106" i="12"/>
  <c r="BL166" i="12"/>
  <c r="BL168" i="12"/>
  <c r="BL7" i="12"/>
  <c r="BL10" i="12"/>
  <c r="BL15" i="12"/>
  <c r="BL23" i="12"/>
  <c r="BL26" i="12"/>
  <c r="BL110" i="12"/>
  <c r="BL115" i="12"/>
  <c r="BL118" i="12"/>
  <c r="BL123" i="12"/>
  <c r="BL126" i="12"/>
  <c r="BL131" i="12"/>
  <c r="BL134" i="12"/>
  <c r="BL139" i="12"/>
  <c r="BL142" i="12"/>
  <c r="BL147" i="12"/>
  <c r="BL150" i="12"/>
  <c r="BL155" i="12"/>
  <c r="BL158" i="12"/>
  <c r="BL163" i="12"/>
  <c r="BL170" i="12"/>
  <c r="BL31" i="12"/>
  <c r="BL28" i="12"/>
  <c r="BL30" i="12"/>
  <c r="BL35" i="12"/>
  <c r="BL38" i="12"/>
  <c r="BL43" i="12"/>
  <c r="BL46" i="12"/>
  <c r="BL51" i="12"/>
  <c r="BL54" i="12"/>
  <c r="BL59" i="12"/>
  <c r="BL62" i="12"/>
  <c r="BL67" i="12"/>
  <c r="BL70" i="12"/>
  <c r="BL75" i="12"/>
  <c r="BL78" i="12"/>
  <c r="BL83" i="12"/>
  <c r="BL86" i="12"/>
  <c r="BL91" i="12"/>
  <c r="BL94" i="12"/>
  <c r="BL99" i="12"/>
  <c r="BL102" i="12"/>
  <c r="BL107" i="12"/>
  <c r="BL167" i="12"/>
  <c r="AA171" i="12"/>
  <c r="BL18" i="12"/>
  <c r="AR169" i="11"/>
  <c r="AE169" i="11"/>
  <c r="AD169" i="11"/>
  <c r="AC169" i="11"/>
  <c r="Y169" i="11"/>
  <c r="X169" i="11"/>
  <c r="W169" i="11"/>
  <c r="V169" i="11"/>
  <c r="U169" i="11"/>
  <c r="T169" i="11"/>
  <c r="S169" i="11"/>
  <c r="R169" i="11"/>
  <c r="Q169" i="11"/>
  <c r="P169" i="11"/>
  <c r="O169" i="11"/>
  <c r="N169" i="11"/>
  <c r="M169" i="11"/>
  <c r="L169" i="11"/>
  <c r="K169" i="11"/>
  <c r="BK168" i="11"/>
  <c r="BJ168" i="11"/>
  <c r="BI168" i="11"/>
  <c r="BH168" i="11"/>
  <c r="BG168" i="11"/>
  <c r="BF168" i="11"/>
  <c r="BE168" i="11"/>
  <c r="BD168" i="11"/>
  <c r="BC168" i="11"/>
  <c r="BB168" i="11"/>
  <c r="BA168" i="11"/>
  <c r="AZ168" i="11"/>
  <c r="AY168" i="11"/>
  <c r="AX168" i="11"/>
  <c r="AW168" i="11"/>
  <c r="AS168" i="11"/>
  <c r="AA168" i="11"/>
  <c r="BK167" i="11"/>
  <c r="BJ167" i="11"/>
  <c r="BI167" i="11"/>
  <c r="BH167" i="11"/>
  <c r="BG167" i="11"/>
  <c r="BF167" i="11"/>
  <c r="BE167" i="11"/>
  <c r="BD167" i="11"/>
  <c r="BC167" i="11"/>
  <c r="BB167" i="11"/>
  <c r="BA167" i="11"/>
  <c r="AZ167" i="11"/>
  <c r="AY167" i="11"/>
  <c r="AX167" i="11"/>
  <c r="AW167" i="11"/>
  <c r="AS167" i="11"/>
  <c r="AA167" i="11"/>
  <c r="BK166" i="11"/>
  <c r="BJ166" i="11"/>
  <c r="BI166" i="11"/>
  <c r="BH166" i="11"/>
  <c r="BG166" i="11"/>
  <c r="BF166" i="11"/>
  <c r="BE166" i="11"/>
  <c r="BD166" i="11"/>
  <c r="BC166" i="11"/>
  <c r="BB166" i="11"/>
  <c r="BA166" i="11"/>
  <c r="AZ166" i="11"/>
  <c r="AY166" i="11"/>
  <c r="AX166" i="11"/>
  <c r="AW166" i="11"/>
  <c r="AS166" i="11"/>
  <c r="AA166" i="11"/>
  <c r="BK165" i="11"/>
  <c r="BJ165" i="11"/>
  <c r="BI165" i="11"/>
  <c r="BH165" i="11"/>
  <c r="BG165" i="11"/>
  <c r="BF165" i="11"/>
  <c r="BE165" i="11"/>
  <c r="BD165" i="11"/>
  <c r="BC165" i="11"/>
  <c r="BB165" i="11"/>
  <c r="BA165" i="11"/>
  <c r="AZ165" i="11"/>
  <c r="AY165" i="11"/>
  <c r="BL165" i="11" s="1"/>
  <c r="AX165" i="11"/>
  <c r="AW165" i="11"/>
  <c r="AS165" i="11"/>
  <c r="AA165" i="11"/>
  <c r="BK164" i="11"/>
  <c r="BJ164" i="11"/>
  <c r="BI164" i="11"/>
  <c r="BH164" i="11"/>
  <c r="BG164" i="11"/>
  <c r="BF164" i="11"/>
  <c r="BE164" i="11"/>
  <c r="BD164" i="11"/>
  <c r="BC164" i="11"/>
  <c r="BB164" i="11"/>
  <c r="BA164" i="11"/>
  <c r="AZ164" i="11"/>
  <c r="AY164" i="11"/>
  <c r="AX164" i="11"/>
  <c r="AW164" i="11"/>
  <c r="AS164" i="11"/>
  <c r="AA164" i="11"/>
  <c r="BK163" i="11"/>
  <c r="BJ163" i="11"/>
  <c r="BI163" i="11"/>
  <c r="BH163" i="11"/>
  <c r="BG163" i="11"/>
  <c r="BF163" i="11"/>
  <c r="BE163" i="11"/>
  <c r="BD163" i="11"/>
  <c r="BC163" i="11"/>
  <c r="BB163" i="11"/>
  <c r="BA163" i="11"/>
  <c r="AZ163" i="11"/>
  <c r="AY163" i="11"/>
  <c r="BL163" i="11" s="1"/>
  <c r="AX163" i="11"/>
  <c r="AW163" i="11"/>
  <c r="AS163" i="11"/>
  <c r="AA163" i="11"/>
  <c r="BK162" i="11"/>
  <c r="BJ162" i="11"/>
  <c r="BI162" i="11"/>
  <c r="BH162" i="11"/>
  <c r="BG162" i="11"/>
  <c r="BF162" i="11"/>
  <c r="BE162" i="11"/>
  <c r="BD162" i="11"/>
  <c r="BC162" i="11"/>
  <c r="BB162" i="11"/>
  <c r="BA162" i="11"/>
  <c r="AZ162" i="11"/>
  <c r="AY162" i="11"/>
  <c r="AX162" i="11"/>
  <c r="AW162" i="11"/>
  <c r="AS162" i="11"/>
  <c r="AA162" i="11"/>
  <c r="BK161" i="11"/>
  <c r="BJ161" i="11"/>
  <c r="BI161" i="11"/>
  <c r="BH161" i="11"/>
  <c r="BG161" i="11"/>
  <c r="BF161" i="11"/>
  <c r="BE161" i="11"/>
  <c r="BD161" i="11"/>
  <c r="BC161" i="11"/>
  <c r="BB161" i="11"/>
  <c r="BA161" i="11"/>
  <c r="AZ161" i="11"/>
  <c r="AY161" i="11"/>
  <c r="BL161" i="11" s="1"/>
  <c r="AX161" i="11"/>
  <c r="AW161" i="11"/>
  <c r="AS161" i="11"/>
  <c r="AA161" i="11"/>
  <c r="BK160" i="11"/>
  <c r="BJ160" i="11"/>
  <c r="BI160" i="11"/>
  <c r="BH160" i="11"/>
  <c r="BG160" i="11"/>
  <c r="BF160" i="11"/>
  <c r="BE160" i="11"/>
  <c r="BD160" i="11"/>
  <c r="BC160" i="11"/>
  <c r="BB160" i="11"/>
  <c r="BA160" i="11"/>
  <c r="AZ160" i="11"/>
  <c r="AY160" i="11"/>
  <c r="AX160" i="11"/>
  <c r="AW160" i="11"/>
  <c r="AS160" i="11"/>
  <c r="AA160" i="11"/>
  <c r="BK159" i="11"/>
  <c r="BJ159" i="11"/>
  <c r="BI159" i="11"/>
  <c r="BH159" i="11"/>
  <c r="BG159" i="11"/>
  <c r="BF159" i="11"/>
  <c r="BE159" i="11"/>
  <c r="BD159" i="11"/>
  <c r="BC159" i="11"/>
  <c r="BB159" i="11"/>
  <c r="BA159" i="11"/>
  <c r="AZ159" i="11"/>
  <c r="AY159" i="11"/>
  <c r="BL159" i="11" s="1"/>
  <c r="AX159" i="11"/>
  <c r="AW159" i="11"/>
  <c r="AS159" i="11"/>
  <c r="AA159" i="11"/>
  <c r="BK158" i="11"/>
  <c r="BJ158" i="11"/>
  <c r="BI158" i="11"/>
  <c r="BH158" i="11"/>
  <c r="BG158" i="11"/>
  <c r="BF158" i="11"/>
  <c r="BE158" i="11"/>
  <c r="BD158" i="11"/>
  <c r="BC158" i="11"/>
  <c r="BB158" i="11"/>
  <c r="BA158" i="11"/>
  <c r="AZ158" i="11"/>
  <c r="AY158" i="11"/>
  <c r="AX158" i="11"/>
  <c r="AW158" i="11"/>
  <c r="AS158" i="11"/>
  <c r="AA158" i="11"/>
  <c r="BK157" i="11"/>
  <c r="BJ157" i="11"/>
  <c r="BI157" i="11"/>
  <c r="BH157" i="11"/>
  <c r="BG157" i="11"/>
  <c r="BF157" i="11"/>
  <c r="BE157" i="11"/>
  <c r="BD157" i="11"/>
  <c r="BC157" i="11"/>
  <c r="BB157" i="11"/>
  <c r="BA157" i="11"/>
  <c r="AZ157" i="11"/>
  <c r="AY157" i="11"/>
  <c r="BL157" i="11" s="1"/>
  <c r="AX157" i="11"/>
  <c r="AW157" i="11"/>
  <c r="AS157" i="11"/>
  <c r="AA157" i="11"/>
  <c r="BK156" i="11"/>
  <c r="BJ156" i="11"/>
  <c r="BI156" i="11"/>
  <c r="BH156" i="11"/>
  <c r="BG156" i="11"/>
  <c r="BF156" i="11"/>
  <c r="BE156" i="11"/>
  <c r="BD156" i="11"/>
  <c r="BC156" i="11"/>
  <c r="BB156" i="11"/>
  <c r="BA156" i="11"/>
  <c r="AZ156" i="11"/>
  <c r="AY156" i="11"/>
  <c r="AX156" i="11"/>
  <c r="AW156" i="11"/>
  <c r="AS156" i="11"/>
  <c r="AA156" i="11"/>
  <c r="BK155" i="11"/>
  <c r="BJ155" i="11"/>
  <c r="BI155" i="11"/>
  <c r="BH155" i="11"/>
  <c r="BG155" i="11"/>
  <c r="BF155" i="11"/>
  <c r="BE155" i="11"/>
  <c r="BD155" i="11"/>
  <c r="BC155" i="11"/>
  <c r="BB155" i="11"/>
  <c r="BA155" i="11"/>
  <c r="AZ155" i="11"/>
  <c r="AY155" i="11"/>
  <c r="BL155" i="11" s="1"/>
  <c r="AX155" i="11"/>
  <c r="AW155" i="11"/>
  <c r="AS155" i="11"/>
  <c r="AA155" i="11"/>
  <c r="BK154" i="11"/>
  <c r="BJ154" i="11"/>
  <c r="BI154" i="11"/>
  <c r="BH154" i="11"/>
  <c r="BG154" i="11"/>
  <c r="BF154" i="11"/>
  <c r="BE154" i="11"/>
  <c r="BD154" i="11"/>
  <c r="BC154" i="11"/>
  <c r="BB154" i="11"/>
  <c r="BA154" i="11"/>
  <c r="AZ154" i="11"/>
  <c r="AY154" i="11"/>
  <c r="AX154" i="11"/>
  <c r="AW154" i="11"/>
  <c r="AS154" i="11"/>
  <c r="AA154" i="11"/>
  <c r="BK153" i="11"/>
  <c r="BJ153" i="11"/>
  <c r="BI153" i="11"/>
  <c r="BH153" i="11"/>
  <c r="BG153" i="11"/>
  <c r="BF153" i="11"/>
  <c r="BE153" i="11"/>
  <c r="BD153" i="11"/>
  <c r="BC153" i="11"/>
  <c r="BB153" i="11"/>
  <c r="BA153" i="11"/>
  <c r="AZ153" i="11"/>
  <c r="AY153" i="11"/>
  <c r="AX153" i="11"/>
  <c r="AW153" i="11"/>
  <c r="AS153" i="11"/>
  <c r="AA153" i="11"/>
  <c r="BK152" i="11"/>
  <c r="BJ152" i="11"/>
  <c r="BI152" i="11"/>
  <c r="BH152" i="11"/>
  <c r="BG152" i="11"/>
  <c r="BF152" i="11"/>
  <c r="BE152" i="11"/>
  <c r="BD152" i="11"/>
  <c r="BC152" i="11"/>
  <c r="BB152" i="11"/>
  <c r="BA152" i="11"/>
  <c r="AZ152" i="11"/>
  <c r="AY152" i="11"/>
  <c r="AX152" i="11"/>
  <c r="AW152" i="11"/>
  <c r="AS152" i="11"/>
  <c r="AA152" i="11"/>
  <c r="BK151" i="11"/>
  <c r="BJ151" i="11"/>
  <c r="BI151" i="11"/>
  <c r="BH151" i="11"/>
  <c r="BG151" i="11"/>
  <c r="BF151" i="11"/>
  <c r="BE151" i="11"/>
  <c r="BD151" i="11"/>
  <c r="BC151" i="11"/>
  <c r="BB151" i="11"/>
  <c r="BA151" i="11"/>
  <c r="AZ151" i="11"/>
  <c r="AY151" i="11"/>
  <c r="AX151" i="11"/>
  <c r="AW151" i="11"/>
  <c r="AS151" i="11"/>
  <c r="AA151" i="11"/>
  <c r="BK150" i="11"/>
  <c r="BJ150" i="11"/>
  <c r="BI150" i="11"/>
  <c r="BH150" i="11"/>
  <c r="BG150" i="11"/>
  <c r="BF150" i="11"/>
  <c r="BE150" i="11"/>
  <c r="BD150" i="11"/>
  <c r="BC150" i="11"/>
  <c r="BB150" i="11"/>
  <c r="BA150" i="11"/>
  <c r="AZ150" i="11"/>
  <c r="AY150" i="11"/>
  <c r="AX150" i="11"/>
  <c r="AW150" i="11"/>
  <c r="AS150" i="11"/>
  <c r="AA150" i="11"/>
  <c r="BK149" i="11"/>
  <c r="BJ149" i="11"/>
  <c r="BI149" i="11"/>
  <c r="BH149" i="11"/>
  <c r="BG149" i="11"/>
  <c r="BF149" i="11"/>
  <c r="BE149" i="11"/>
  <c r="BD149" i="11"/>
  <c r="BC149" i="11"/>
  <c r="BB149" i="11"/>
  <c r="BA149" i="11"/>
  <c r="AZ149" i="11"/>
  <c r="AY149" i="11"/>
  <c r="AX149" i="11"/>
  <c r="AW149" i="11"/>
  <c r="AS149" i="11"/>
  <c r="AA149" i="11"/>
  <c r="BK148" i="11"/>
  <c r="BJ148" i="11"/>
  <c r="BI148" i="11"/>
  <c r="BH148" i="11"/>
  <c r="BG148" i="11"/>
  <c r="BF148" i="11"/>
  <c r="BE148" i="11"/>
  <c r="BD148" i="11"/>
  <c r="BC148" i="11"/>
  <c r="BB148" i="11"/>
  <c r="BA148" i="11"/>
  <c r="AZ148" i="11"/>
  <c r="AY148" i="11"/>
  <c r="AX148" i="11"/>
  <c r="AW148" i="11"/>
  <c r="AS148" i="11"/>
  <c r="AA148" i="11"/>
  <c r="BK147" i="11"/>
  <c r="BJ147" i="11"/>
  <c r="BI147" i="11"/>
  <c r="BH147" i="11"/>
  <c r="BG147" i="11"/>
  <c r="BF147" i="11"/>
  <c r="BE147" i="11"/>
  <c r="BD147" i="11"/>
  <c r="BC147" i="11"/>
  <c r="BB147" i="11"/>
  <c r="BA147" i="11"/>
  <c r="AZ147" i="11"/>
  <c r="AY147" i="11"/>
  <c r="AX147" i="11"/>
  <c r="AW147" i="11"/>
  <c r="AS147" i="11"/>
  <c r="AA147" i="11"/>
  <c r="BK146" i="11"/>
  <c r="BJ146" i="11"/>
  <c r="BI146" i="11"/>
  <c r="BH146" i="11"/>
  <c r="BG146" i="11"/>
  <c r="BF146" i="11"/>
  <c r="BE146" i="11"/>
  <c r="BD146" i="11"/>
  <c r="BC146" i="11"/>
  <c r="BB146" i="11"/>
  <c r="BA146" i="11"/>
  <c r="AZ146" i="11"/>
  <c r="AY146" i="11"/>
  <c r="AX146" i="11"/>
  <c r="AW146" i="11"/>
  <c r="AS146" i="11"/>
  <c r="AA146" i="11"/>
  <c r="BK145" i="11"/>
  <c r="BJ145" i="11"/>
  <c r="BI145" i="11"/>
  <c r="BH145" i="11"/>
  <c r="BG145" i="11"/>
  <c r="BF145" i="11"/>
  <c r="BE145" i="11"/>
  <c r="BD145" i="11"/>
  <c r="BC145" i="11"/>
  <c r="BB145" i="11"/>
  <c r="BA145" i="11"/>
  <c r="AZ145" i="11"/>
  <c r="AY145" i="11"/>
  <c r="AX145" i="11"/>
  <c r="AW145" i="11"/>
  <c r="AS145" i="11"/>
  <c r="AA145" i="11"/>
  <c r="BK144" i="11"/>
  <c r="BJ144" i="11"/>
  <c r="BI144" i="11"/>
  <c r="BH144" i="11"/>
  <c r="BG144" i="11"/>
  <c r="BF144" i="11"/>
  <c r="BE144" i="11"/>
  <c r="BD144" i="11"/>
  <c r="BC144" i="11"/>
  <c r="BB144" i="11"/>
  <c r="BA144" i="11"/>
  <c r="AZ144" i="11"/>
  <c r="AY144" i="11"/>
  <c r="AX144" i="11"/>
  <c r="AW144" i="11"/>
  <c r="AS144" i="11"/>
  <c r="AA144" i="11"/>
  <c r="BK143" i="11"/>
  <c r="BJ143" i="11"/>
  <c r="BI143" i="11"/>
  <c r="BH143" i="11"/>
  <c r="BG143" i="11"/>
  <c r="BF143" i="11"/>
  <c r="BE143" i="11"/>
  <c r="BD143" i="11"/>
  <c r="BC143" i="11"/>
  <c r="BB143" i="11"/>
  <c r="BA143" i="11"/>
  <c r="AZ143" i="11"/>
  <c r="AY143" i="11"/>
  <c r="AX143" i="11"/>
  <c r="AW143" i="11"/>
  <c r="AS143" i="11"/>
  <c r="AA143" i="11"/>
  <c r="BK142" i="11"/>
  <c r="BJ142" i="11"/>
  <c r="BI142" i="11"/>
  <c r="BH142" i="11"/>
  <c r="BG142" i="11"/>
  <c r="BF142" i="11"/>
  <c r="BE142" i="11"/>
  <c r="BD142" i="11"/>
  <c r="BC142" i="11"/>
  <c r="BB142" i="11"/>
  <c r="BA142" i="11"/>
  <c r="AZ142" i="11"/>
  <c r="AY142" i="11"/>
  <c r="AX142" i="11"/>
  <c r="AW142" i="11"/>
  <c r="AS142" i="11"/>
  <c r="AA142" i="11"/>
  <c r="BK141" i="11"/>
  <c r="BJ141" i="11"/>
  <c r="BI141" i="11"/>
  <c r="BH141" i="11"/>
  <c r="BG141" i="11"/>
  <c r="BF141" i="11"/>
  <c r="BE141" i="11"/>
  <c r="BD141" i="11"/>
  <c r="BC141" i="11"/>
  <c r="BB141" i="11"/>
  <c r="BA141" i="11"/>
  <c r="AZ141" i="11"/>
  <c r="AY141" i="11"/>
  <c r="AX141" i="11"/>
  <c r="AW141" i="11"/>
  <c r="AS141" i="11"/>
  <c r="AA141" i="11"/>
  <c r="BK140" i="11"/>
  <c r="BJ140" i="11"/>
  <c r="BI140" i="11"/>
  <c r="BH140" i="11"/>
  <c r="BG140" i="11"/>
  <c r="BF140" i="11"/>
  <c r="BE140" i="11"/>
  <c r="BD140" i="11"/>
  <c r="BC140" i="11"/>
  <c r="BB140" i="11"/>
  <c r="BA140" i="11"/>
  <c r="AZ140" i="11"/>
  <c r="AY140" i="11"/>
  <c r="AX140" i="11"/>
  <c r="AW140" i="11"/>
  <c r="AS140" i="11"/>
  <c r="AA140" i="11"/>
  <c r="BK139" i="11"/>
  <c r="BJ139" i="11"/>
  <c r="BI139" i="11"/>
  <c r="BH139" i="11"/>
  <c r="BG139" i="11"/>
  <c r="BF139" i="11"/>
  <c r="BE139" i="11"/>
  <c r="BD139" i="11"/>
  <c r="BC139" i="11"/>
  <c r="BB139" i="11"/>
  <c r="BA139" i="11"/>
  <c r="AZ139" i="11"/>
  <c r="AY139" i="11"/>
  <c r="AX139" i="11"/>
  <c r="AW139" i="11"/>
  <c r="AS139" i="11"/>
  <c r="AA139" i="11"/>
  <c r="BK138" i="11"/>
  <c r="BJ138" i="11"/>
  <c r="BI138" i="11"/>
  <c r="BH138" i="11"/>
  <c r="BG138" i="11"/>
  <c r="BF138" i="11"/>
  <c r="BE138" i="11"/>
  <c r="BD138" i="11"/>
  <c r="BC138" i="11"/>
  <c r="BB138" i="11"/>
  <c r="BA138" i="11"/>
  <c r="AZ138" i="11"/>
  <c r="AY138" i="11"/>
  <c r="AX138" i="11"/>
  <c r="AW138" i="11"/>
  <c r="AS138" i="11"/>
  <c r="AA138" i="11"/>
  <c r="BK137" i="11"/>
  <c r="BJ137" i="11"/>
  <c r="BI137" i="11"/>
  <c r="BH137" i="11"/>
  <c r="BG137" i="11"/>
  <c r="BF137" i="11"/>
  <c r="BE137" i="11"/>
  <c r="BD137" i="11"/>
  <c r="BC137" i="11"/>
  <c r="BB137" i="11"/>
  <c r="BA137" i="11"/>
  <c r="AZ137" i="11"/>
  <c r="AY137" i="11"/>
  <c r="AX137" i="11"/>
  <c r="AW137" i="11"/>
  <c r="AS137" i="11"/>
  <c r="AA137" i="11"/>
  <c r="BK136" i="11"/>
  <c r="BJ136" i="11"/>
  <c r="BI136" i="11"/>
  <c r="BH136" i="11"/>
  <c r="BG136" i="11"/>
  <c r="BF136" i="11"/>
  <c r="BE136" i="11"/>
  <c r="BD136" i="11"/>
  <c r="BC136" i="11"/>
  <c r="BB136" i="11"/>
  <c r="BA136" i="11"/>
  <c r="AZ136" i="11"/>
  <c r="AY136" i="11"/>
  <c r="AX136" i="11"/>
  <c r="AW136" i="11"/>
  <c r="AS136" i="11"/>
  <c r="AA136" i="11"/>
  <c r="BK135" i="11"/>
  <c r="BJ135" i="11"/>
  <c r="BI135" i="11"/>
  <c r="BH135" i="11"/>
  <c r="BG135" i="11"/>
  <c r="BF135" i="11"/>
  <c r="BE135" i="11"/>
  <c r="BD135" i="11"/>
  <c r="BC135" i="11"/>
  <c r="BB135" i="11"/>
  <c r="BA135" i="11"/>
  <c r="AZ135" i="11"/>
  <c r="AY135" i="11"/>
  <c r="AX135" i="11"/>
  <c r="AW135" i="11"/>
  <c r="AS135" i="11"/>
  <c r="AA135" i="11"/>
  <c r="BK134" i="11"/>
  <c r="BJ134" i="11"/>
  <c r="BI134" i="11"/>
  <c r="BH134" i="11"/>
  <c r="BG134" i="11"/>
  <c r="BF134" i="11"/>
  <c r="BE134" i="11"/>
  <c r="BD134" i="11"/>
  <c r="BC134" i="11"/>
  <c r="BB134" i="11"/>
  <c r="BA134" i="11"/>
  <c r="AZ134" i="11"/>
  <c r="AY134" i="11"/>
  <c r="AX134" i="11"/>
  <c r="AW134" i="11"/>
  <c r="AS134" i="11"/>
  <c r="AA134" i="11"/>
  <c r="BK133" i="11"/>
  <c r="BJ133" i="11"/>
  <c r="BI133" i="11"/>
  <c r="BH133" i="11"/>
  <c r="BG133" i="11"/>
  <c r="BF133" i="11"/>
  <c r="BE133" i="11"/>
  <c r="BD133" i="11"/>
  <c r="BC133" i="11"/>
  <c r="BB133" i="11"/>
  <c r="BA133" i="11"/>
  <c r="AZ133" i="11"/>
  <c r="AY133" i="11"/>
  <c r="AX133" i="11"/>
  <c r="AW133" i="11"/>
  <c r="AS133" i="11"/>
  <c r="AA133" i="11"/>
  <c r="BK132" i="11"/>
  <c r="BJ132" i="11"/>
  <c r="BI132" i="11"/>
  <c r="BH132" i="11"/>
  <c r="BG132" i="11"/>
  <c r="BF132" i="11"/>
  <c r="BE132" i="11"/>
  <c r="BD132" i="11"/>
  <c r="BC132" i="11"/>
  <c r="BB132" i="11"/>
  <c r="BA132" i="11"/>
  <c r="AZ132" i="11"/>
  <c r="AY132" i="11"/>
  <c r="AX132" i="11"/>
  <c r="AW132" i="11"/>
  <c r="AS132" i="11"/>
  <c r="AA132" i="11"/>
  <c r="BK131" i="11"/>
  <c r="BJ131" i="11"/>
  <c r="BI131" i="11"/>
  <c r="BH131" i="11"/>
  <c r="BG131" i="11"/>
  <c r="BF131" i="11"/>
  <c r="BE131" i="11"/>
  <c r="BD131" i="11"/>
  <c r="BC131" i="11"/>
  <c r="BB131" i="11"/>
  <c r="BA131" i="11"/>
  <c r="AZ131" i="11"/>
  <c r="AY131" i="11"/>
  <c r="AX131" i="11"/>
  <c r="AW131" i="11"/>
  <c r="AS131" i="11"/>
  <c r="AA131" i="11"/>
  <c r="BK130" i="11"/>
  <c r="BJ130" i="11"/>
  <c r="BI130" i="11"/>
  <c r="BH130" i="11"/>
  <c r="BG130" i="11"/>
  <c r="BF130" i="11"/>
  <c r="BE130" i="11"/>
  <c r="BD130" i="11"/>
  <c r="BC130" i="11"/>
  <c r="BB130" i="11"/>
  <c r="BA130" i="11"/>
  <c r="AZ130" i="11"/>
  <c r="AY130" i="11"/>
  <c r="AX130" i="11"/>
  <c r="AW130" i="11"/>
  <c r="AS130" i="11"/>
  <c r="AA130" i="11"/>
  <c r="BK129" i="11"/>
  <c r="BJ129" i="11"/>
  <c r="BI129" i="11"/>
  <c r="BH129" i="11"/>
  <c r="BG129" i="11"/>
  <c r="BF129" i="11"/>
  <c r="BE129" i="11"/>
  <c r="BD129" i="11"/>
  <c r="BC129" i="11"/>
  <c r="BB129" i="11"/>
  <c r="BA129" i="11"/>
  <c r="AZ129" i="11"/>
  <c r="AY129" i="11"/>
  <c r="AX129" i="11"/>
  <c r="AW129" i="11"/>
  <c r="AS129" i="11"/>
  <c r="AA129" i="11"/>
  <c r="BK128" i="11"/>
  <c r="BJ128" i="11"/>
  <c r="BI128" i="11"/>
  <c r="BH128" i="11"/>
  <c r="BG128" i="11"/>
  <c r="BF128" i="11"/>
  <c r="BE128" i="11"/>
  <c r="BD128" i="11"/>
  <c r="BC128" i="11"/>
  <c r="BB128" i="11"/>
  <c r="BA128" i="11"/>
  <c r="AZ128" i="11"/>
  <c r="AY128" i="11"/>
  <c r="AX128" i="11"/>
  <c r="AW128" i="11"/>
  <c r="AS128" i="11"/>
  <c r="AA128" i="11"/>
  <c r="BK127" i="11"/>
  <c r="BJ127" i="11"/>
  <c r="BI127" i="11"/>
  <c r="BH127" i="11"/>
  <c r="BG127" i="11"/>
  <c r="BF127" i="11"/>
  <c r="BE127" i="11"/>
  <c r="BD127" i="11"/>
  <c r="BC127" i="11"/>
  <c r="BB127" i="11"/>
  <c r="BA127" i="11"/>
  <c r="AZ127" i="11"/>
  <c r="AY127" i="11"/>
  <c r="AX127" i="11"/>
  <c r="AW127" i="11"/>
  <c r="AS127" i="11"/>
  <c r="AA127" i="11"/>
  <c r="BK126" i="11"/>
  <c r="BJ126" i="11"/>
  <c r="BI126" i="11"/>
  <c r="BH126" i="11"/>
  <c r="BG126" i="11"/>
  <c r="BF126" i="11"/>
  <c r="BE126" i="11"/>
  <c r="BD126" i="11"/>
  <c r="BC126" i="11"/>
  <c r="BB126" i="11"/>
  <c r="BA126" i="11"/>
  <c r="AZ126" i="11"/>
  <c r="AY126" i="11"/>
  <c r="AX126" i="11"/>
  <c r="AW126" i="11"/>
  <c r="AS126" i="11"/>
  <c r="AA126" i="11"/>
  <c r="BK125" i="11"/>
  <c r="BJ125" i="11"/>
  <c r="BI125" i="11"/>
  <c r="BH125" i="11"/>
  <c r="BG125" i="11"/>
  <c r="BF125" i="11"/>
  <c r="BE125" i="11"/>
  <c r="BD125" i="11"/>
  <c r="BC125" i="11"/>
  <c r="BB125" i="11"/>
  <c r="BA125" i="11"/>
  <c r="AZ125" i="11"/>
  <c r="AY125" i="11"/>
  <c r="AX125" i="11"/>
  <c r="AW125" i="11"/>
  <c r="AS125" i="11"/>
  <c r="AA125" i="11"/>
  <c r="BK124" i="11"/>
  <c r="BJ124" i="11"/>
  <c r="BI124" i="11"/>
  <c r="BH124" i="11"/>
  <c r="BG124" i="11"/>
  <c r="BF124" i="11"/>
  <c r="BE124" i="11"/>
  <c r="BD124" i="11"/>
  <c r="BC124" i="11"/>
  <c r="BB124" i="11"/>
  <c r="BA124" i="11"/>
  <c r="AZ124" i="11"/>
  <c r="AY124" i="11"/>
  <c r="AX124" i="11"/>
  <c r="AW124" i="11"/>
  <c r="AS124" i="11"/>
  <c r="AA124" i="11"/>
  <c r="BK123" i="11"/>
  <c r="BJ123" i="11"/>
  <c r="BI123" i="11"/>
  <c r="BH123" i="11"/>
  <c r="BG123" i="11"/>
  <c r="BF123" i="11"/>
  <c r="BE123" i="11"/>
  <c r="BD123" i="11"/>
  <c r="BC123" i="11"/>
  <c r="BB123" i="11"/>
  <c r="BA123" i="11"/>
  <c r="AZ123" i="11"/>
  <c r="AY123" i="11"/>
  <c r="AX123" i="11"/>
  <c r="AW123" i="11"/>
  <c r="AS123" i="11"/>
  <c r="AA123" i="11"/>
  <c r="BK122" i="11"/>
  <c r="BJ122" i="11"/>
  <c r="BI122" i="11"/>
  <c r="BH122" i="11"/>
  <c r="BG122" i="11"/>
  <c r="BF122" i="11"/>
  <c r="BE122" i="11"/>
  <c r="BD122" i="11"/>
  <c r="BC122" i="11"/>
  <c r="BB122" i="11"/>
  <c r="BA122" i="11"/>
  <c r="AZ122" i="11"/>
  <c r="AY122" i="11"/>
  <c r="AX122" i="11"/>
  <c r="AW122" i="11"/>
  <c r="AS122" i="11"/>
  <c r="AA122" i="11"/>
  <c r="BK121" i="11"/>
  <c r="BJ121" i="11"/>
  <c r="BI121" i="11"/>
  <c r="BH121" i="11"/>
  <c r="BG121" i="11"/>
  <c r="BF121" i="11"/>
  <c r="BE121" i="11"/>
  <c r="BD121" i="11"/>
  <c r="BC121" i="11"/>
  <c r="BB121" i="11"/>
  <c r="BA121" i="11"/>
  <c r="AZ121" i="11"/>
  <c r="AY121" i="11"/>
  <c r="AX121" i="11"/>
  <c r="AW121" i="11"/>
  <c r="AS121" i="11"/>
  <c r="AA121" i="11"/>
  <c r="BK120" i="11"/>
  <c r="BJ120" i="11"/>
  <c r="BI120" i="11"/>
  <c r="BH120" i="11"/>
  <c r="BG120" i="11"/>
  <c r="BF120" i="11"/>
  <c r="BE120" i="11"/>
  <c r="BD120" i="11"/>
  <c r="BC120" i="11"/>
  <c r="BB120" i="11"/>
  <c r="BA120" i="11"/>
  <c r="AZ120" i="11"/>
  <c r="AY120" i="11"/>
  <c r="AX120" i="11"/>
  <c r="AW120" i="11"/>
  <c r="AS120" i="11"/>
  <c r="AA120" i="11"/>
  <c r="BK119" i="11"/>
  <c r="BJ119" i="11"/>
  <c r="BI119" i="11"/>
  <c r="BH119" i="11"/>
  <c r="BG119" i="11"/>
  <c r="BF119" i="11"/>
  <c r="BE119" i="11"/>
  <c r="BD119" i="11"/>
  <c r="BC119" i="11"/>
  <c r="BB119" i="11"/>
  <c r="BA119" i="11"/>
  <c r="AZ119" i="11"/>
  <c r="AY119" i="11"/>
  <c r="AX119" i="11"/>
  <c r="AW119" i="11"/>
  <c r="AS119" i="11"/>
  <c r="AA119" i="11"/>
  <c r="BK118" i="11"/>
  <c r="BJ118" i="11"/>
  <c r="BI118" i="11"/>
  <c r="BH118" i="11"/>
  <c r="BG118" i="11"/>
  <c r="BF118" i="11"/>
  <c r="BE118" i="11"/>
  <c r="BD118" i="11"/>
  <c r="BC118" i="11"/>
  <c r="BB118" i="11"/>
  <c r="BA118" i="11"/>
  <c r="AZ118" i="11"/>
  <c r="AY118" i="11"/>
  <c r="AX118" i="11"/>
  <c r="AW118" i="11"/>
  <c r="AS118" i="11"/>
  <c r="AA118" i="11"/>
  <c r="BK117" i="11"/>
  <c r="BJ117" i="11"/>
  <c r="BI117" i="11"/>
  <c r="BH117" i="11"/>
  <c r="BG117" i="11"/>
  <c r="BF117" i="11"/>
  <c r="BE117" i="11"/>
  <c r="BD117" i="11"/>
  <c r="BC117" i="11"/>
  <c r="BB117" i="11"/>
  <c r="BA117" i="11"/>
  <c r="AZ117" i="11"/>
  <c r="AY117" i="11"/>
  <c r="AX117" i="11"/>
  <c r="AW117" i="11"/>
  <c r="AS117" i="11"/>
  <c r="AA117" i="11"/>
  <c r="BK116" i="11"/>
  <c r="BJ116" i="11"/>
  <c r="BI116" i="11"/>
  <c r="BH116" i="11"/>
  <c r="BG116" i="11"/>
  <c r="BF116" i="11"/>
  <c r="BE116" i="11"/>
  <c r="BD116" i="11"/>
  <c r="BC116" i="11"/>
  <c r="BB116" i="11"/>
  <c r="BA116" i="11"/>
  <c r="AZ116" i="11"/>
  <c r="AY116" i="11"/>
  <c r="AX116" i="11"/>
  <c r="AW116" i="11"/>
  <c r="AS116" i="11"/>
  <c r="AA116" i="11"/>
  <c r="BK115" i="11"/>
  <c r="BJ115" i="11"/>
  <c r="BI115" i="11"/>
  <c r="BH115" i="11"/>
  <c r="BG115" i="11"/>
  <c r="BF115" i="11"/>
  <c r="BE115" i="11"/>
  <c r="BD115" i="11"/>
  <c r="BC115" i="11"/>
  <c r="BB115" i="11"/>
  <c r="BA115" i="11"/>
  <c r="AZ115" i="11"/>
  <c r="AY115" i="11"/>
  <c r="AX115" i="11"/>
  <c r="AW115" i="11"/>
  <c r="AS115" i="11"/>
  <c r="AA115" i="11"/>
  <c r="BK114" i="11"/>
  <c r="BJ114" i="11"/>
  <c r="BI114" i="11"/>
  <c r="BH114" i="11"/>
  <c r="BG114" i="11"/>
  <c r="BF114" i="11"/>
  <c r="BE114" i="11"/>
  <c r="BD114" i="11"/>
  <c r="BC114" i="11"/>
  <c r="BB114" i="11"/>
  <c r="BA114" i="11"/>
  <c r="AZ114" i="11"/>
  <c r="AY114" i="11"/>
  <c r="AX114" i="11"/>
  <c r="AW114" i="11"/>
  <c r="AS114" i="11"/>
  <c r="AA114" i="11"/>
  <c r="BK113" i="11"/>
  <c r="BJ113" i="11"/>
  <c r="BI113" i="11"/>
  <c r="BH113" i="11"/>
  <c r="BG113" i="11"/>
  <c r="BF113" i="11"/>
  <c r="BE113" i="11"/>
  <c r="BD113" i="11"/>
  <c r="BC113" i="11"/>
  <c r="BB113" i="11"/>
  <c r="BA113" i="11"/>
  <c r="AZ113" i="11"/>
  <c r="AY113" i="11"/>
  <c r="AX113" i="11"/>
  <c r="AW113" i="11"/>
  <c r="AS113" i="11"/>
  <c r="AA113" i="11"/>
  <c r="BK112" i="11"/>
  <c r="BJ112" i="11"/>
  <c r="BI112" i="11"/>
  <c r="BH112" i="11"/>
  <c r="BG112" i="11"/>
  <c r="BF112" i="11"/>
  <c r="BE112" i="11"/>
  <c r="BD112" i="11"/>
  <c r="BC112" i="11"/>
  <c r="BB112" i="11"/>
  <c r="BA112" i="11"/>
  <c r="AZ112" i="11"/>
  <c r="AY112" i="11"/>
  <c r="AX112" i="11"/>
  <c r="AW112" i="11"/>
  <c r="AS112" i="11"/>
  <c r="AA112" i="11"/>
  <c r="BK111" i="11"/>
  <c r="BJ111" i="11"/>
  <c r="BI111" i="11"/>
  <c r="BH111" i="11"/>
  <c r="BG111" i="11"/>
  <c r="BF111" i="11"/>
  <c r="BE111" i="11"/>
  <c r="BD111" i="11"/>
  <c r="BC111" i="11"/>
  <c r="BB111" i="11"/>
  <c r="BA111" i="11"/>
  <c r="AZ111" i="11"/>
  <c r="AY111" i="11"/>
  <c r="AX111" i="11"/>
  <c r="AW111" i="11"/>
  <c r="AS111" i="11"/>
  <c r="AA111" i="11"/>
  <c r="BK110" i="11"/>
  <c r="BJ110" i="11"/>
  <c r="BI110" i="11"/>
  <c r="BH110" i="11"/>
  <c r="BG110" i="11"/>
  <c r="BF110" i="11"/>
  <c r="BE110" i="11"/>
  <c r="BD110" i="11"/>
  <c r="BC110" i="11"/>
  <c r="BB110" i="11"/>
  <c r="BA110" i="11"/>
  <c r="AZ110" i="11"/>
  <c r="AY110" i="11"/>
  <c r="AX110" i="11"/>
  <c r="AW110" i="11"/>
  <c r="AS110" i="11"/>
  <c r="AA110" i="11"/>
  <c r="BK109" i="11"/>
  <c r="BJ109" i="11"/>
  <c r="BI109" i="11"/>
  <c r="BH109" i="11"/>
  <c r="BG109" i="11"/>
  <c r="BF109" i="11"/>
  <c r="BE109" i="11"/>
  <c r="BD109" i="11"/>
  <c r="BC109" i="11"/>
  <c r="BB109" i="11"/>
  <c r="BA109" i="11"/>
  <c r="AZ109" i="11"/>
  <c r="AY109" i="11"/>
  <c r="AX109" i="11"/>
  <c r="AW109" i="11"/>
  <c r="AS109" i="11"/>
  <c r="AA109" i="11"/>
  <c r="BK108" i="11"/>
  <c r="BJ108" i="11"/>
  <c r="BI108" i="11"/>
  <c r="BH108" i="11"/>
  <c r="BG108" i="11"/>
  <c r="BF108" i="11"/>
  <c r="BE108" i="11"/>
  <c r="BD108" i="11"/>
  <c r="BC108" i="11"/>
  <c r="BB108" i="11"/>
  <c r="BA108" i="11"/>
  <c r="AZ108" i="11"/>
  <c r="AY108" i="11"/>
  <c r="AX108" i="11"/>
  <c r="AW108" i="11"/>
  <c r="AS108" i="11"/>
  <c r="AA108" i="11"/>
  <c r="BK107" i="11"/>
  <c r="BJ107" i="11"/>
  <c r="BI107" i="11"/>
  <c r="BH107" i="11"/>
  <c r="BG107" i="11"/>
  <c r="BF107" i="11"/>
  <c r="BE107" i="11"/>
  <c r="BD107" i="11"/>
  <c r="BC107" i="11"/>
  <c r="BB107" i="11"/>
  <c r="BA107" i="11"/>
  <c r="AZ107" i="11"/>
  <c r="AY107" i="11"/>
  <c r="AX107" i="11"/>
  <c r="AW107" i="11"/>
  <c r="AS107" i="11"/>
  <c r="AA107" i="11"/>
  <c r="BK106" i="11"/>
  <c r="BJ106" i="11"/>
  <c r="BI106" i="11"/>
  <c r="BH106" i="11"/>
  <c r="BG106" i="11"/>
  <c r="BF106" i="11"/>
  <c r="BE106" i="11"/>
  <c r="BD106" i="11"/>
  <c r="BC106" i="11"/>
  <c r="BB106" i="11"/>
  <c r="BA106" i="11"/>
  <c r="AZ106" i="11"/>
  <c r="AY106" i="11"/>
  <c r="AX106" i="11"/>
  <c r="AW106" i="11"/>
  <c r="AS106" i="11"/>
  <c r="AA106" i="11"/>
  <c r="BK105" i="11"/>
  <c r="BJ105" i="11"/>
  <c r="BI105" i="11"/>
  <c r="BH105" i="11"/>
  <c r="BG105" i="11"/>
  <c r="BF105" i="11"/>
  <c r="BE105" i="11"/>
  <c r="BD105" i="11"/>
  <c r="BC105" i="11"/>
  <c r="BB105" i="11"/>
  <c r="BA105" i="11"/>
  <c r="AZ105" i="11"/>
  <c r="AY105" i="11"/>
  <c r="AX105" i="11"/>
  <c r="AW105" i="11"/>
  <c r="AS105" i="11"/>
  <c r="AA105" i="11"/>
  <c r="BK104" i="11"/>
  <c r="BJ104" i="11"/>
  <c r="BI104" i="11"/>
  <c r="BH104" i="11"/>
  <c r="BG104" i="11"/>
  <c r="BF104" i="11"/>
  <c r="BE104" i="11"/>
  <c r="BD104" i="11"/>
  <c r="BC104" i="11"/>
  <c r="BB104" i="11"/>
  <c r="BA104" i="11"/>
  <c r="AZ104" i="11"/>
  <c r="AY104" i="11"/>
  <c r="AX104" i="11"/>
  <c r="AW104" i="11"/>
  <c r="AS104" i="11"/>
  <c r="AA104" i="11"/>
  <c r="BK103" i="11"/>
  <c r="BJ103" i="11"/>
  <c r="BI103" i="11"/>
  <c r="BH103" i="11"/>
  <c r="BG103" i="11"/>
  <c r="BF103" i="11"/>
  <c r="BE103" i="11"/>
  <c r="BD103" i="11"/>
  <c r="BC103" i="11"/>
  <c r="BB103" i="11"/>
  <c r="BA103" i="11"/>
  <c r="AZ103" i="11"/>
  <c r="AY103" i="11"/>
  <c r="AX103" i="11"/>
  <c r="AW103" i="11"/>
  <c r="AS103" i="11"/>
  <c r="AA103" i="11"/>
  <c r="BK102" i="11"/>
  <c r="BJ102" i="11"/>
  <c r="BI102" i="11"/>
  <c r="BH102" i="11"/>
  <c r="BG102" i="11"/>
  <c r="BF102" i="11"/>
  <c r="BE102" i="11"/>
  <c r="BD102" i="11"/>
  <c r="BC102" i="11"/>
  <c r="BB102" i="11"/>
  <c r="BA102" i="11"/>
  <c r="AZ102" i="11"/>
  <c r="AY102" i="11"/>
  <c r="AX102" i="11"/>
  <c r="AW102" i="11"/>
  <c r="AS102" i="11"/>
  <c r="AA102" i="11"/>
  <c r="BK101" i="11"/>
  <c r="BJ101" i="11"/>
  <c r="BI101" i="11"/>
  <c r="BH101" i="11"/>
  <c r="BG101" i="11"/>
  <c r="BF101" i="11"/>
  <c r="BE101" i="11"/>
  <c r="BD101" i="11"/>
  <c r="BC101" i="11"/>
  <c r="BB101" i="11"/>
  <c r="BA101" i="11"/>
  <c r="AZ101" i="11"/>
  <c r="AY101" i="11"/>
  <c r="AX101" i="11"/>
  <c r="AW101" i="11"/>
  <c r="AS101" i="11"/>
  <c r="AA101" i="11"/>
  <c r="BK100" i="11"/>
  <c r="BJ100" i="11"/>
  <c r="BI100" i="11"/>
  <c r="BH100" i="11"/>
  <c r="BG100" i="11"/>
  <c r="BF100" i="11"/>
  <c r="BE100" i="11"/>
  <c r="BD100" i="11"/>
  <c r="BC100" i="11"/>
  <c r="BB100" i="11"/>
  <c r="BA100" i="11"/>
  <c r="AZ100" i="11"/>
  <c r="AY100" i="11"/>
  <c r="AX100" i="11"/>
  <c r="AW100" i="11"/>
  <c r="AS100" i="11"/>
  <c r="AA100" i="11"/>
  <c r="BK99" i="11"/>
  <c r="BJ99" i="11"/>
  <c r="BI99" i="11"/>
  <c r="BH99" i="11"/>
  <c r="BG99" i="11"/>
  <c r="BF99" i="11"/>
  <c r="BE99" i="11"/>
  <c r="BD99" i="11"/>
  <c r="BC99" i="11"/>
  <c r="BB99" i="11"/>
  <c r="BA99" i="11"/>
  <c r="AZ99" i="11"/>
  <c r="AY99" i="11"/>
  <c r="AX99" i="11"/>
  <c r="AW99" i="11"/>
  <c r="AS99" i="11"/>
  <c r="AA99" i="11"/>
  <c r="BK98" i="11"/>
  <c r="BJ98" i="11"/>
  <c r="BI98" i="11"/>
  <c r="BH98" i="11"/>
  <c r="BG98" i="11"/>
  <c r="BF98" i="11"/>
  <c r="BE98" i="11"/>
  <c r="BD98" i="11"/>
  <c r="BC98" i="11"/>
  <c r="BB98" i="11"/>
  <c r="BA98" i="11"/>
  <c r="AZ98" i="11"/>
  <c r="AY98" i="11"/>
  <c r="AX98" i="11"/>
  <c r="AW98" i="11"/>
  <c r="AS98" i="11"/>
  <c r="AA98" i="11"/>
  <c r="BK97" i="11"/>
  <c r="BJ97" i="11"/>
  <c r="BI97" i="11"/>
  <c r="BH97" i="11"/>
  <c r="BG97" i="11"/>
  <c r="BF97" i="11"/>
  <c r="BE97" i="11"/>
  <c r="BD97" i="11"/>
  <c r="BC97" i="11"/>
  <c r="BB97" i="11"/>
  <c r="BA97" i="11"/>
  <c r="AZ97" i="11"/>
  <c r="AY97" i="11"/>
  <c r="AX97" i="11"/>
  <c r="AW97" i="11"/>
  <c r="AS97" i="11"/>
  <c r="AA97" i="11"/>
  <c r="BK96" i="11"/>
  <c r="BJ96" i="11"/>
  <c r="BI96" i="11"/>
  <c r="BH96" i="11"/>
  <c r="BG96" i="11"/>
  <c r="BF96" i="11"/>
  <c r="BE96" i="11"/>
  <c r="BD96" i="11"/>
  <c r="BC96" i="11"/>
  <c r="BB96" i="11"/>
  <c r="BA96" i="11"/>
  <c r="AZ96" i="11"/>
  <c r="AY96" i="11"/>
  <c r="AX96" i="11"/>
  <c r="AW96" i="11"/>
  <c r="AS96" i="11"/>
  <c r="AA96" i="11"/>
  <c r="BK95" i="11"/>
  <c r="BJ95" i="11"/>
  <c r="BI95" i="11"/>
  <c r="BH95" i="11"/>
  <c r="BG95" i="11"/>
  <c r="BF95" i="11"/>
  <c r="BE95" i="11"/>
  <c r="BD95" i="11"/>
  <c r="BC95" i="11"/>
  <c r="BB95" i="11"/>
  <c r="BA95" i="11"/>
  <c r="AZ95" i="11"/>
  <c r="AY95" i="11"/>
  <c r="AX95" i="11"/>
  <c r="AW95" i="11"/>
  <c r="AS95" i="11"/>
  <c r="AA95" i="11"/>
  <c r="BK94" i="11"/>
  <c r="BJ94" i="11"/>
  <c r="BI94" i="11"/>
  <c r="BH94" i="11"/>
  <c r="BG94" i="11"/>
  <c r="BF94" i="11"/>
  <c r="BE94" i="11"/>
  <c r="BD94" i="11"/>
  <c r="BC94" i="11"/>
  <c r="BB94" i="11"/>
  <c r="BA94" i="11"/>
  <c r="AZ94" i="11"/>
  <c r="AY94" i="11"/>
  <c r="AX94" i="11"/>
  <c r="AW94" i="11"/>
  <c r="AS94" i="11"/>
  <c r="AA94" i="11"/>
  <c r="BK93" i="11"/>
  <c r="BJ93" i="11"/>
  <c r="BI93" i="11"/>
  <c r="BH93" i="11"/>
  <c r="BG93" i="11"/>
  <c r="BF93" i="11"/>
  <c r="BE93" i="11"/>
  <c r="BD93" i="11"/>
  <c r="BC93" i="11"/>
  <c r="BB93" i="11"/>
  <c r="BA93" i="11"/>
  <c r="AZ93" i="11"/>
  <c r="AY93" i="11"/>
  <c r="AX93" i="11"/>
  <c r="AW93" i="11"/>
  <c r="AS93" i="11"/>
  <c r="AA93" i="11"/>
  <c r="BK92" i="11"/>
  <c r="BJ92" i="11"/>
  <c r="BI92" i="11"/>
  <c r="BH92" i="11"/>
  <c r="BG92" i="11"/>
  <c r="BF92" i="11"/>
  <c r="BE92" i="11"/>
  <c r="BD92" i="11"/>
  <c r="BC92" i="11"/>
  <c r="BB92" i="11"/>
  <c r="BA92" i="11"/>
  <c r="AZ92" i="11"/>
  <c r="AY92" i="11"/>
  <c r="AX92" i="11"/>
  <c r="AW92" i="11"/>
  <c r="AS92" i="11"/>
  <c r="AA92" i="11"/>
  <c r="BK91" i="11"/>
  <c r="BJ91" i="11"/>
  <c r="BI91" i="11"/>
  <c r="BH91" i="11"/>
  <c r="BG91" i="11"/>
  <c r="BF91" i="11"/>
  <c r="BE91" i="11"/>
  <c r="BD91" i="11"/>
  <c r="BC91" i="11"/>
  <c r="BB91" i="11"/>
  <c r="BA91" i="11"/>
  <c r="AZ91" i="11"/>
  <c r="AY91" i="11"/>
  <c r="AX91" i="11"/>
  <c r="AW91" i="11"/>
  <c r="AS91" i="11"/>
  <c r="AA91" i="11"/>
  <c r="BK90" i="11"/>
  <c r="BJ90" i="11"/>
  <c r="BI90" i="11"/>
  <c r="BH90" i="11"/>
  <c r="BG90" i="11"/>
  <c r="BF90" i="11"/>
  <c r="BE90" i="11"/>
  <c r="BD90" i="11"/>
  <c r="BC90" i="11"/>
  <c r="BB90" i="11"/>
  <c r="BA90" i="11"/>
  <c r="AZ90" i="11"/>
  <c r="AY90" i="11"/>
  <c r="AX90" i="11"/>
  <c r="AW90" i="11"/>
  <c r="AS90" i="11"/>
  <c r="AA90" i="11"/>
  <c r="BK89" i="11"/>
  <c r="BJ89" i="11"/>
  <c r="BI89" i="11"/>
  <c r="BH89" i="11"/>
  <c r="BG89" i="11"/>
  <c r="BF89" i="11"/>
  <c r="BE89" i="11"/>
  <c r="BD89" i="11"/>
  <c r="BC89" i="11"/>
  <c r="BB89" i="11"/>
  <c r="BA89" i="11"/>
  <c r="AZ89" i="11"/>
  <c r="AY89" i="11"/>
  <c r="AX89" i="11"/>
  <c r="AW89" i="11"/>
  <c r="AS89" i="11"/>
  <c r="AA89" i="11"/>
  <c r="BK88" i="11"/>
  <c r="BJ88" i="11"/>
  <c r="BI88" i="11"/>
  <c r="BH88" i="11"/>
  <c r="BG88" i="11"/>
  <c r="BF88" i="11"/>
  <c r="BE88" i="11"/>
  <c r="BD88" i="11"/>
  <c r="BC88" i="11"/>
  <c r="BB88" i="11"/>
  <c r="BA88" i="11"/>
  <c r="AZ88" i="11"/>
  <c r="AY88" i="11"/>
  <c r="AX88" i="11"/>
  <c r="AW88" i="11"/>
  <c r="AS88" i="11"/>
  <c r="AA88" i="11"/>
  <c r="BK87" i="11"/>
  <c r="BJ87" i="11"/>
  <c r="BI87" i="11"/>
  <c r="BH87" i="11"/>
  <c r="BG87" i="11"/>
  <c r="BF87" i="11"/>
  <c r="BE87" i="11"/>
  <c r="BD87" i="11"/>
  <c r="BC87" i="11"/>
  <c r="BB87" i="11"/>
  <c r="BA87" i="11"/>
  <c r="AZ87" i="11"/>
  <c r="AY87" i="11"/>
  <c r="AX87" i="11"/>
  <c r="AW87" i="11"/>
  <c r="AS87" i="11"/>
  <c r="AA87" i="11"/>
  <c r="BK86" i="11"/>
  <c r="BJ86" i="11"/>
  <c r="BI86" i="11"/>
  <c r="BH86" i="11"/>
  <c r="BG86" i="11"/>
  <c r="BF86" i="11"/>
  <c r="BE86" i="11"/>
  <c r="BD86" i="11"/>
  <c r="BC86" i="11"/>
  <c r="BB86" i="11"/>
  <c r="BA86" i="11"/>
  <c r="AZ86" i="11"/>
  <c r="AY86" i="11"/>
  <c r="AX86" i="11"/>
  <c r="AW86" i="11"/>
  <c r="AS86" i="11"/>
  <c r="AA86" i="11"/>
  <c r="BK85" i="11"/>
  <c r="BJ85" i="11"/>
  <c r="BI85" i="11"/>
  <c r="BH85" i="11"/>
  <c r="BG85" i="11"/>
  <c r="BF85" i="11"/>
  <c r="BE85" i="11"/>
  <c r="BD85" i="11"/>
  <c r="BC85" i="11"/>
  <c r="BB85" i="11"/>
  <c r="BA85" i="11"/>
  <c r="AZ85" i="11"/>
  <c r="AY85" i="11"/>
  <c r="AX85" i="11"/>
  <c r="AW85" i="11"/>
  <c r="AS85" i="11"/>
  <c r="AA85" i="11"/>
  <c r="BK84" i="11"/>
  <c r="BL84" i="11" s="1"/>
  <c r="BJ84" i="11"/>
  <c r="BI84" i="11"/>
  <c r="BH84" i="11"/>
  <c r="BG84" i="11"/>
  <c r="BF84" i="11"/>
  <c r="BE84" i="11"/>
  <c r="BD84" i="11"/>
  <c r="BC84" i="11"/>
  <c r="BB84" i="11"/>
  <c r="BA84" i="11"/>
  <c r="AZ84" i="11"/>
  <c r="AY84" i="11"/>
  <c r="AX84" i="11"/>
  <c r="AW84" i="11"/>
  <c r="AS84" i="11"/>
  <c r="AA84" i="11"/>
  <c r="BK83" i="11"/>
  <c r="BJ83" i="11"/>
  <c r="BI83" i="11"/>
  <c r="BH83" i="11"/>
  <c r="BG83" i="11"/>
  <c r="BF83" i="11"/>
  <c r="BE83" i="11"/>
  <c r="BD83" i="11"/>
  <c r="BC83" i="11"/>
  <c r="BB83" i="11"/>
  <c r="BA83" i="11"/>
  <c r="AZ83" i="11"/>
  <c r="AY83" i="11"/>
  <c r="AX83" i="11"/>
  <c r="AW83" i="11"/>
  <c r="AS83" i="11"/>
  <c r="AA83" i="11"/>
  <c r="BK82" i="11"/>
  <c r="BL82" i="11" s="1"/>
  <c r="BJ82" i="11"/>
  <c r="BI82" i="11"/>
  <c r="BH82" i="11"/>
  <c r="BG82" i="11"/>
  <c r="BF82" i="11"/>
  <c r="BE82" i="11"/>
  <c r="BD82" i="11"/>
  <c r="BC82" i="11"/>
  <c r="BB82" i="11"/>
  <c r="BA82" i="11"/>
  <c r="AZ82" i="11"/>
  <c r="AY82" i="11"/>
  <c r="AX82" i="11"/>
  <c r="AW82" i="11"/>
  <c r="AS82" i="11"/>
  <c r="AA82" i="11"/>
  <c r="BK81" i="11"/>
  <c r="BJ81" i="11"/>
  <c r="BI81" i="11"/>
  <c r="BH81" i="11"/>
  <c r="BG81" i="11"/>
  <c r="BF81" i="11"/>
  <c r="BE81" i="11"/>
  <c r="BD81" i="11"/>
  <c r="BC81" i="11"/>
  <c r="BB81" i="11"/>
  <c r="BA81" i="11"/>
  <c r="AZ81" i="11"/>
  <c r="AY81" i="11"/>
  <c r="AX81" i="11"/>
  <c r="AW81" i="11"/>
  <c r="AS81" i="11"/>
  <c r="AA81" i="11"/>
  <c r="BK80" i="11"/>
  <c r="BJ80" i="11"/>
  <c r="BI80" i="11"/>
  <c r="BH80" i="11"/>
  <c r="BG80" i="11"/>
  <c r="BF80" i="11"/>
  <c r="BE80" i="11"/>
  <c r="BD80" i="11"/>
  <c r="BC80" i="11"/>
  <c r="BB80" i="11"/>
  <c r="BA80" i="11"/>
  <c r="AZ80" i="11"/>
  <c r="AY80" i="11"/>
  <c r="AX80" i="11"/>
  <c r="AW80" i="11"/>
  <c r="AS80" i="11"/>
  <c r="AA80" i="11"/>
  <c r="BK79" i="11"/>
  <c r="BJ79" i="11"/>
  <c r="BI79" i="11"/>
  <c r="BH79" i="11"/>
  <c r="BG79" i="11"/>
  <c r="BF79" i="11"/>
  <c r="BE79" i="11"/>
  <c r="BD79" i="11"/>
  <c r="BC79" i="11"/>
  <c r="BB79" i="11"/>
  <c r="BA79" i="11"/>
  <c r="AZ79" i="11"/>
  <c r="AY79" i="11"/>
  <c r="AX79" i="11"/>
  <c r="AW79" i="11"/>
  <c r="AS79" i="11"/>
  <c r="AA79" i="11"/>
  <c r="BK78" i="11"/>
  <c r="BJ78" i="11"/>
  <c r="BI78" i="11"/>
  <c r="BH78" i="11"/>
  <c r="BG78" i="11"/>
  <c r="BF78" i="11"/>
  <c r="BE78" i="11"/>
  <c r="BD78" i="11"/>
  <c r="BC78" i="11"/>
  <c r="BB78" i="11"/>
  <c r="BA78" i="11"/>
  <c r="AZ78" i="11"/>
  <c r="AY78" i="11"/>
  <c r="AX78" i="11"/>
  <c r="AW78" i="11"/>
  <c r="AS78" i="11"/>
  <c r="AA78" i="11"/>
  <c r="BK77" i="11"/>
  <c r="BJ77" i="11"/>
  <c r="BI77" i="11"/>
  <c r="BH77" i="11"/>
  <c r="BG77" i="11"/>
  <c r="BF77" i="11"/>
  <c r="BE77" i="11"/>
  <c r="BD77" i="11"/>
  <c r="BC77" i="11"/>
  <c r="BB77" i="11"/>
  <c r="BA77" i="11"/>
  <c r="AZ77" i="11"/>
  <c r="AY77" i="11"/>
  <c r="AX77" i="11"/>
  <c r="AW77" i="11"/>
  <c r="AS77" i="11"/>
  <c r="AA77" i="11"/>
  <c r="BK76" i="11"/>
  <c r="BL76" i="11" s="1"/>
  <c r="BJ76" i="11"/>
  <c r="BI76" i="11"/>
  <c r="BH76" i="11"/>
  <c r="BG76" i="11"/>
  <c r="BF76" i="11"/>
  <c r="BE76" i="11"/>
  <c r="BD76" i="11"/>
  <c r="BC76" i="11"/>
  <c r="BB76" i="11"/>
  <c r="BA76" i="11"/>
  <c r="AZ76" i="11"/>
  <c r="AY76" i="11"/>
  <c r="AX76" i="11"/>
  <c r="AW76" i="11"/>
  <c r="AS76" i="11"/>
  <c r="AA76" i="11"/>
  <c r="BK75" i="11"/>
  <c r="BJ75" i="11"/>
  <c r="BI75" i="11"/>
  <c r="BH75" i="11"/>
  <c r="BG75" i="11"/>
  <c r="BF75" i="11"/>
  <c r="BE75" i="11"/>
  <c r="BD75" i="11"/>
  <c r="BC75" i="11"/>
  <c r="BB75" i="11"/>
  <c r="BA75" i="11"/>
  <c r="AZ75" i="11"/>
  <c r="AY75" i="11"/>
  <c r="AX75" i="11"/>
  <c r="AW75" i="11"/>
  <c r="AS75" i="11"/>
  <c r="AA75" i="11"/>
  <c r="BL74" i="11"/>
  <c r="BK74" i="11"/>
  <c r="BJ74" i="11"/>
  <c r="BI74" i="11"/>
  <c r="BH74" i="11"/>
  <c r="BG74" i="11"/>
  <c r="BF74" i="11"/>
  <c r="BE74" i="11"/>
  <c r="BD74" i="11"/>
  <c r="BC74" i="11"/>
  <c r="BB74" i="11"/>
  <c r="BA74" i="11"/>
  <c r="AZ74" i="11"/>
  <c r="AY74" i="11"/>
  <c r="AX74" i="11"/>
  <c r="AW74" i="11"/>
  <c r="AS74" i="11"/>
  <c r="AA74" i="11"/>
  <c r="BK73" i="11"/>
  <c r="BJ73" i="11"/>
  <c r="BI73" i="11"/>
  <c r="BH73" i="11"/>
  <c r="BG73" i="11"/>
  <c r="BF73" i="11"/>
  <c r="BE73" i="11"/>
  <c r="BD73" i="11"/>
  <c r="BC73" i="11"/>
  <c r="BB73" i="11"/>
  <c r="BA73" i="11"/>
  <c r="AZ73" i="11"/>
  <c r="AY73" i="11"/>
  <c r="AX73" i="11"/>
  <c r="AW73" i="11"/>
  <c r="AS73" i="11"/>
  <c r="AA73" i="11"/>
  <c r="BK72" i="11"/>
  <c r="BJ72" i="11"/>
  <c r="BI72" i="11"/>
  <c r="BH72" i="11"/>
  <c r="BG72" i="11"/>
  <c r="BF72" i="11"/>
  <c r="BE72" i="11"/>
  <c r="BD72" i="11"/>
  <c r="BC72" i="11"/>
  <c r="BB72" i="11"/>
  <c r="BA72" i="11"/>
  <c r="AZ72" i="11"/>
  <c r="AY72" i="11"/>
  <c r="AX72" i="11"/>
  <c r="AW72" i="11"/>
  <c r="AS72" i="11"/>
  <c r="AA72" i="11"/>
  <c r="BK71" i="11"/>
  <c r="BJ71" i="11"/>
  <c r="BI71" i="11"/>
  <c r="BH71" i="11"/>
  <c r="BG71" i="11"/>
  <c r="BF71" i="11"/>
  <c r="BE71" i="11"/>
  <c r="BD71" i="11"/>
  <c r="BC71" i="11"/>
  <c r="BB71" i="11"/>
  <c r="BA71" i="11"/>
  <c r="AZ71" i="11"/>
  <c r="AY71" i="11"/>
  <c r="AX71" i="11"/>
  <c r="AW71" i="11"/>
  <c r="AS71" i="11"/>
  <c r="AA71" i="11"/>
  <c r="BK70" i="11"/>
  <c r="BJ70" i="11"/>
  <c r="BI70" i="11"/>
  <c r="BH70" i="11"/>
  <c r="BG70" i="11"/>
  <c r="BF70" i="11"/>
  <c r="BE70" i="11"/>
  <c r="BD70" i="11"/>
  <c r="BC70" i="11"/>
  <c r="BB70" i="11"/>
  <c r="BA70" i="11"/>
  <c r="AZ70" i="11"/>
  <c r="AY70" i="11"/>
  <c r="AX70" i="11"/>
  <c r="AW70" i="11"/>
  <c r="AS70" i="11"/>
  <c r="AA70" i="11"/>
  <c r="BK69" i="11"/>
  <c r="BJ69" i="11"/>
  <c r="BI69" i="11"/>
  <c r="BH69" i="11"/>
  <c r="BG69" i="11"/>
  <c r="BF69" i="11"/>
  <c r="BE69" i="11"/>
  <c r="BD69" i="11"/>
  <c r="BC69" i="11"/>
  <c r="BB69" i="11"/>
  <c r="BA69" i="11"/>
  <c r="AZ69" i="11"/>
  <c r="AY69" i="11"/>
  <c r="AX69" i="11"/>
  <c r="AW69" i="11"/>
  <c r="AS69" i="11"/>
  <c r="AA69" i="11"/>
  <c r="BK68" i="11"/>
  <c r="BL68" i="11" s="1"/>
  <c r="BJ68" i="11"/>
  <c r="BI68" i="11"/>
  <c r="BH68" i="11"/>
  <c r="BG68" i="11"/>
  <c r="BF68" i="11"/>
  <c r="BE68" i="11"/>
  <c r="BD68" i="11"/>
  <c r="BC68" i="11"/>
  <c r="BB68" i="11"/>
  <c r="BA68" i="11"/>
  <c r="AZ68" i="11"/>
  <c r="AY68" i="11"/>
  <c r="AX68" i="11"/>
  <c r="AW68" i="11"/>
  <c r="AS68" i="11"/>
  <c r="AA68" i="11"/>
  <c r="BK67" i="11"/>
  <c r="BJ67" i="11"/>
  <c r="BI67" i="11"/>
  <c r="BH67" i="11"/>
  <c r="BG67" i="11"/>
  <c r="BF67" i="11"/>
  <c r="BE67" i="11"/>
  <c r="BD67" i="11"/>
  <c r="BC67" i="11"/>
  <c r="BB67" i="11"/>
  <c r="BA67" i="11"/>
  <c r="AZ67" i="11"/>
  <c r="AY67" i="11"/>
  <c r="AX67" i="11"/>
  <c r="AW67" i="11"/>
  <c r="AS67" i="11"/>
  <c r="AA67" i="11"/>
  <c r="BK66" i="11"/>
  <c r="BL66" i="11" s="1"/>
  <c r="BJ66" i="11"/>
  <c r="BI66" i="11"/>
  <c r="BH66" i="11"/>
  <c r="BG66" i="11"/>
  <c r="BF66" i="11"/>
  <c r="BE66" i="11"/>
  <c r="BD66" i="11"/>
  <c r="BC66" i="11"/>
  <c r="BB66" i="11"/>
  <c r="BA66" i="11"/>
  <c r="AZ66" i="11"/>
  <c r="AY66" i="11"/>
  <c r="AX66" i="11"/>
  <c r="AW66" i="11"/>
  <c r="AS66" i="11"/>
  <c r="AA66" i="11"/>
  <c r="BK65" i="11"/>
  <c r="BJ65" i="11"/>
  <c r="BI65" i="11"/>
  <c r="BH65" i="11"/>
  <c r="BG65" i="11"/>
  <c r="BF65" i="11"/>
  <c r="BE65" i="11"/>
  <c r="BD65" i="11"/>
  <c r="BC65" i="11"/>
  <c r="BB65" i="11"/>
  <c r="BA65" i="11"/>
  <c r="AZ65" i="11"/>
  <c r="AY65" i="11"/>
  <c r="AX65" i="11"/>
  <c r="AW65" i="11"/>
  <c r="AS65" i="11"/>
  <c r="AA65" i="11"/>
  <c r="BK64" i="11"/>
  <c r="BJ64" i="11"/>
  <c r="BI64" i="11"/>
  <c r="BH64" i="11"/>
  <c r="BG64" i="11"/>
  <c r="BF64" i="11"/>
  <c r="BE64" i="11"/>
  <c r="BD64" i="11"/>
  <c r="BC64" i="11"/>
  <c r="BB64" i="11"/>
  <c r="BA64" i="11"/>
  <c r="AZ64" i="11"/>
  <c r="AY64" i="11"/>
  <c r="AX64" i="11"/>
  <c r="AW64" i="11"/>
  <c r="AS64" i="11"/>
  <c r="AA64" i="11"/>
  <c r="BK63" i="11"/>
  <c r="BJ63" i="11"/>
  <c r="BI63" i="11"/>
  <c r="BH63" i="11"/>
  <c r="BG63" i="11"/>
  <c r="BF63" i="11"/>
  <c r="BE63" i="11"/>
  <c r="BD63" i="11"/>
  <c r="BC63" i="11"/>
  <c r="BB63" i="11"/>
  <c r="BA63" i="11"/>
  <c r="AZ63" i="11"/>
  <c r="AY63" i="11"/>
  <c r="AX63" i="11"/>
  <c r="AW63" i="11"/>
  <c r="AS63" i="11"/>
  <c r="AA63" i="11"/>
  <c r="BK62" i="11"/>
  <c r="BJ62" i="11"/>
  <c r="BI62" i="11"/>
  <c r="BH62" i="11"/>
  <c r="BG62" i="11"/>
  <c r="BF62" i="11"/>
  <c r="BE62" i="11"/>
  <c r="BD62" i="11"/>
  <c r="BC62" i="11"/>
  <c r="BB62" i="11"/>
  <c r="BA62" i="11"/>
  <c r="AZ62" i="11"/>
  <c r="AY62" i="11"/>
  <c r="AX62" i="11"/>
  <c r="AW62" i="11"/>
  <c r="AS62" i="11"/>
  <c r="AA62" i="11"/>
  <c r="BK61" i="11"/>
  <c r="BJ61" i="11"/>
  <c r="BI61" i="11"/>
  <c r="BH61" i="11"/>
  <c r="BG61" i="11"/>
  <c r="BF61" i="11"/>
  <c r="BE61" i="11"/>
  <c r="BD61" i="11"/>
  <c r="BC61" i="11"/>
  <c r="BB61" i="11"/>
  <c r="BA61" i="11"/>
  <c r="AZ61" i="11"/>
  <c r="AY61" i="11"/>
  <c r="AX61" i="11"/>
  <c r="AW61" i="11"/>
  <c r="AS61" i="11"/>
  <c r="AA61" i="11"/>
  <c r="BK60" i="11"/>
  <c r="BL60" i="11" s="1"/>
  <c r="BJ60" i="11"/>
  <c r="BI60" i="11"/>
  <c r="BH60" i="11"/>
  <c r="BG60" i="11"/>
  <c r="BF60" i="11"/>
  <c r="BE60" i="11"/>
  <c r="BD60" i="11"/>
  <c r="BC60" i="11"/>
  <c r="BB60" i="11"/>
  <c r="BA60" i="11"/>
  <c r="AZ60" i="11"/>
  <c r="AY60" i="11"/>
  <c r="AX60" i="11"/>
  <c r="AW60" i="11"/>
  <c r="AS60" i="11"/>
  <c r="AA60" i="11"/>
  <c r="BK59" i="11"/>
  <c r="BJ59" i="11"/>
  <c r="BI59" i="11"/>
  <c r="BH59" i="11"/>
  <c r="BG59" i="11"/>
  <c r="BF59" i="11"/>
  <c r="BE59" i="11"/>
  <c r="BD59" i="11"/>
  <c r="BC59" i="11"/>
  <c r="BB59" i="11"/>
  <c r="BA59" i="11"/>
  <c r="AZ59" i="11"/>
  <c r="AY59" i="11"/>
  <c r="AX59" i="11"/>
  <c r="AW59" i="11"/>
  <c r="AS59" i="11"/>
  <c r="AA59" i="11"/>
  <c r="BL58" i="11"/>
  <c r="BK58" i="11"/>
  <c r="BJ58" i="11"/>
  <c r="BI58" i="11"/>
  <c r="BH58" i="11"/>
  <c r="BG58" i="11"/>
  <c r="BF58" i="11"/>
  <c r="BE58" i="11"/>
  <c r="BD58" i="11"/>
  <c r="BC58" i="11"/>
  <c r="BB58" i="11"/>
  <c r="BA58" i="11"/>
  <c r="AZ58" i="11"/>
  <c r="AY58" i="11"/>
  <c r="AX58" i="11"/>
  <c r="AW58" i="11"/>
  <c r="AS58" i="11"/>
  <c r="AA58" i="11"/>
  <c r="BK57" i="11"/>
  <c r="BJ57" i="11"/>
  <c r="BI57" i="11"/>
  <c r="BH57" i="11"/>
  <c r="BG57" i="11"/>
  <c r="BF57" i="11"/>
  <c r="BE57" i="11"/>
  <c r="BD57" i="11"/>
  <c r="BC57" i="11"/>
  <c r="BB57" i="11"/>
  <c r="BA57" i="11"/>
  <c r="AZ57" i="11"/>
  <c r="AY57" i="11"/>
  <c r="AX57" i="11"/>
  <c r="AW57" i="11"/>
  <c r="AS57" i="11"/>
  <c r="AA57" i="11"/>
  <c r="BK56" i="11"/>
  <c r="BJ56" i="11"/>
  <c r="BI56" i="11"/>
  <c r="BH56" i="11"/>
  <c r="BG56" i="11"/>
  <c r="BF56" i="11"/>
  <c r="BE56" i="11"/>
  <c r="BD56" i="11"/>
  <c r="BC56" i="11"/>
  <c r="BB56" i="11"/>
  <c r="BA56" i="11"/>
  <c r="AZ56" i="11"/>
  <c r="AY56" i="11"/>
  <c r="AX56" i="11"/>
  <c r="AW56" i="11"/>
  <c r="AS56" i="11"/>
  <c r="AA56" i="11"/>
  <c r="BK55" i="11"/>
  <c r="BJ55" i="11"/>
  <c r="BI55" i="11"/>
  <c r="BH55" i="11"/>
  <c r="BG55" i="11"/>
  <c r="BF55" i="11"/>
  <c r="BE55" i="11"/>
  <c r="BD55" i="11"/>
  <c r="BC55" i="11"/>
  <c r="BB55" i="11"/>
  <c r="BA55" i="11"/>
  <c r="AZ55" i="11"/>
  <c r="AY55" i="11"/>
  <c r="AX55" i="11"/>
  <c r="AW55" i="11"/>
  <c r="AS55" i="11"/>
  <c r="AA55" i="11"/>
  <c r="BK54" i="11"/>
  <c r="BJ54" i="11"/>
  <c r="BI54" i="11"/>
  <c r="BH54" i="11"/>
  <c r="BG54" i="11"/>
  <c r="BF54" i="11"/>
  <c r="BE54" i="11"/>
  <c r="BD54" i="11"/>
  <c r="BC54" i="11"/>
  <c r="BB54" i="11"/>
  <c r="BA54" i="11"/>
  <c r="AZ54" i="11"/>
  <c r="AY54" i="11"/>
  <c r="AX54" i="11"/>
  <c r="AW54" i="11"/>
  <c r="AS54" i="11"/>
  <c r="AA54" i="11"/>
  <c r="BK53" i="11"/>
  <c r="BJ53" i="11"/>
  <c r="BI53" i="11"/>
  <c r="BH53" i="11"/>
  <c r="BG53" i="11"/>
  <c r="BF53" i="11"/>
  <c r="BE53" i="11"/>
  <c r="BD53" i="11"/>
  <c r="BC53" i="11"/>
  <c r="BB53" i="11"/>
  <c r="BA53" i="11"/>
  <c r="AZ53" i="11"/>
  <c r="AY53" i="11"/>
  <c r="AX53" i="11"/>
  <c r="AW53" i="11"/>
  <c r="AS53" i="11"/>
  <c r="AA53" i="11"/>
  <c r="BK52" i="11"/>
  <c r="BL52" i="11" s="1"/>
  <c r="BJ52" i="11"/>
  <c r="BI52" i="11"/>
  <c r="BH52" i="11"/>
  <c r="BG52" i="11"/>
  <c r="BF52" i="11"/>
  <c r="BE52" i="11"/>
  <c r="BD52" i="11"/>
  <c r="BC52" i="11"/>
  <c r="BB52" i="11"/>
  <c r="BA52" i="11"/>
  <c r="AZ52" i="11"/>
  <c r="AY52" i="11"/>
  <c r="AX52" i="11"/>
  <c r="AW52" i="11"/>
  <c r="AS52" i="11"/>
  <c r="AA52" i="11"/>
  <c r="BK51" i="11"/>
  <c r="BJ51" i="11"/>
  <c r="BI51" i="11"/>
  <c r="BH51" i="11"/>
  <c r="BG51" i="11"/>
  <c r="BF51" i="11"/>
  <c r="BE51" i="11"/>
  <c r="BD51" i="11"/>
  <c r="BC51" i="11"/>
  <c r="BB51" i="11"/>
  <c r="BA51" i="11"/>
  <c r="AZ51" i="11"/>
  <c r="AY51" i="11"/>
  <c r="AX51" i="11"/>
  <c r="AW51" i="11"/>
  <c r="AS51" i="11"/>
  <c r="AA51" i="11"/>
  <c r="BK50" i="11"/>
  <c r="BL50" i="11" s="1"/>
  <c r="BJ50" i="11"/>
  <c r="BI50" i="11"/>
  <c r="BH50" i="11"/>
  <c r="BG50" i="11"/>
  <c r="BF50" i="11"/>
  <c r="BE50" i="11"/>
  <c r="BD50" i="11"/>
  <c r="BC50" i="11"/>
  <c r="BB50" i="11"/>
  <c r="BA50" i="11"/>
  <c r="AZ50" i="11"/>
  <c r="AY50" i="11"/>
  <c r="AX50" i="11"/>
  <c r="AW50" i="11"/>
  <c r="AS50" i="11"/>
  <c r="AA50" i="11"/>
  <c r="BK49" i="11"/>
  <c r="BJ49" i="11"/>
  <c r="BI49" i="11"/>
  <c r="BH49" i="11"/>
  <c r="BG49" i="11"/>
  <c r="BF49" i="11"/>
  <c r="BE49" i="11"/>
  <c r="BD49" i="11"/>
  <c r="BC49" i="11"/>
  <c r="BB49" i="11"/>
  <c r="BA49" i="11"/>
  <c r="AZ49" i="11"/>
  <c r="AY49" i="11"/>
  <c r="AX49" i="11"/>
  <c r="AW49" i="11"/>
  <c r="AS49" i="11"/>
  <c r="AA49" i="11"/>
  <c r="BK48" i="11"/>
  <c r="BJ48" i="11"/>
  <c r="BI48" i="11"/>
  <c r="BH48" i="11"/>
  <c r="BG48" i="11"/>
  <c r="BF48" i="11"/>
  <c r="BE48" i="11"/>
  <c r="BD48" i="11"/>
  <c r="BC48" i="11"/>
  <c r="BB48" i="11"/>
  <c r="BA48" i="11"/>
  <c r="AZ48" i="11"/>
  <c r="AY48" i="11"/>
  <c r="AX48" i="11"/>
  <c r="AW48" i="11"/>
  <c r="AS48" i="11"/>
  <c r="AA48" i="11"/>
  <c r="BK47" i="11"/>
  <c r="BJ47" i="11"/>
  <c r="BI47" i="11"/>
  <c r="BH47" i="11"/>
  <c r="BG47" i="11"/>
  <c r="BF47" i="11"/>
  <c r="BE47" i="11"/>
  <c r="BD47" i="11"/>
  <c r="BC47" i="11"/>
  <c r="BB47" i="11"/>
  <c r="BA47" i="11"/>
  <c r="AZ47" i="11"/>
  <c r="AY47" i="11"/>
  <c r="AX47" i="11"/>
  <c r="AW47" i="11"/>
  <c r="AS47" i="11"/>
  <c r="AA47" i="11"/>
  <c r="BK46" i="11"/>
  <c r="BJ46" i="11"/>
  <c r="BI46" i="11"/>
  <c r="BH46" i="11"/>
  <c r="BG46" i="11"/>
  <c r="BF46" i="11"/>
  <c r="BE46" i="11"/>
  <c r="BD46" i="11"/>
  <c r="BC46" i="11"/>
  <c r="BB46" i="11"/>
  <c r="BA46" i="11"/>
  <c r="AZ46" i="11"/>
  <c r="AY46" i="11"/>
  <c r="AX46" i="11"/>
  <c r="AW46" i="11"/>
  <c r="AS46" i="11"/>
  <c r="AA46" i="11"/>
  <c r="BK45" i="11"/>
  <c r="BJ45" i="11"/>
  <c r="BI45" i="11"/>
  <c r="BH45" i="11"/>
  <c r="BG45" i="11"/>
  <c r="BF45" i="11"/>
  <c r="BE45" i="11"/>
  <c r="BD45" i="11"/>
  <c r="BC45" i="11"/>
  <c r="BB45" i="11"/>
  <c r="BA45" i="11"/>
  <c r="AZ45" i="11"/>
  <c r="AY45" i="11"/>
  <c r="AX45" i="11"/>
  <c r="AW45" i="11"/>
  <c r="AS45" i="11"/>
  <c r="AA45" i="11"/>
  <c r="BK44" i="11"/>
  <c r="BL44" i="11" s="1"/>
  <c r="BJ44" i="11"/>
  <c r="BI44" i="11"/>
  <c r="BH44" i="11"/>
  <c r="BG44" i="11"/>
  <c r="BF44" i="11"/>
  <c r="BE44" i="11"/>
  <c r="BD44" i="11"/>
  <c r="BC44" i="11"/>
  <c r="BB44" i="11"/>
  <c r="BA44" i="11"/>
  <c r="AZ44" i="11"/>
  <c r="AY44" i="11"/>
  <c r="AX44" i="11"/>
  <c r="AW44" i="11"/>
  <c r="AS44" i="11"/>
  <c r="AA44" i="11"/>
  <c r="BK43" i="11"/>
  <c r="BJ43" i="11"/>
  <c r="BI43" i="11"/>
  <c r="BH43" i="11"/>
  <c r="BG43" i="11"/>
  <c r="BF43" i="11"/>
  <c r="BE43" i="11"/>
  <c r="BD43" i="11"/>
  <c r="BC43" i="11"/>
  <c r="BB43" i="11"/>
  <c r="BA43" i="11"/>
  <c r="AZ43" i="11"/>
  <c r="AY43" i="11"/>
  <c r="AX43" i="11"/>
  <c r="AW43" i="11"/>
  <c r="AS43" i="11"/>
  <c r="AA43" i="11"/>
  <c r="BL42" i="11"/>
  <c r="BK42" i="11"/>
  <c r="BJ42" i="11"/>
  <c r="BI42" i="11"/>
  <c r="BH42" i="11"/>
  <c r="BG42" i="11"/>
  <c r="BF42" i="11"/>
  <c r="BE42" i="11"/>
  <c r="BD42" i="11"/>
  <c r="BC42" i="11"/>
  <c r="BB42" i="11"/>
  <c r="BA42" i="11"/>
  <c r="AZ42" i="11"/>
  <c r="AY42" i="11"/>
  <c r="AX42" i="11"/>
  <c r="AW42" i="11"/>
  <c r="AS42" i="11"/>
  <c r="AA42" i="11"/>
  <c r="BK41" i="11"/>
  <c r="BJ41" i="11"/>
  <c r="BI41" i="11"/>
  <c r="BH41" i="11"/>
  <c r="BG41" i="11"/>
  <c r="BF41" i="11"/>
  <c r="BE41" i="11"/>
  <c r="BD41" i="11"/>
  <c r="BC41" i="11"/>
  <c r="BB41" i="11"/>
  <c r="BA41" i="11"/>
  <c r="AZ41" i="11"/>
  <c r="AY41" i="11"/>
  <c r="AX41" i="11"/>
  <c r="AW41" i="11"/>
  <c r="AS41" i="11"/>
  <c r="AA41" i="11"/>
  <c r="BK40" i="11"/>
  <c r="BJ40" i="11"/>
  <c r="BI40" i="11"/>
  <c r="BH40" i="11"/>
  <c r="BG40" i="11"/>
  <c r="BF40" i="11"/>
  <c r="BE40" i="11"/>
  <c r="BD40" i="11"/>
  <c r="BC40" i="11"/>
  <c r="BB40" i="11"/>
  <c r="BA40" i="11"/>
  <c r="AZ40" i="11"/>
  <c r="AY40" i="11"/>
  <c r="AX40" i="11"/>
  <c r="AW40" i="11"/>
  <c r="AS40" i="11"/>
  <c r="AA40" i="11"/>
  <c r="BK39" i="11"/>
  <c r="BJ39" i="11"/>
  <c r="BI39" i="11"/>
  <c r="BH39" i="11"/>
  <c r="BG39" i="11"/>
  <c r="BF39" i="11"/>
  <c r="BE39" i="11"/>
  <c r="BD39" i="11"/>
  <c r="BC39" i="11"/>
  <c r="BB39" i="11"/>
  <c r="BA39" i="11"/>
  <c r="AZ39" i="11"/>
  <c r="AY39" i="11"/>
  <c r="AX39" i="11"/>
  <c r="AW39" i="11"/>
  <c r="AS39" i="11"/>
  <c r="AA39" i="11"/>
  <c r="BK38" i="11"/>
  <c r="BJ38" i="11"/>
  <c r="BI38" i="11"/>
  <c r="BH38" i="11"/>
  <c r="BG38" i="11"/>
  <c r="BF38" i="11"/>
  <c r="BE38" i="11"/>
  <c r="BD38" i="11"/>
  <c r="BC38" i="11"/>
  <c r="BB38" i="11"/>
  <c r="BA38" i="11"/>
  <c r="AZ38" i="11"/>
  <c r="AY38" i="11"/>
  <c r="AX38" i="11"/>
  <c r="AW38" i="11"/>
  <c r="AS38" i="11"/>
  <c r="AA38" i="11"/>
  <c r="BK37" i="11"/>
  <c r="BJ37" i="11"/>
  <c r="BI37" i="11"/>
  <c r="BH37" i="11"/>
  <c r="BG37" i="11"/>
  <c r="BF37" i="11"/>
  <c r="BE37" i="11"/>
  <c r="BD37" i="11"/>
  <c r="BC37" i="11"/>
  <c r="BB37" i="11"/>
  <c r="BA37" i="11"/>
  <c r="AZ37" i="11"/>
  <c r="AY37" i="11"/>
  <c r="AX37" i="11"/>
  <c r="AW37" i="11"/>
  <c r="AS37" i="11"/>
  <c r="AA37" i="11"/>
  <c r="BK36" i="11"/>
  <c r="BL36" i="11" s="1"/>
  <c r="BJ36" i="11"/>
  <c r="BI36" i="11"/>
  <c r="BH36" i="11"/>
  <c r="BG36" i="11"/>
  <c r="BF36" i="11"/>
  <c r="BE36" i="11"/>
  <c r="BD36" i="11"/>
  <c r="BC36" i="11"/>
  <c r="BB36" i="11"/>
  <c r="BA36" i="11"/>
  <c r="AZ36" i="11"/>
  <c r="AY36" i="11"/>
  <c r="AX36" i="11"/>
  <c r="AW36" i="11"/>
  <c r="AS36" i="11"/>
  <c r="AA36" i="11"/>
  <c r="BK35" i="11"/>
  <c r="BJ35" i="11"/>
  <c r="BI35" i="11"/>
  <c r="BH35" i="11"/>
  <c r="BG35" i="11"/>
  <c r="BF35" i="11"/>
  <c r="BE35" i="11"/>
  <c r="BD35" i="11"/>
  <c r="BC35" i="11"/>
  <c r="BB35" i="11"/>
  <c r="BA35" i="11"/>
  <c r="AZ35" i="11"/>
  <c r="AY35" i="11"/>
  <c r="AX35" i="11"/>
  <c r="AW35" i="11"/>
  <c r="AS35" i="11"/>
  <c r="AA35" i="11"/>
  <c r="BK34" i="11"/>
  <c r="BL34" i="11" s="1"/>
  <c r="BJ34" i="11"/>
  <c r="BI34" i="11"/>
  <c r="BH34" i="11"/>
  <c r="BG34" i="11"/>
  <c r="BF34" i="11"/>
  <c r="BE34" i="11"/>
  <c r="BD34" i="11"/>
  <c r="BC34" i="11"/>
  <c r="BB34" i="11"/>
  <c r="BA34" i="11"/>
  <c r="AZ34" i="11"/>
  <c r="AY34" i="11"/>
  <c r="AX34" i="11"/>
  <c r="AW34" i="11"/>
  <c r="AS34" i="11"/>
  <c r="AA34" i="11"/>
  <c r="BK33" i="11"/>
  <c r="BJ33" i="11"/>
  <c r="BI33" i="11"/>
  <c r="BH33" i="11"/>
  <c r="BG33" i="11"/>
  <c r="BF33" i="11"/>
  <c r="BE33" i="11"/>
  <c r="BD33" i="11"/>
  <c r="BC33" i="11"/>
  <c r="BB33" i="11"/>
  <c r="BA33" i="11"/>
  <c r="AZ33" i="11"/>
  <c r="AY33" i="11"/>
  <c r="AX33" i="11"/>
  <c r="AW33" i="11"/>
  <c r="AS33" i="11"/>
  <c r="AA33" i="11"/>
  <c r="BK32" i="11"/>
  <c r="BJ32" i="11"/>
  <c r="BI32" i="11"/>
  <c r="BH32" i="11"/>
  <c r="BG32" i="11"/>
  <c r="BF32" i="11"/>
  <c r="BE32" i="11"/>
  <c r="BD32" i="11"/>
  <c r="BC32" i="11"/>
  <c r="BB32" i="11"/>
  <c r="BA32" i="11"/>
  <c r="AZ32" i="11"/>
  <c r="AY32" i="11"/>
  <c r="AX32" i="11"/>
  <c r="AW32" i="11"/>
  <c r="AS32" i="11"/>
  <c r="AA32" i="11"/>
  <c r="BK31" i="11"/>
  <c r="BJ31" i="11"/>
  <c r="BI31" i="11"/>
  <c r="BH31" i="11"/>
  <c r="BG31" i="11"/>
  <c r="BF31" i="11"/>
  <c r="BE31" i="11"/>
  <c r="BD31" i="11"/>
  <c r="BC31" i="11"/>
  <c r="BB31" i="11"/>
  <c r="BA31" i="11"/>
  <c r="AZ31" i="11"/>
  <c r="AY31" i="11"/>
  <c r="AX31" i="11"/>
  <c r="AW31" i="11"/>
  <c r="AS31" i="11"/>
  <c r="AA31" i="11"/>
  <c r="BK30" i="11"/>
  <c r="BJ30" i="11"/>
  <c r="BI30" i="11"/>
  <c r="BH30" i="11"/>
  <c r="BG30" i="11"/>
  <c r="BF30" i="11"/>
  <c r="BE30" i="11"/>
  <c r="BD30" i="11"/>
  <c r="BC30" i="11"/>
  <c r="BB30" i="11"/>
  <c r="BA30" i="11"/>
  <c r="AZ30" i="11"/>
  <c r="AY30" i="11"/>
  <c r="AX30" i="11"/>
  <c r="AW30" i="11"/>
  <c r="AS30" i="11"/>
  <c r="AA30" i="11"/>
  <c r="BK29" i="11"/>
  <c r="BJ29" i="11"/>
  <c r="BI29" i="11"/>
  <c r="BH29" i="11"/>
  <c r="BG29" i="11"/>
  <c r="BF29" i="11"/>
  <c r="BE29" i="11"/>
  <c r="BD29" i="11"/>
  <c r="BC29" i="11"/>
  <c r="BB29" i="11"/>
  <c r="BA29" i="11"/>
  <c r="AZ29" i="11"/>
  <c r="AY29" i="11"/>
  <c r="AX29" i="11"/>
  <c r="AW29" i="11"/>
  <c r="AS29" i="11"/>
  <c r="AA29" i="11"/>
  <c r="BK28" i="11"/>
  <c r="BL28" i="11" s="1"/>
  <c r="BJ28" i="11"/>
  <c r="BI28" i="11"/>
  <c r="BH28" i="11"/>
  <c r="BG28" i="11"/>
  <c r="BF28" i="11"/>
  <c r="BE28" i="11"/>
  <c r="BD28" i="11"/>
  <c r="BC28" i="11"/>
  <c r="BB28" i="11"/>
  <c r="BA28" i="11"/>
  <c r="AZ28" i="11"/>
  <c r="AY28" i="11"/>
  <c r="AX28" i="11"/>
  <c r="AW28" i="11"/>
  <c r="AS28" i="11"/>
  <c r="AA28" i="11"/>
  <c r="BK27" i="11"/>
  <c r="BJ27" i="11"/>
  <c r="BI27" i="11"/>
  <c r="BH27" i="11"/>
  <c r="BG27" i="11"/>
  <c r="BF27" i="11"/>
  <c r="BE27" i="11"/>
  <c r="BD27" i="11"/>
  <c r="BC27" i="11"/>
  <c r="BB27" i="11"/>
  <c r="BA27" i="11"/>
  <c r="AZ27" i="11"/>
  <c r="AY27" i="11"/>
  <c r="AX27" i="11"/>
  <c r="AW27" i="11"/>
  <c r="AS27" i="11"/>
  <c r="AA27" i="11"/>
  <c r="BL26" i="11"/>
  <c r="BK26" i="11"/>
  <c r="BJ26" i="11"/>
  <c r="BI26" i="11"/>
  <c r="BH26" i="11"/>
  <c r="BG26" i="11"/>
  <c r="BF26" i="11"/>
  <c r="BE26" i="11"/>
  <c r="BD26" i="11"/>
  <c r="BC26" i="11"/>
  <c r="BB26" i="11"/>
  <c r="BA26" i="11"/>
  <c r="AZ26" i="11"/>
  <c r="AY26" i="11"/>
  <c r="AX26" i="11"/>
  <c r="AW26" i="11"/>
  <c r="AS26" i="11"/>
  <c r="AA26" i="11"/>
  <c r="BK25" i="11"/>
  <c r="BJ25" i="11"/>
  <c r="BI25" i="11"/>
  <c r="BH25" i="11"/>
  <c r="BG25" i="11"/>
  <c r="BF25" i="11"/>
  <c r="BE25" i="11"/>
  <c r="BD25" i="11"/>
  <c r="BC25" i="11"/>
  <c r="BB25" i="11"/>
  <c r="BA25" i="11"/>
  <c r="AZ25" i="11"/>
  <c r="AY25" i="11"/>
  <c r="AX25" i="11"/>
  <c r="AW25" i="11"/>
  <c r="AS25" i="11"/>
  <c r="AA25" i="11"/>
  <c r="BK24" i="11"/>
  <c r="BJ24" i="11"/>
  <c r="BI24" i="11"/>
  <c r="BH24" i="11"/>
  <c r="BG24" i="11"/>
  <c r="BF24" i="11"/>
  <c r="BE24" i="11"/>
  <c r="BD24" i="11"/>
  <c r="BC24" i="11"/>
  <c r="BB24" i="11"/>
  <c r="BA24" i="11"/>
  <c r="AZ24" i="11"/>
  <c r="AY24" i="11"/>
  <c r="AX24" i="11"/>
  <c r="AW24" i="11"/>
  <c r="AS24" i="11"/>
  <c r="AA24" i="11"/>
  <c r="BK23" i="11"/>
  <c r="BJ23" i="11"/>
  <c r="BI23" i="11"/>
  <c r="BH23" i="11"/>
  <c r="BG23" i="11"/>
  <c r="BF23" i="11"/>
  <c r="BE23" i="11"/>
  <c r="BD23" i="11"/>
  <c r="BC23" i="11"/>
  <c r="BB23" i="11"/>
  <c r="BA23" i="11"/>
  <c r="AZ23" i="11"/>
  <c r="AY23" i="11"/>
  <c r="AX23" i="11"/>
  <c r="AW23" i="11"/>
  <c r="AS23" i="11"/>
  <c r="AA23" i="11"/>
  <c r="BK22" i="11"/>
  <c r="BJ22" i="11"/>
  <c r="BI22" i="11"/>
  <c r="BH22" i="11"/>
  <c r="BG22" i="11"/>
  <c r="BF22" i="11"/>
  <c r="BE22" i="11"/>
  <c r="BD22" i="11"/>
  <c r="BC22" i="11"/>
  <c r="BB22" i="11"/>
  <c r="BA22" i="11"/>
  <c r="AZ22" i="11"/>
  <c r="AY22" i="11"/>
  <c r="AX22" i="11"/>
  <c r="AW22" i="11"/>
  <c r="AS22" i="11"/>
  <c r="AA22" i="11"/>
  <c r="BK21" i="11"/>
  <c r="BJ21" i="11"/>
  <c r="BI21" i="11"/>
  <c r="BH21" i="11"/>
  <c r="BG21" i="11"/>
  <c r="BF21" i="11"/>
  <c r="BE21" i="11"/>
  <c r="BD21" i="11"/>
  <c r="BC21" i="11"/>
  <c r="BB21" i="11"/>
  <c r="BA21" i="11"/>
  <c r="AZ21" i="11"/>
  <c r="AY21" i="11"/>
  <c r="AX21" i="11"/>
  <c r="AW21" i="11"/>
  <c r="AS21" i="11"/>
  <c r="AA21" i="11"/>
  <c r="BK20" i="11"/>
  <c r="BL20" i="11" s="1"/>
  <c r="BJ20" i="11"/>
  <c r="BI20" i="11"/>
  <c r="BH20" i="11"/>
  <c r="BG20" i="11"/>
  <c r="BF20" i="11"/>
  <c r="BE20" i="11"/>
  <c r="BD20" i="11"/>
  <c r="BC20" i="11"/>
  <c r="BB20" i="11"/>
  <c r="BA20" i="11"/>
  <c r="AZ20" i="11"/>
  <c r="AY20" i="11"/>
  <c r="AX20" i="11"/>
  <c r="AW20" i="11"/>
  <c r="AS20" i="11"/>
  <c r="AA20" i="11"/>
  <c r="BK19" i="11"/>
  <c r="BJ19" i="11"/>
  <c r="BI19" i="11"/>
  <c r="BH19" i="11"/>
  <c r="BG19" i="11"/>
  <c r="BF19" i="11"/>
  <c r="BE19" i="11"/>
  <c r="BD19" i="11"/>
  <c r="BC19" i="11"/>
  <c r="BB19" i="11"/>
  <c r="BA19" i="11"/>
  <c r="AZ19" i="11"/>
  <c r="AY19" i="11"/>
  <c r="AX19" i="11"/>
  <c r="AW19" i="11"/>
  <c r="AS19" i="11"/>
  <c r="AA19" i="11"/>
  <c r="BK18" i="11"/>
  <c r="BL18" i="11" s="1"/>
  <c r="BJ18" i="11"/>
  <c r="BI18" i="11"/>
  <c r="BH18" i="11"/>
  <c r="BG18" i="11"/>
  <c r="BF18" i="11"/>
  <c r="BE18" i="11"/>
  <c r="BD18" i="11"/>
  <c r="BC18" i="11"/>
  <c r="BB18" i="11"/>
  <c r="BA18" i="11"/>
  <c r="AZ18" i="11"/>
  <c r="AY18" i="11"/>
  <c r="AX18" i="11"/>
  <c r="AW18" i="11"/>
  <c r="AS18" i="11"/>
  <c r="AA18" i="11"/>
  <c r="BK17" i="11"/>
  <c r="BJ17" i="11"/>
  <c r="BI17" i="11"/>
  <c r="BH17" i="11"/>
  <c r="BG17" i="11"/>
  <c r="BF17" i="11"/>
  <c r="BE17" i="11"/>
  <c r="BD17" i="11"/>
  <c r="BC17" i="11"/>
  <c r="BB17" i="11"/>
  <c r="BA17" i="11"/>
  <c r="AZ17" i="11"/>
  <c r="AY17" i="11"/>
  <c r="AX17" i="11"/>
  <c r="AW17" i="11"/>
  <c r="AS17" i="11"/>
  <c r="AA17" i="11"/>
  <c r="BK16" i="11"/>
  <c r="BJ16" i="11"/>
  <c r="BI16" i="11"/>
  <c r="BH16" i="11"/>
  <c r="BG16" i="11"/>
  <c r="BF16" i="11"/>
  <c r="BE16" i="11"/>
  <c r="BD16" i="11"/>
  <c r="BC16" i="11"/>
  <c r="BB16" i="11"/>
  <c r="BA16" i="11"/>
  <c r="AZ16" i="11"/>
  <c r="AY16" i="11"/>
  <c r="AX16" i="11"/>
  <c r="AW16" i="11"/>
  <c r="AS16" i="11"/>
  <c r="AA16" i="11"/>
  <c r="BK15" i="11"/>
  <c r="BJ15" i="11"/>
  <c r="BI15" i="11"/>
  <c r="BH15" i="11"/>
  <c r="BG15" i="11"/>
  <c r="BF15" i="11"/>
  <c r="BE15" i="11"/>
  <c r="BD15" i="11"/>
  <c r="BC15" i="11"/>
  <c r="BB15" i="11"/>
  <c r="BA15" i="11"/>
  <c r="AZ15" i="11"/>
  <c r="AY15" i="11"/>
  <c r="AX15" i="11"/>
  <c r="AW15" i="11"/>
  <c r="AS15" i="11"/>
  <c r="AA15" i="11"/>
  <c r="BK14" i="11"/>
  <c r="BJ14" i="11"/>
  <c r="BI14" i="11"/>
  <c r="BH14" i="11"/>
  <c r="BG14" i="11"/>
  <c r="BF14" i="11"/>
  <c r="BE14" i="11"/>
  <c r="BD14" i="11"/>
  <c r="BC14" i="11"/>
  <c r="BB14" i="11"/>
  <c r="BA14" i="11"/>
  <c r="AZ14" i="11"/>
  <c r="AY14" i="11"/>
  <c r="AX14" i="11"/>
  <c r="AW14" i="11"/>
  <c r="AS14" i="11"/>
  <c r="AA14" i="11"/>
  <c r="BK13" i="11"/>
  <c r="BJ13" i="11"/>
  <c r="BI13" i="11"/>
  <c r="BH13" i="11"/>
  <c r="BG13" i="11"/>
  <c r="BF13" i="11"/>
  <c r="BE13" i="11"/>
  <c r="BD13" i="11"/>
  <c r="BC13" i="11"/>
  <c r="BB13" i="11"/>
  <c r="BA13" i="11"/>
  <c r="AZ13" i="11"/>
  <c r="AY13" i="11"/>
  <c r="AX13" i="11"/>
  <c r="AW13" i="11"/>
  <c r="AS13" i="11"/>
  <c r="AA13" i="11"/>
  <c r="BK12" i="11"/>
  <c r="BL12" i="11" s="1"/>
  <c r="BJ12" i="11"/>
  <c r="BI12" i="11"/>
  <c r="BH12" i="11"/>
  <c r="BG12" i="11"/>
  <c r="BF12" i="11"/>
  <c r="BE12" i="11"/>
  <c r="BD12" i="11"/>
  <c r="BC12" i="11"/>
  <c r="BB12" i="11"/>
  <c r="BA12" i="11"/>
  <c r="AZ12" i="11"/>
  <c r="AY12" i="11"/>
  <c r="AX12" i="11"/>
  <c r="AW12" i="11"/>
  <c r="AS12" i="11"/>
  <c r="AA12" i="11"/>
  <c r="BK11" i="11"/>
  <c r="BJ11" i="11"/>
  <c r="BI11" i="11"/>
  <c r="BH11" i="11"/>
  <c r="BG11" i="11"/>
  <c r="BF11" i="11"/>
  <c r="BE11" i="11"/>
  <c r="BD11" i="11"/>
  <c r="BC11" i="11"/>
  <c r="BB11" i="11"/>
  <c r="BA11" i="11"/>
  <c r="AZ11" i="11"/>
  <c r="AY11" i="11"/>
  <c r="AX11" i="11"/>
  <c r="AW11" i="11"/>
  <c r="AS11" i="11"/>
  <c r="AA11" i="11"/>
  <c r="BL10" i="11"/>
  <c r="BK10" i="11"/>
  <c r="BJ10" i="11"/>
  <c r="BI10" i="11"/>
  <c r="BH10" i="11"/>
  <c r="BG10" i="11"/>
  <c r="BF10" i="11"/>
  <c r="BE10" i="11"/>
  <c r="BD10" i="11"/>
  <c r="BC10" i="11"/>
  <c r="BB10" i="11"/>
  <c r="BA10" i="11"/>
  <c r="AZ10" i="11"/>
  <c r="AY10" i="11"/>
  <c r="AX10" i="11"/>
  <c r="AW10" i="11"/>
  <c r="AS10" i="11"/>
  <c r="AA10" i="11"/>
  <c r="BK9" i="11"/>
  <c r="BJ9" i="11"/>
  <c r="BI9" i="11"/>
  <c r="BH9" i="11"/>
  <c r="BG9" i="11"/>
  <c r="BF9" i="11"/>
  <c r="BE9" i="11"/>
  <c r="BD9" i="11"/>
  <c r="BC9" i="11"/>
  <c r="BB9" i="11"/>
  <c r="BA9" i="11"/>
  <c r="AZ9" i="11"/>
  <c r="AY9" i="11"/>
  <c r="AX9" i="11"/>
  <c r="AW9" i="11"/>
  <c r="AS9" i="11"/>
  <c r="AA9" i="11"/>
  <c r="BK8" i="11"/>
  <c r="BJ8" i="11"/>
  <c r="BI8" i="11"/>
  <c r="BH8" i="11"/>
  <c r="BG8" i="11"/>
  <c r="BF8" i="11"/>
  <c r="BE8" i="11"/>
  <c r="BD8" i="11"/>
  <c r="BC8" i="11"/>
  <c r="BB8" i="11"/>
  <c r="BA8" i="11"/>
  <c r="AZ8" i="11"/>
  <c r="AY8" i="11"/>
  <c r="AX8" i="11"/>
  <c r="AW8" i="11"/>
  <c r="AS8" i="11"/>
  <c r="AA8" i="11"/>
  <c r="BK7" i="11"/>
  <c r="BJ7" i="11"/>
  <c r="BI7" i="11"/>
  <c r="BH7" i="11"/>
  <c r="BG7" i="11"/>
  <c r="BF7" i="11"/>
  <c r="BE7" i="11"/>
  <c r="BD7" i="11"/>
  <c r="BC7" i="11"/>
  <c r="BB7" i="11"/>
  <c r="BA7" i="11"/>
  <c r="AZ7" i="11"/>
  <c r="AY7" i="11"/>
  <c r="AX7" i="11"/>
  <c r="AW7" i="11"/>
  <c r="AS7" i="11"/>
  <c r="AA7" i="11"/>
  <c r="BK6" i="11"/>
  <c r="BJ6" i="11"/>
  <c r="BI6" i="11"/>
  <c r="BH6" i="11"/>
  <c r="BG6" i="11"/>
  <c r="BF6" i="11"/>
  <c r="BE6" i="11"/>
  <c r="BD6" i="11"/>
  <c r="BC6" i="11"/>
  <c r="BB6" i="11"/>
  <c r="BA6" i="11"/>
  <c r="AZ6" i="11"/>
  <c r="AY6" i="11"/>
  <c r="AX6" i="11"/>
  <c r="AW6" i="11"/>
  <c r="AS6" i="11"/>
  <c r="AA6" i="11"/>
  <c r="BK5" i="11"/>
  <c r="BJ5" i="11"/>
  <c r="BI5" i="11"/>
  <c r="BH5" i="11"/>
  <c r="BG5" i="11"/>
  <c r="BF5" i="11"/>
  <c r="BE5" i="11"/>
  <c r="BD5" i="11"/>
  <c r="BC5" i="11"/>
  <c r="BB5" i="11"/>
  <c r="BA5" i="11"/>
  <c r="AZ5" i="11"/>
  <c r="AY5" i="11"/>
  <c r="AX5" i="11"/>
  <c r="AW5" i="11"/>
  <c r="AS5" i="11"/>
  <c r="AA5" i="11"/>
  <c r="BK4" i="11"/>
  <c r="BL4" i="11" s="1"/>
  <c r="BJ4" i="11"/>
  <c r="BI4" i="11"/>
  <c r="BH4" i="11"/>
  <c r="BG4" i="11"/>
  <c r="BF4" i="11"/>
  <c r="BE4" i="11"/>
  <c r="BD4" i="11"/>
  <c r="BC4" i="11"/>
  <c r="BB4" i="11"/>
  <c r="BA4" i="11"/>
  <c r="AZ4" i="11"/>
  <c r="AY4" i="11"/>
  <c r="AX4" i="11"/>
  <c r="AW4" i="11"/>
  <c r="AS4" i="11"/>
  <c r="AA4" i="11"/>
  <c r="BK3" i="11"/>
  <c r="BJ3" i="11"/>
  <c r="BI3" i="11"/>
  <c r="BH3" i="11"/>
  <c r="BG3" i="11"/>
  <c r="BF3" i="11"/>
  <c r="BE3" i="11"/>
  <c r="BD3" i="11"/>
  <c r="BC3" i="11"/>
  <c r="BB3" i="11"/>
  <c r="BA3" i="11"/>
  <c r="AZ3" i="11"/>
  <c r="AY3" i="11"/>
  <c r="AX3" i="11"/>
  <c r="AW3" i="11"/>
  <c r="AS3" i="11"/>
  <c r="AA3" i="11"/>
  <c r="BK2" i="11"/>
  <c r="BL2" i="11" s="1"/>
  <c r="BJ2" i="11"/>
  <c r="BI2" i="11"/>
  <c r="BH2" i="11"/>
  <c r="BG2" i="11"/>
  <c r="BF2" i="11"/>
  <c r="BE2" i="11"/>
  <c r="BD2" i="11"/>
  <c r="BC2" i="11"/>
  <c r="BB2" i="11"/>
  <c r="BA2" i="11"/>
  <c r="AZ2" i="11"/>
  <c r="AY2" i="11"/>
  <c r="AX2" i="11"/>
  <c r="AW2" i="11"/>
  <c r="AS2" i="11"/>
  <c r="AA2" i="11"/>
  <c r="BL139" i="11" l="1"/>
  <c r="BL167" i="11"/>
  <c r="BL147" i="11"/>
  <c r="AA169" i="11"/>
  <c r="BL24" i="11"/>
  <c r="BL30" i="11"/>
  <c r="BL40" i="11"/>
  <c r="BL46" i="11"/>
  <c r="BL56" i="11"/>
  <c r="BL62" i="11"/>
  <c r="BL72" i="11"/>
  <c r="BL78" i="11"/>
  <c r="BL140" i="11"/>
  <c r="BL144" i="11"/>
  <c r="BL148" i="11"/>
  <c r="BL152" i="11"/>
  <c r="BL156" i="11"/>
  <c r="BL160" i="11"/>
  <c r="BL164" i="11"/>
  <c r="BL168" i="11"/>
  <c r="BL151" i="11"/>
  <c r="BL8" i="11"/>
  <c r="BL141" i="11"/>
  <c r="BL145" i="11"/>
  <c r="BL149" i="11"/>
  <c r="BL153" i="11"/>
  <c r="BL143" i="11"/>
  <c r="BL14" i="11"/>
  <c r="BL6" i="11"/>
  <c r="BL16" i="11"/>
  <c r="BL22" i="11"/>
  <c r="BL32" i="11"/>
  <c r="BL38" i="11"/>
  <c r="BL48" i="11"/>
  <c r="BL54" i="11"/>
  <c r="BL64" i="11"/>
  <c r="BL70" i="11"/>
  <c r="BL80" i="11"/>
  <c r="BL86" i="11"/>
  <c r="BL138" i="11"/>
  <c r="BL142" i="11"/>
  <c r="BL146" i="11"/>
  <c r="BL150" i="11"/>
  <c r="BL154" i="11"/>
  <c r="BL158" i="11"/>
  <c r="BL162" i="11"/>
  <c r="BL166" i="11"/>
  <c r="AS169" i="11"/>
  <c r="BL7" i="11"/>
  <c r="BL15" i="11"/>
  <c r="BL23" i="11"/>
  <c r="BL31" i="11"/>
  <c r="BL39" i="11"/>
  <c r="BL47" i="11"/>
  <c r="BL55" i="11"/>
  <c r="BL63" i="11"/>
  <c r="BL71" i="11"/>
  <c r="BL79" i="11"/>
  <c r="BL87" i="11"/>
  <c r="BL91" i="11"/>
  <c r="BL95" i="11"/>
  <c r="BL99" i="11"/>
  <c r="BL103" i="11"/>
  <c r="BL107" i="11"/>
  <c r="BL111" i="11"/>
  <c r="BL115" i="11"/>
  <c r="BL119" i="11"/>
  <c r="BL123" i="11"/>
  <c r="BL127" i="11"/>
  <c r="BL131" i="11"/>
  <c r="BL135" i="11"/>
  <c r="BL13" i="11"/>
  <c r="BL21" i="11"/>
  <c r="BL29" i="11"/>
  <c r="BL37" i="11"/>
  <c r="BL45" i="11"/>
  <c r="BL53" i="11"/>
  <c r="BL61" i="11"/>
  <c r="BL69" i="11"/>
  <c r="BL77" i="11"/>
  <c r="BL85" i="11"/>
  <c r="BL88" i="11"/>
  <c r="BL92" i="11"/>
  <c r="BL96" i="11"/>
  <c r="BL100" i="11"/>
  <c r="BL104" i="11"/>
  <c r="BL108" i="11"/>
  <c r="BL112" i="11"/>
  <c r="BL116" i="11"/>
  <c r="BL120" i="11"/>
  <c r="BL124" i="11"/>
  <c r="BL128" i="11"/>
  <c r="BL132" i="11"/>
  <c r="BL136" i="11"/>
  <c r="BL5" i="11"/>
  <c r="BL3" i="11"/>
  <c r="BL35" i="11"/>
  <c r="BL43" i="11"/>
  <c r="BL51" i="11"/>
  <c r="BL59" i="11"/>
  <c r="BL67" i="11"/>
  <c r="BL75" i="11"/>
  <c r="BL83" i="11"/>
  <c r="BL89" i="11"/>
  <c r="BL93" i="11"/>
  <c r="BL97" i="11"/>
  <c r="BL101" i="11"/>
  <c r="BL105" i="11"/>
  <c r="BL109" i="11"/>
  <c r="BL113" i="11"/>
  <c r="BL117" i="11"/>
  <c r="BL121" i="11"/>
  <c r="BL125" i="11"/>
  <c r="BL129" i="11"/>
  <c r="BL133" i="11"/>
  <c r="BL137" i="11"/>
  <c r="BL11" i="11"/>
  <c r="BL19" i="11"/>
  <c r="BL27" i="11"/>
  <c r="BL9" i="11"/>
  <c r="BL17" i="11"/>
  <c r="BL25" i="11"/>
  <c r="BL33" i="11"/>
  <c r="BL41" i="11"/>
  <c r="BL49" i="11"/>
  <c r="BL57" i="11"/>
  <c r="BL65" i="11"/>
  <c r="BL73" i="11"/>
  <c r="BL81" i="11"/>
  <c r="BL90" i="11"/>
  <c r="BL94" i="11"/>
  <c r="BL98" i="11"/>
  <c r="BL102" i="11"/>
  <c r="BL106" i="11"/>
  <c r="BL110" i="11"/>
  <c r="BL114" i="11"/>
  <c r="BL118" i="11"/>
  <c r="BL122" i="11"/>
  <c r="BL126" i="11"/>
  <c r="BL130" i="11"/>
  <c r="BL134" i="11"/>
</calcChain>
</file>

<file path=xl/comments1.xml><?xml version="1.0" encoding="utf-8"?>
<comments xmlns="http://schemas.openxmlformats.org/spreadsheetml/2006/main">
  <authors>
    <author/>
  </authors>
  <commentList>
    <comment ref="Q169" authorId="0">
      <text>
        <r>
          <rPr>
            <b/>
            <sz val="9"/>
            <color rgb="FF000000"/>
            <rFont val="Tahoma"/>
            <family val="2"/>
            <charset val="1"/>
          </rPr>
          <t>Paul Miller:</t>
        </r>
        <r>
          <rPr>
            <sz val="9"/>
            <color rgb="FF000000"/>
            <rFont val="Tahoma"/>
            <family val="2"/>
            <charset val="1"/>
          </rPr>
          <t>Some reductions in this column double count &gt;90% reductions at 167 stacks when applied to other 167 stacks at same facility</t>
        </r>
      </text>
    </comment>
  </commentList>
</comments>
</file>

<file path=xl/comments2.xml><?xml version="1.0" encoding="utf-8"?>
<comments xmlns="http://schemas.openxmlformats.org/spreadsheetml/2006/main">
  <authors>
    <author/>
  </authors>
  <commentList>
    <comment ref="Q169" authorId="0">
      <text>
        <r>
          <rPr>
            <b/>
            <sz val="9"/>
            <color rgb="FF000000"/>
            <rFont val="Tahoma"/>
            <family val="2"/>
            <charset val="1"/>
          </rPr>
          <t>Paul Miller:</t>
        </r>
        <r>
          <rPr>
            <sz val="9"/>
            <color rgb="FF000000"/>
            <rFont val="Tahoma"/>
            <family val="2"/>
            <charset val="1"/>
          </rPr>
          <t>Some reductions in this column double count &gt;90% reductions at 167 stacks when applied to other 167 stacks at same facility</t>
        </r>
      </text>
    </comment>
  </commentList>
</comments>
</file>

<file path=xl/sharedStrings.xml><?xml version="1.0" encoding="utf-8"?>
<sst xmlns="http://schemas.openxmlformats.org/spreadsheetml/2006/main" count="7491" uniqueCount="1116">
  <si>
    <t>ID</t>
  </si>
  <si>
    <t>CEMS Unit</t>
  </si>
  <si>
    <t>Plant Name</t>
  </si>
  <si>
    <t>Plant Type</t>
  </si>
  <si>
    <t>State Name</t>
  </si>
  <si>
    <t>State Code</t>
  </si>
  <si>
    <t>Plant ID</t>
  </si>
  <si>
    <t xml:space="preserve">D005935 </t>
  </si>
  <si>
    <t>EDGE MOOR</t>
  </si>
  <si>
    <t>Coal Steam</t>
  </si>
  <si>
    <t>Delaware</t>
  </si>
  <si>
    <t xml:space="preserve">D005941 </t>
  </si>
  <si>
    <t>INDIAN RIVER</t>
  </si>
  <si>
    <t xml:space="preserve">D005942 </t>
  </si>
  <si>
    <t xml:space="preserve">D005943 </t>
  </si>
  <si>
    <t xml:space="preserve">D005944 </t>
  </si>
  <si>
    <t xml:space="preserve">D006021 </t>
  </si>
  <si>
    <t>BRANDON SHORES</t>
  </si>
  <si>
    <t>Maryland</t>
  </si>
  <si>
    <t xml:space="preserve">D006022 </t>
  </si>
  <si>
    <t xml:space="preserve">D007031LR </t>
  </si>
  <si>
    <t>BOWEN</t>
  </si>
  <si>
    <t>Georgia</t>
  </si>
  <si>
    <t xml:space="preserve">D007032LR </t>
  </si>
  <si>
    <t xml:space="preserve">D007033LR </t>
  </si>
  <si>
    <t xml:space="preserve">D007034LR </t>
  </si>
  <si>
    <t xml:space="preserve">D00709C02 </t>
  </si>
  <si>
    <t>HARLLEE BRANCH</t>
  </si>
  <si>
    <t xml:space="preserve">D00861C01 </t>
  </si>
  <si>
    <t>COFFEEN</t>
  </si>
  <si>
    <t>Illinois</t>
  </si>
  <si>
    <t xml:space="preserve">D00983C01 </t>
  </si>
  <si>
    <t>CLIFTY CREEK</t>
  </si>
  <si>
    <t>Indiana</t>
  </si>
  <si>
    <t xml:space="preserve">D00983C02 </t>
  </si>
  <si>
    <t xml:space="preserve">D00988C03 </t>
  </si>
  <si>
    <t>TANNERS CREEK</t>
  </si>
  <si>
    <t xml:space="preserve">D00988U4 </t>
  </si>
  <si>
    <t xml:space="preserve">D0099070 </t>
  </si>
  <si>
    <t>ELMER W STOUT</t>
  </si>
  <si>
    <t>O/G Steam</t>
  </si>
  <si>
    <t xml:space="preserve">D010011 </t>
  </si>
  <si>
    <t>CAYUGA</t>
  </si>
  <si>
    <t xml:space="preserve">D010012 </t>
  </si>
  <si>
    <t xml:space="preserve">D01008C01 </t>
  </si>
  <si>
    <t>R GALLAGHER</t>
  </si>
  <si>
    <t xml:space="preserve">D01008C02 </t>
  </si>
  <si>
    <t xml:space="preserve">D01010C05 </t>
  </si>
  <si>
    <t>WABASH RIVER</t>
  </si>
  <si>
    <t xml:space="preserve">D01353C02 </t>
  </si>
  <si>
    <t>BIG SANDY</t>
  </si>
  <si>
    <t>Kentucky</t>
  </si>
  <si>
    <t xml:space="preserve">D01355C03 </t>
  </si>
  <si>
    <t>E W BROWN</t>
  </si>
  <si>
    <t xml:space="preserve">D01356C02 </t>
  </si>
  <si>
    <t>GHENT</t>
  </si>
  <si>
    <t xml:space="preserve">D013644 </t>
  </si>
  <si>
    <t>MILL CREEK</t>
  </si>
  <si>
    <t xml:space="preserve">D013782 </t>
  </si>
  <si>
    <t>PARADISE</t>
  </si>
  <si>
    <t xml:space="preserve">D013783 </t>
  </si>
  <si>
    <t xml:space="preserve">D01384CS1 </t>
  </si>
  <si>
    <t>COOPER</t>
  </si>
  <si>
    <t xml:space="preserve">D015074 </t>
  </si>
  <si>
    <t>WILLIAM F WYMAN</t>
  </si>
  <si>
    <t>Maine</t>
  </si>
  <si>
    <t xml:space="preserve">D015521 </t>
  </si>
  <si>
    <t>C P CRANE</t>
  </si>
  <si>
    <t xml:space="preserve">D015522 </t>
  </si>
  <si>
    <t xml:space="preserve">D015543 </t>
  </si>
  <si>
    <t>HERBERT A WAGNER</t>
  </si>
  <si>
    <t xml:space="preserve">D01571CE2 </t>
  </si>
  <si>
    <t>CHALK POINT</t>
  </si>
  <si>
    <t xml:space="preserve">D01572C23 </t>
  </si>
  <si>
    <t>DICKERSON</t>
  </si>
  <si>
    <t xml:space="preserve">D015731 </t>
  </si>
  <si>
    <t>MORGANTOWN</t>
  </si>
  <si>
    <t xml:space="preserve">D015732 </t>
  </si>
  <si>
    <t xml:space="preserve">D015991 </t>
  </si>
  <si>
    <t>CANAL</t>
  </si>
  <si>
    <t>Massachusetts</t>
  </si>
  <si>
    <t xml:space="preserve">D015992 </t>
  </si>
  <si>
    <t xml:space="preserve">D016061 </t>
  </si>
  <si>
    <t>MOUNT TOM</t>
  </si>
  <si>
    <t xml:space="preserve">D016138 </t>
  </si>
  <si>
    <t>SOMERSET</t>
  </si>
  <si>
    <t xml:space="preserve">D016191 </t>
  </si>
  <si>
    <t>BRAYTON POINT</t>
  </si>
  <si>
    <t xml:space="preserve">D016192 </t>
  </si>
  <si>
    <t xml:space="preserve">D016193 </t>
  </si>
  <si>
    <t xml:space="preserve">D016261 </t>
  </si>
  <si>
    <t>SALEM HARBOR</t>
  </si>
  <si>
    <t xml:space="preserve">D016263 </t>
  </si>
  <si>
    <t xml:space="preserve">D016264 </t>
  </si>
  <si>
    <t xml:space="preserve">D01702C09 </t>
  </si>
  <si>
    <t>DAN E KARN</t>
  </si>
  <si>
    <t>Michigan</t>
  </si>
  <si>
    <t xml:space="preserve">D01733C12 </t>
  </si>
  <si>
    <t>MONROE</t>
  </si>
  <si>
    <t xml:space="preserve">D01733C34 </t>
  </si>
  <si>
    <t xml:space="preserve">D017437 </t>
  </si>
  <si>
    <t>ST CLAIR</t>
  </si>
  <si>
    <t xml:space="preserve">D017459A </t>
  </si>
  <si>
    <t>TRENTON CHANNEL</t>
  </si>
  <si>
    <t xml:space="preserve">D023641 </t>
  </si>
  <si>
    <t>MERRIMACK</t>
  </si>
  <si>
    <t>New Hampshire</t>
  </si>
  <si>
    <t xml:space="preserve">D023642 </t>
  </si>
  <si>
    <t xml:space="preserve">D023781 </t>
  </si>
  <si>
    <t>B L ENGLAND</t>
  </si>
  <si>
    <t>New Jersey</t>
  </si>
  <si>
    <t xml:space="preserve">D024032 </t>
  </si>
  <si>
    <t>HUDSON</t>
  </si>
  <si>
    <t xml:space="preserve">D024081 </t>
  </si>
  <si>
    <t>MERCER</t>
  </si>
  <si>
    <t xml:space="preserve">D024082 </t>
  </si>
  <si>
    <t xml:space="preserve">D024804 </t>
  </si>
  <si>
    <t>DANSKAMMER</t>
  </si>
  <si>
    <t>New York</t>
  </si>
  <si>
    <t xml:space="preserve">D025163 </t>
  </si>
  <si>
    <t>NORTHPORT</t>
  </si>
  <si>
    <t xml:space="preserve">D02526C03 </t>
  </si>
  <si>
    <t>GOUDEY</t>
  </si>
  <si>
    <t xml:space="preserve">D025276 </t>
  </si>
  <si>
    <t>GREENIDGE</t>
  </si>
  <si>
    <t xml:space="preserve">D02549C01 </t>
  </si>
  <si>
    <t>C R HUNTLEY</t>
  </si>
  <si>
    <t xml:space="preserve">D02549C02 </t>
  </si>
  <si>
    <t xml:space="preserve">D02554C03 </t>
  </si>
  <si>
    <t>DUNKIRK</t>
  </si>
  <si>
    <t xml:space="preserve">D025945 </t>
  </si>
  <si>
    <t>OSWEGO</t>
  </si>
  <si>
    <t xml:space="preserve">D02642CS2 </t>
  </si>
  <si>
    <t>ROCHESTER 7</t>
  </si>
  <si>
    <t xml:space="preserve">D027093 </t>
  </si>
  <si>
    <t>LEE</t>
  </si>
  <si>
    <t>North Carolina</t>
  </si>
  <si>
    <t xml:space="preserve">D027121 </t>
  </si>
  <si>
    <t>ROXBORO</t>
  </si>
  <si>
    <t xml:space="preserve">D027122 </t>
  </si>
  <si>
    <t xml:space="preserve">D02712C03 </t>
  </si>
  <si>
    <t xml:space="preserve">D02712C04 </t>
  </si>
  <si>
    <t xml:space="preserve">D027133 </t>
  </si>
  <si>
    <t>L V SUTTON</t>
  </si>
  <si>
    <t xml:space="preserve">D027215 </t>
  </si>
  <si>
    <t>CLIFFSIDE</t>
  </si>
  <si>
    <t xml:space="preserve">D027273 </t>
  </si>
  <si>
    <t>MARSHALL</t>
  </si>
  <si>
    <t xml:space="preserve">D027274 </t>
  </si>
  <si>
    <t xml:space="preserve">D028281 </t>
  </si>
  <si>
    <t>CARDINAL</t>
  </si>
  <si>
    <t>Ohio</t>
  </si>
  <si>
    <t xml:space="preserve">D028282 </t>
  </si>
  <si>
    <t xml:space="preserve">D028283 </t>
  </si>
  <si>
    <t xml:space="preserve">D028306 </t>
  </si>
  <si>
    <t>WALTER C BECKJORD</t>
  </si>
  <si>
    <t xml:space="preserve">D028327 </t>
  </si>
  <si>
    <t>MIAMI FORT</t>
  </si>
  <si>
    <t xml:space="preserve">D02832C06 </t>
  </si>
  <si>
    <t xml:space="preserve">D0283612 </t>
  </si>
  <si>
    <t>AVON LAKE</t>
  </si>
  <si>
    <t xml:space="preserve">D028375 </t>
  </si>
  <si>
    <t>EASTLAKE</t>
  </si>
  <si>
    <t xml:space="preserve">D028404 </t>
  </si>
  <si>
    <t>CONESVILLE</t>
  </si>
  <si>
    <t xml:space="preserve">D02840C02 </t>
  </si>
  <si>
    <t xml:space="preserve">D028501 </t>
  </si>
  <si>
    <t>J M STUART</t>
  </si>
  <si>
    <t xml:space="preserve">D028502 </t>
  </si>
  <si>
    <t xml:space="preserve">D028503 </t>
  </si>
  <si>
    <t xml:space="preserve">D028504 </t>
  </si>
  <si>
    <t xml:space="preserve">D02864C01 </t>
  </si>
  <si>
    <t>R E BURGER</t>
  </si>
  <si>
    <t xml:space="preserve">D028665 </t>
  </si>
  <si>
    <t>W H SAMMIS</t>
  </si>
  <si>
    <t xml:space="preserve">D028667 </t>
  </si>
  <si>
    <t xml:space="preserve">D02866C01 </t>
  </si>
  <si>
    <t xml:space="preserve">D02866C02 </t>
  </si>
  <si>
    <t xml:space="preserve">D02866M6A </t>
  </si>
  <si>
    <t xml:space="preserve">D028725 </t>
  </si>
  <si>
    <t>MUSKINGUM RIVER</t>
  </si>
  <si>
    <t xml:space="preserve">D02872C04 </t>
  </si>
  <si>
    <t xml:space="preserve">D02876C01 </t>
  </si>
  <si>
    <t>KYGER CREEK</t>
  </si>
  <si>
    <t xml:space="preserve">D031131 </t>
  </si>
  <si>
    <t>PORTLAND</t>
  </si>
  <si>
    <t>Pennsylvania</t>
  </si>
  <si>
    <t xml:space="preserve">D031132 </t>
  </si>
  <si>
    <t xml:space="preserve">D031221 </t>
  </si>
  <si>
    <t>HOMER CITY</t>
  </si>
  <si>
    <t xml:space="preserve">D031222 </t>
  </si>
  <si>
    <t xml:space="preserve">D03131CS1 </t>
  </si>
  <si>
    <t>SHAWVILLE</t>
  </si>
  <si>
    <t xml:space="preserve">D031361 </t>
  </si>
  <si>
    <t>KEYSTONE</t>
  </si>
  <si>
    <t xml:space="preserve">D031362 </t>
  </si>
  <si>
    <t xml:space="preserve">D031403 </t>
  </si>
  <si>
    <t>BRUNNER ISLAND</t>
  </si>
  <si>
    <t xml:space="preserve">D03140C12 </t>
  </si>
  <si>
    <t xml:space="preserve">D03148C12 </t>
  </si>
  <si>
    <t>MARTINS CREEK</t>
  </si>
  <si>
    <t xml:space="preserve">D031491 </t>
  </si>
  <si>
    <t>MONTOUR</t>
  </si>
  <si>
    <t xml:space="preserve">D031492 </t>
  </si>
  <si>
    <t xml:space="preserve">D031782 </t>
  </si>
  <si>
    <t>ARMSTRONG</t>
  </si>
  <si>
    <t xml:space="preserve">D03179C01 </t>
  </si>
  <si>
    <t>HATFIELD'S FERRY</t>
  </si>
  <si>
    <t xml:space="preserve">D03297WT1 </t>
  </si>
  <si>
    <t>WATEREE</t>
  </si>
  <si>
    <t>South Carolina</t>
  </si>
  <si>
    <t xml:space="preserve">D03297WT2 </t>
  </si>
  <si>
    <t xml:space="preserve">D03298WL1 </t>
  </si>
  <si>
    <t>WILLIAMS</t>
  </si>
  <si>
    <t xml:space="preserve">D033193 </t>
  </si>
  <si>
    <t>JEFFERIES</t>
  </si>
  <si>
    <t xml:space="preserve">D033194 </t>
  </si>
  <si>
    <t xml:space="preserve">D03403C34 </t>
  </si>
  <si>
    <t>GALLATIN</t>
  </si>
  <si>
    <t>Tennessee</t>
  </si>
  <si>
    <t xml:space="preserve">D03405C34 </t>
  </si>
  <si>
    <t>JOHN SEVIER</t>
  </si>
  <si>
    <t xml:space="preserve">D03406C10 </t>
  </si>
  <si>
    <t>JOHNSONVILLE</t>
  </si>
  <si>
    <t xml:space="preserve">D03407C15 </t>
  </si>
  <si>
    <t>KINGSTON</t>
  </si>
  <si>
    <t xml:space="preserve">D03407C69 </t>
  </si>
  <si>
    <t xml:space="preserve">D03775C02 </t>
  </si>
  <si>
    <t>CLINCH RIVER</t>
  </si>
  <si>
    <t>Virginia</t>
  </si>
  <si>
    <t xml:space="preserve">D037974 </t>
  </si>
  <si>
    <t>CHESTERFIELD</t>
  </si>
  <si>
    <t xml:space="preserve">D037975 </t>
  </si>
  <si>
    <t xml:space="preserve">D037976 </t>
  </si>
  <si>
    <t xml:space="preserve">D038033 </t>
  </si>
  <si>
    <t>CHESAPEAKE</t>
  </si>
  <si>
    <t xml:space="preserve">D038034 </t>
  </si>
  <si>
    <t xml:space="preserve">D038093 </t>
  </si>
  <si>
    <t>YORKTOWN</t>
  </si>
  <si>
    <t xml:space="preserve">D03809CS0 </t>
  </si>
  <si>
    <t xml:space="preserve">D039353 </t>
  </si>
  <si>
    <t>JOHN E AMOS</t>
  </si>
  <si>
    <t>West Virginia</t>
  </si>
  <si>
    <t xml:space="preserve">D03935C02 </t>
  </si>
  <si>
    <t xml:space="preserve">D03936C02 </t>
  </si>
  <si>
    <t>KANAWHA RIVER</t>
  </si>
  <si>
    <t xml:space="preserve">D0393851 </t>
  </si>
  <si>
    <t>PHILIP SPORN</t>
  </si>
  <si>
    <t xml:space="preserve">D03938C04 </t>
  </si>
  <si>
    <t xml:space="preserve">D039423 </t>
  </si>
  <si>
    <t>ALBRIGHT</t>
  </si>
  <si>
    <t xml:space="preserve">D039431 </t>
  </si>
  <si>
    <t>FORT MARTIN</t>
  </si>
  <si>
    <t xml:space="preserve">D039432 </t>
  </si>
  <si>
    <t xml:space="preserve">D03947C03 </t>
  </si>
  <si>
    <t>KAMMER</t>
  </si>
  <si>
    <t xml:space="preserve">D03948C02 </t>
  </si>
  <si>
    <t>MITCHELL</t>
  </si>
  <si>
    <t xml:space="preserve">D03954CS0 </t>
  </si>
  <si>
    <t>MT STORM</t>
  </si>
  <si>
    <t xml:space="preserve">D060041 </t>
  </si>
  <si>
    <t>PLEASANTS</t>
  </si>
  <si>
    <t xml:space="preserve">D060042 </t>
  </si>
  <si>
    <t xml:space="preserve">D060182 </t>
  </si>
  <si>
    <t>EAST BEND</t>
  </si>
  <si>
    <t xml:space="preserve">D060191 </t>
  </si>
  <si>
    <t>W H ZIMMER</t>
  </si>
  <si>
    <t xml:space="preserve">D060312 </t>
  </si>
  <si>
    <t>KILLEN STATION</t>
  </si>
  <si>
    <t xml:space="preserve">D060411 </t>
  </si>
  <si>
    <t>H L SPURLOCK</t>
  </si>
  <si>
    <t xml:space="preserve">D060412 </t>
  </si>
  <si>
    <t xml:space="preserve">D06113C03 </t>
  </si>
  <si>
    <t>GIBSON</t>
  </si>
  <si>
    <t xml:space="preserve">D06113C04 </t>
  </si>
  <si>
    <t xml:space="preserve">D06166C02 </t>
  </si>
  <si>
    <t>ROCKPORT</t>
  </si>
  <si>
    <t xml:space="preserve">D062491 </t>
  </si>
  <si>
    <t>WINYAH</t>
  </si>
  <si>
    <t xml:space="preserve">D06250C05 </t>
  </si>
  <si>
    <t>MAYO</t>
  </si>
  <si>
    <t xml:space="preserve">D062641 </t>
  </si>
  <si>
    <t>MOUNTAINEER</t>
  </si>
  <si>
    <t xml:space="preserve">D067054 </t>
  </si>
  <si>
    <t>WARRICK</t>
  </si>
  <si>
    <t xml:space="preserve">D06705C02 </t>
  </si>
  <si>
    <t xml:space="preserve">D07253C01 </t>
  </si>
  <si>
    <t/>
  </si>
  <si>
    <t>RICHARD GORSUCH</t>
  </si>
  <si>
    <t xml:space="preserve">D080021 </t>
  </si>
  <si>
    <t>NEWINGTON</t>
  </si>
  <si>
    <t xml:space="preserve">D080061 </t>
  </si>
  <si>
    <t>ROSETON</t>
  </si>
  <si>
    <t xml:space="preserve">D080062 </t>
  </si>
  <si>
    <t xml:space="preserve">D080421 </t>
  </si>
  <si>
    <t>BELEWS CREEK</t>
  </si>
  <si>
    <t xml:space="preserve">D080422 </t>
  </si>
  <si>
    <t xml:space="preserve">D081021 </t>
  </si>
  <si>
    <t>GEN J M GAVIN</t>
  </si>
  <si>
    <t xml:space="preserve">D081022 </t>
  </si>
  <si>
    <t xml:space="preserve">D082261 </t>
  </si>
  <si>
    <t>CHESWICK</t>
  </si>
  <si>
    <t>ORIS ID</t>
  </si>
  <si>
    <t>Average Impact Ranking</t>
  </si>
  <si>
    <t>To retire 6/2014.  May convert to NG in 2015</t>
  </si>
  <si>
    <t>To retire ~450 MW by 2011; 600 MW by 12/31/14</t>
  </si>
  <si>
    <t>Retired 2011</t>
  </si>
  <si>
    <t>Shut down 2010</t>
  </si>
  <si>
    <t>Shutdown, to be demolished</t>
  </si>
  <si>
    <t>Retired by 12/15/2010; required to retire by 12/12 in EPA settlement</t>
  </si>
  <si>
    <t>2002 CAMD SO2 TPY stack-level</t>
  </si>
  <si>
    <t>2011 CAMD SO2 TPY stack-level</t>
  </si>
  <si>
    <t>Totals</t>
  </si>
  <si>
    <t>All units on this stack retired by 2011</t>
  </si>
  <si>
    <t>AEP retired in 2005 due to tube corrosion</t>
  </si>
  <si>
    <t>Mothballed to peaking plant 2010</t>
  </si>
  <si>
    <t>2002 heat input MMBtu stack-level</t>
  </si>
  <si>
    <t>2011 CAMD heat input MMBtu stack-level</t>
  </si>
  <si>
    <t>2002 lb/MMBtu</t>
  </si>
  <si>
    <t>2011 lb/MMBtu</t>
  </si>
  <si>
    <t>Wet scrubber 2011</t>
  </si>
  <si>
    <t>Wet scrubber 2010</t>
  </si>
  <si>
    <t>Wet scrubber 2009</t>
  </si>
  <si>
    <t>n/a</t>
  </si>
  <si>
    <t>Wet scrubber 2008</t>
  </si>
  <si>
    <t>Wet scrubber 2007</t>
  </si>
  <si>
    <t>Wet scrubber 1994 &amp; 2006</t>
  </si>
  <si>
    <t>Wet scrubber 2007 &amp; 2008</t>
  </si>
  <si>
    <t>Wet scrubber 1982</t>
  </si>
  <si>
    <t>Wet scrubber 1983</t>
  </si>
  <si>
    <t>Wet scrubber 2006</t>
  </si>
  <si>
    <t>Dry scrubber 1983</t>
  </si>
  <si>
    <t>Dry scrubber 2008</t>
  </si>
  <si>
    <t>Wet scrubber 2008 &amp; 2010</t>
  </si>
  <si>
    <t>Dry scrubber 2011</t>
  </si>
  <si>
    <t>Dry scrubber 2010</t>
  </si>
  <si>
    <t>Dry scrubber 2006</t>
  </si>
  <si>
    <t>Wet scrubber 2010*</t>
  </si>
  <si>
    <t>Wet scrubber 1991</t>
  </si>
  <si>
    <t>Wet scrubber 1994</t>
  </si>
  <si>
    <t>Wet scrubber 1995</t>
  </si>
  <si>
    <t>PPL retired units in 2007?</t>
  </si>
  <si>
    <t>Wet scrubber 2011*</t>
  </si>
  <si>
    <t>Wet scrubber 2001 &amp; 2002</t>
  </si>
  <si>
    <t>Unit IDs</t>
  </si>
  <si>
    <t>1BLR</t>
  </si>
  <si>
    <t>3BLR</t>
  </si>
  <si>
    <t>4BLR</t>
  </si>
  <si>
    <t>2BLR</t>
  </si>
  <si>
    <t>3&amp;4</t>
  </si>
  <si>
    <t>1,2,3</t>
  </si>
  <si>
    <t>1,2</t>
  </si>
  <si>
    <t>4,5,6</t>
  </si>
  <si>
    <t>U4</t>
  </si>
  <si>
    <t>U1,U2,U3</t>
  </si>
  <si>
    <t>3,4</t>
  </si>
  <si>
    <t>2,3,4,5,6</t>
  </si>
  <si>
    <t>MB1,MB2</t>
  </si>
  <si>
    <t>2,3</t>
  </si>
  <si>
    <t>9A</t>
  </si>
  <si>
    <t>11,12,13</t>
  </si>
  <si>
    <t>67,68</t>
  </si>
  <si>
    <t>63,64,65,66</t>
  </si>
  <si>
    <t>3A,3B</t>
  </si>
  <si>
    <t>4A,4B</t>
  </si>
  <si>
    <t>1A,1B</t>
  </si>
  <si>
    <t>1,2,3,4</t>
  </si>
  <si>
    <t>1,2,3,4,5</t>
  </si>
  <si>
    <t>WAT1</t>
  </si>
  <si>
    <t>WAT2</t>
  </si>
  <si>
    <t>WIL1</t>
  </si>
  <si>
    <t>1 thru 10</t>
  </si>
  <si>
    <t>6,7,8,9</t>
  </si>
  <si>
    <t>11,21,31,41</t>
  </si>
  <si>
    <t>BSU1,BSU2</t>
  </si>
  <si>
    <t>2011 burned primarily NG; 2002 burned primarily RFO - EIA923 (2011), EIA767 (2002)</t>
  </si>
  <si>
    <t>Wet scrubber 1981; updated 2005</t>
  </si>
  <si>
    <t>Wet scrubbers by mid-2012?</t>
  </si>
  <si>
    <t>The following worksheets provide a "snap shot" picture in time of SO2 emissions in 2011 relative to 2002 at the 167 EGU stacks identifed in the MANE-VU Ask for inside and outside MANE-VU states.</t>
  </si>
  <si>
    <t>The analysis is not a determination of whether a 167 stack achieved the MANE-VU Ask of a 90% or greater reduction in SO2 emissions relative to 2002 (the base year of the MANE-VU contribution analysis).</t>
  </si>
  <si>
    <t>The years compared are the 2002 base line year and 2011, the latest year with complete EGU SO2 emissions data at the time of the analysis.</t>
  </si>
  <si>
    <t>The worksheet tab "TopEGU SO2 only" summarizes the status of the 167 stacks in the context of the specific power plant where it is located (i.e., it does not include possible additional SO2 reductions outside the power plant).</t>
  </si>
  <si>
    <t>Worksheet tab "TopEGU SO2 only" description:</t>
  </si>
  <si>
    <t>First step:</t>
  </si>
  <si>
    <t>Calculate the direct emissions change between 2002 and 2011 occurring directly at a 167 stack.</t>
  </si>
  <si>
    <t>Second step:</t>
  </si>
  <si>
    <t>Additional SO2 reductions from other units at a power plant with a 167 stack can be of two types:  1) all reductions from non-167 stacks, and/or 2) "excess" reductions beyond 90% at another 167 stack at same facility.</t>
  </si>
  <si>
    <t>The additional SO2 reductions from other stacks are subtracted from the 2011 167 stack emissions, and the new reduced total is compared to the 167 stack's 2002 emissions to determine if it achieved the 90% threshold.</t>
  </si>
  <si>
    <t>The additional SO2 reductions from other stacks is in column Q, and the revised % 167 stack reduction taking into account these additional reductions is in column R.</t>
  </si>
  <si>
    <t>The emissions are aggregated across all units at the power plant, and does not distinguish between 167 and non-167 stacks.</t>
  </si>
  <si>
    <t xml:space="preserve">These are not part of the 167 stack analysis, but provide additional context of total power plant SO2 emission changes in 2011 relative to 2002.  </t>
  </si>
  <si>
    <t>Worksheet tab "TopEGU more data" description:</t>
  </si>
  <si>
    <t>This provides some additional power plant information for greater context of SO2 emission changes at each 167 stack.  Data include heat input (MMBtu) and SO2 input emission rates (lb/MMBtu) in 2002 and 2011.</t>
  </si>
  <si>
    <t>This information may inform, for example, whether a reduction in SO2 emissions in 2011 resulted from lower utilization (change in heat input) or from controls or fuel conversion (change in input rate).</t>
  </si>
  <si>
    <t>Column Y provides additional notes on the status of the 167 stack (e.g., announced retirement, control, or fuel conversion plans) obtained from various sources, such as company statements, industry databases, and media articles.</t>
  </si>
  <si>
    <t>The target year for achieving the MANE-VU Ask is 2018, and announced plans for changes at 167 stacks that would affect emissions by 2018 are noted where known.</t>
  </si>
  <si>
    <t>Additional reductions from units not part of a 167 stack, or in excess of 90% at another 167 stack at the same facility, are also evaluated if a 167 stack by itself does not show a 90% or greater reduction in 2011 relative to 2002.</t>
  </si>
  <si>
    <t>SO2 emissions data from 2002 and 2011 are from the EPA Clean Air Markets Division (CAMD) Air Markets Program Data available by query at http://ampd.epa.gov/ampd/QueryToolie.html.</t>
  </si>
  <si>
    <t>The worksheet tab "TopEGU more data" has additional information for each 167 stack that may provide more context for any SO2 changes.</t>
  </si>
  <si>
    <t>Red text indicates lower SO2 emissions in 2011 than in 2002; black text indicates higher emissions.</t>
  </si>
  <si>
    <t>If the calculated SO2 reduction from the first step is less than 90%, a second step is done to determine any additional "credits" from SO2 reductions elsewhere at same facility.</t>
  </si>
  <si>
    <t>If the 167 stack emissions in 2011 are 90% or more lower than in 2002, the analysis ends here and the second step is not taken.</t>
  </si>
  <si>
    <t>Description of 167 EGU stacks SO2 emissions status approach:</t>
  </si>
  <si>
    <t>The SO2 reductions attributed to a 167 stack at a power plant shown on this worksheet were calculated in the following two steps.</t>
  </si>
  <si>
    <t>This is a direct comparison of SO2 emissions at a 167 stack that calculates the % difference in SO2 emissions at a 167 stack in 2011 (column N) relative to 2002 (column L).  The % change is in column O.</t>
  </si>
  <si>
    <t>Column S indicates, based on the limited look in this analysis, whether the 167 stack achieved a 90% reduction threshold in 2011.  This is not a determination of whether the stack achieved the MANE-VU Ask (see introductory text above).</t>
  </si>
  <si>
    <t>Wet scrubber 1979; eliminated 15% bypass 2007</t>
  </si>
  <si>
    <t>Wet scrubber 1980; eliminated 15% bypass 2007</t>
  </si>
  <si>
    <t>Unit controls and installed dates from EPA NEEDS v4.10 database, state SIP info, or direct communications from states</t>
  </si>
  <si>
    <t>Not used</t>
  </si>
  <si>
    <t>To determine if a 167 stack will meet the MANE-VU Ask by 2018 would include additional factors, such as enforceable permit limits resulting in permanent reductions at the 90% or greater level, or existence of alternative measures.</t>
  </si>
  <si>
    <t>Columns S,T, and U:</t>
  </si>
  <si>
    <t>Statewide SO2 reductions are also summarized between 2002 and 2011 using Acid Rain Program data and compared against the summed 90% reduction amount at a state's EGU stacks on the 167 list.</t>
  </si>
  <si>
    <t>Columns, V, W, X, and Y</t>
  </si>
  <si>
    <t>The columns compare the state-wide EGU SO2 emissions change in 2011 relative to the total requested amount from the MANE-VU Asks for a state's EGU stacks on the 167 list.</t>
  </si>
  <si>
    <t>These columns provide context for state-wide EGU SO2 reductions relative to the amount requested from the MANE-VU Asks occuring in 2011 from the 2002 base year.</t>
  </si>
  <si>
    <r>
      <rPr>
        <strike/>
        <sz val="10"/>
        <rFont val="Arial"/>
        <family val="2"/>
      </rPr>
      <t>1</t>
    </r>
    <r>
      <rPr>
        <sz val="10"/>
        <rFont val="Arial"/>
        <family val="2"/>
      </rPr>
      <t xml:space="preserve"> </t>
    </r>
    <r>
      <rPr>
        <b/>
        <sz val="10"/>
        <rFont val="Arial"/>
        <family val="2"/>
      </rPr>
      <t>[5]</t>
    </r>
    <r>
      <rPr>
        <sz val="10"/>
        <rFont val="Arial"/>
        <family val="2"/>
      </rPr>
      <t xml:space="preserve"> thru 8</t>
    </r>
  </si>
  <si>
    <t>2012 CAMD heat input MMBtu stack-level</t>
  </si>
  <si>
    <t>2003 heat input MMBtu stack-level</t>
  </si>
  <si>
    <t>2004 heat input MMBtu stack-level</t>
  </si>
  <si>
    <t>2005 heat input MMBtu stack-level</t>
  </si>
  <si>
    <t>2006 heat input MMBtu stack-level</t>
  </si>
  <si>
    <t>2007 heat input MMBtu stack-level</t>
  </si>
  <si>
    <t>2008 heat input MMBtu stack-level</t>
  </si>
  <si>
    <t>2009 heat input MMBtu stack-level</t>
  </si>
  <si>
    <t>2010 heat input MMBtu stack-level</t>
  </si>
  <si>
    <t>2000 heat input MMBtu stack-level</t>
  </si>
  <si>
    <t>2001 heat input MMBtu stack-level</t>
  </si>
  <si>
    <t>2012 CAMD SO2 TPY stack-level</t>
  </si>
  <si>
    <t>2000 CAMD SO2 TPY stack-level</t>
  </si>
  <si>
    <t>2001 CAMD SO2 TPY stack-level</t>
  </si>
  <si>
    <t>2003 CAMD SO2 TPY stack-level</t>
  </si>
  <si>
    <t>2004 CAMD SO2 TPY stack-level</t>
  </si>
  <si>
    <t>2005 CAMD SO2 TPY stack-level</t>
  </si>
  <si>
    <t>2006 CAMD SO2 TPY stack-level</t>
  </si>
  <si>
    <t>2007 CAMD SO2 TPY stack-level</t>
  </si>
  <si>
    <t>2008 CAMD SO2 TPY stack-level</t>
  </si>
  <si>
    <t>2009 CAMD SO2 TPY stack-level</t>
  </si>
  <si>
    <t>2010 CAMD SO2 TPY stack-level</t>
  </si>
  <si>
    <t>2012 lb/MMBtu</t>
  </si>
  <si>
    <t>2000 lb/MMBtu</t>
  </si>
  <si>
    <t>2001 lb/MMBtu</t>
  </si>
  <si>
    <t>2003 lb/MMBtu</t>
  </si>
  <si>
    <t>2004 lb/MMBtu</t>
  </si>
  <si>
    <t>2005 lb/MMBtu</t>
  </si>
  <si>
    <t>2006 lb/MMBtu</t>
  </si>
  <si>
    <t>2007 lb/MMBtu</t>
  </si>
  <si>
    <t>2008 lb/MMBtu</t>
  </si>
  <si>
    <t>2009 lb/MMBtu</t>
  </si>
  <si>
    <t>2010 lb/MMBtu</t>
  </si>
  <si>
    <t>5-1, 5-2, 6</t>
  </si>
  <si>
    <t>Other stacks at same site shut down; mothballed 3/18/11.  Dry Lime FGD (Began May 29, 2007)</t>
  </si>
  <si>
    <t>2 of 3 stacks shut down?  Unit 13 Dry Lime FGD (Began Nov 06, 2008)</t>
  </si>
  <si>
    <t>Wet Lime FGD 2010</t>
  </si>
  <si>
    <t>Wet Lime FGD (Began Apr 01, 2010)</t>
  </si>
  <si>
    <t>Wet Lime FGD (Began Oct 31, 2009)</t>
  </si>
  <si>
    <t>Wet Lime FGD (Began Aug 26, 2009)</t>
  </si>
  <si>
    <t>2013 CAMD SO2 TPY stack-level</t>
  </si>
  <si>
    <t xml:space="preserve"> </t>
  </si>
  <si>
    <t>2013 CAMD heat input MMBtu stack-level</t>
  </si>
  <si>
    <t>2013 lb/MMBtu</t>
  </si>
  <si>
    <t xml:space="preserve">To retire 6/2014.  May convert to NG in 2015. </t>
  </si>
  <si>
    <t>Wet Lime FGD (Began May 16, 2008)</t>
  </si>
  <si>
    <t>To retire by 9/12</t>
  </si>
  <si>
    <t>2014 CAMD heat input MMBtu stack-level</t>
  </si>
  <si>
    <t>2014 CAMD SO2 TPY stack-level</t>
  </si>
  <si>
    <t>% Change 2002-2014 stack-level</t>
  </si>
  <si>
    <t>2014 lb/MMBtu</t>
  </si>
  <si>
    <t>% Change lb/MMBtu 2002-2014</t>
  </si>
  <si>
    <t>Retrofit scrubbers by 12/31/2011 - Dry Lime FGD (Began Nov 01, 2011).</t>
  </si>
  <si>
    <t>To retire 2013?</t>
  </si>
  <si>
    <t xml:space="preserve">Harllee Branch additional 14,717 tons reduced at other stacks (not in 167); Non-167 Unit 1 to retire by 2015. </t>
  </si>
  <si>
    <t>Wet Limestone (Began Sep 16, 2007).  Other non-167 stacks increased emissions.</t>
  </si>
  <si>
    <t>To retire 6/2014.  May convert to NG in 2015.  Additional tons reduced at from non-167 stack #2 plus excess from 167 stack #4 and 167 stack #1</t>
  </si>
  <si>
    <t>Unit controls and installed dates from EPA NEEDS v5.14 database, state SIP info, or direct communications from states</t>
  </si>
  <si>
    <t>n/a. Retired 2010</t>
  </si>
  <si>
    <t>Wet scrubber 2010. Wet Lime FGD (Began Apr 01, 2009)</t>
  </si>
  <si>
    <t>Wet scrubber 2009. Wet Lime FGD (Began Oct 01, 2008)</t>
  </si>
  <si>
    <t>Wet scrubber 2009. Wet Lime FGD -2008</t>
  </si>
  <si>
    <t>Wet scrubber 2011. Wet Lime FGD -2010</t>
  </si>
  <si>
    <t>mothballed in April of 2011 as required under consent decree</t>
  </si>
  <si>
    <t>mothballed in April of 2010 as required under consent decree</t>
  </si>
  <si>
    <t xml:space="preserve">mothballed in April of 2013 as required under consent decree.  Already removed from NEEDS v5.14. </t>
  </si>
  <si>
    <t>Operating under a Consent Decree. Scrubber. SCR</t>
  </si>
  <si>
    <t>Retirement Year - 2015. Not active in NEEDs. Retired in 2015</t>
  </si>
  <si>
    <t>Tanners Creek (Oris 988) to retire in 2015. Effective 6/1/2015.</t>
  </si>
  <si>
    <t>Wet Scrubber. Scrubber Online Year - 2008. Scrubber Efficiency - 97%. NOx Combustion Control - LNC2. NOx Post combustion control - SCR. SCR Online Year - 2015. PM Control - ESPC. SO2 Permit rate - 4.4 lbs/mmBTU</t>
  </si>
  <si>
    <t>Unit 1 Retirement year - 2012. Nox Combustion Control - LNBO. SO2 permit rate - 4.7 lb/mmBtu. PM Control - B. Unit 2 - Dry Sorbent Injection began 11/1/2010. Scrubber efficiency - 80%. NOx Combustion Control - B. PM Control - B. SO2 permit rate - suggested 0.662 lb/mmBTU, Value in NEEDs - 4.7 lb/mmBtu. Unit 2 incorrectly shut down or under-utilized in EPA's 2018 estimates.</t>
  </si>
  <si>
    <t>Unit 1- Wet Limestone (Began Oct 01, 2007) Unit 2 - Wet Limestone (Began Apr 01, 2007). Scrubber efficiency for both units - 97%. NOx control for both units - LNBC. NOx Post Combustion Control for both units - SCR. SCR Online Year - 2000 for unit 1, 2002 for unit 2. NOx Control year 12/1/13 for unit 1, 12/2/13 for unit 2.</t>
  </si>
  <si>
    <t>Wet Lime FGD (Began Dec 20, 2008). Scrubber effieicency  - 98%. NOx Combustion Control - LCNB. NOx Post Combustion Control - SCR. SCR Online - 005. PM Control - ESPC. SO2 permit rate - 5.11 lb/mmBtu.</t>
  </si>
  <si>
    <t>Units 2 (2009) and 3 Wet Limestone (Began Apr 01, 2010). Scrubber effeiciency - 98%. Nox control - Unit 2 - LNC1, unit 3 - LNC3. Post Comcustion Control unit 3 - SCR. SCR Online unit 3 - 2012. SO2 permit rate 5.15 lb/mmBtu. 2018 retirement date was mentioned for Unit 2 but KYDAQ has no information to indicate coal retirement in 2018.</t>
  </si>
  <si>
    <t>Wet Scrubber. Scrubber online year - 1983. Scrubber efficiency - 98%. NOx Combustion Control - OFA. NOx Post Combustion Control - WS. SO2 permit rate - 1.2 lb/mmBtu. May be retired by 2018 with a new 1000 MW CTCC plant replacement</t>
  </si>
  <si>
    <t xml:space="preserve">  </t>
  </si>
  <si>
    <t xml:space="preserve">Unit 1 - Dry scrubber. Scrubber online year - 2016. Scrubber efficiency - 95%. NOx control - 95%. NOx Post Combustion Control - SCR. SCR Online - 2016. PM Control - ESPC. SO2 permit rate - 3.3 lb/mmBtu. Unit 2 Dry Lime FGD (Began May 29, 2012). Scrubber efficiency - 95%. NOx control - 95%. NOx Post Combustion Control - SCR. SCR Online - 2016. PM Control - B. SO2 permit rate - 3.3 lb/mmBtu.  </t>
  </si>
  <si>
    <t>Duke Energy says scrubber upgraded in 2005; http://www.duke-energy.com/power-plants/coal-fired/east-bend.asp (accessed 10/16/12).  Wet Lime FGD. Scrubber efficiency - 98.2%. NOx control - Suggested - LNB+OFA. NEEDs OFA. NOx Post combustion control - SCR. SCR Online - 2002. PM control - ESPH. SO2 permit rate - 1.2 lb/mmBtu.</t>
  </si>
  <si>
    <t>Wet Limestone (Began May 31, 2009). Scrubber efficiency - NEEDs 98%. Suggested 95%. NOx control - LNB. NOx Post combustion Control - SCR. SCR Online - 2003. PM Control - NEEDs - ESPC. Suggested ESPC+WESP. SO2 permit rate - 3%</t>
  </si>
  <si>
    <t>Retirement date - 2014. Dry Scrubber. Scrubber online date - 2015. Scrubber efficiency - 92.15%. NOx control - LNB+OFA. NOx Combustion Control - SCR. SCR Online date - 2006. PM Control - ESPC. SO2 permit rate - 1.2 lb/mmBtu.</t>
  </si>
  <si>
    <t>Retirement Date - 2013. NOx Combustion Control - LNC2. PM Control - ESPC. SO2 permit rate - 1.1 lb/mmBtu</t>
  </si>
  <si>
    <t>Plant retired 9/2012.</t>
  </si>
  <si>
    <t xml:space="preserve">Retiring in 2013 (NC 5-year progress report draft). Retirement year - 2013. No longer reporting to CAMD in 2013. NOx Control - LNBO. NOx Post combustion Control - SNCR. SNCR Online year - 2005. PM Control - ESPC. SO2 permit rate - 2.3 lb/ mmBtu. </t>
  </si>
  <si>
    <t>Retirement year - 2015. Effective 6/1/2015. NOx Control - LNC3. PM Control - ESPC. SO2 permit rate - 7.19 lb/mmBtu. Duke plans to close Beckjord by 1/15; Beckjord additional tons reduced at other stacks (not in 167)</t>
  </si>
  <si>
    <t>Duke to shut down unit 6 by 2015; additional tons reduced from other stack (not in 167). Retirement year - 2015. NOx Control - LNB+OFA. PM Control - ESPC. SO2 permit rate - 5 lb/mmBtu.</t>
  </si>
  <si>
    <t xml:space="preserve"> AEP announced plans to retire units 1-4 by 12/31/14. Retirement year - 2015. effective 6/1/2015. NOx Control - Units 1 and 2 OFA, units 3 and 4 LNB+OFA. SO2 permit rate 7.6 lb/mmBtu.</t>
  </si>
  <si>
    <t>To retire 1/15. Retirement year - 2014. NOx Control - LNC3. PM Control - ESPC. SO2 permit rate - 3.7 lb/mmBtu.</t>
  </si>
  <si>
    <t xml:space="preserve">Retired. Offline starting 1_1_2013; ARTICLE SAYS THAT THE PLANT IS CLOSED http://www.postandcourier.com/article/20130605/PC05/130609630/1268/sceg-to-accelerate-shutdown-of-two-coal-units-near-walterboro&amp;source=RSS. Research Finding: retired; Notes1: SNL lists units 3&amp;4 retired; units 1&amp;2 remain operational, but not used in 2013 (0% cap factor); Notes2: </t>
  </si>
  <si>
    <t>*May not have installed controls - to retire in 2012; Retirement year - 2016. NOx control - LNC2. NOx Post Combustion Control - SNCR. SNCR Online date - NEEDs 2008. Suggested 2009. PM Control - ESPC+C. SO2 permit rate - NEEDs 0.15 lb/mmBtu. Suggested 4lb/mmBtu.</t>
  </si>
  <si>
    <t>Retirement year - 2015. effective 6/1/2015. Nox Control - OFA. PM Control ESPC. SO2 permit rate - 2.7 lb/mmBtu.</t>
  </si>
  <si>
    <t xml:space="preserve">Retirement year - 2015. Effective 6/1/2015. </t>
  </si>
  <si>
    <t>Unit 1 Wet Limestone.  Unit 2 Wet Limestone (Began Jan 15, 2007). Retirement year for unti 2 - 2013. Scrubber efficiency for unit 2 - 98%. NOx Control for Unit 2 - LNB. NOx Post combustion control for unit 2 - SCR. PM Control for unit 2 - ESPC. SO2 permit rate - 1.2 lb/mmBtu.</t>
  </si>
  <si>
    <t xml:space="preserve">  Unit 1 Wet Limestone (Began Jan 07, 2002).  Unit 2 Wet Limestone (Began Dec 18, 2001). Retirement year 2016. SO2 permit rate for unit 1 2.7 lb/mmBtu. PM Contro - NEEDs ESPC. Sugested ESPC+WS.</t>
  </si>
  <si>
    <t>AEP to retire all units by mid-2015, AEP PR 20130917; Plant is under consent decree. Still in NEEDS, but marked as 2015 retirement.</t>
  </si>
  <si>
    <t>Unit 3 Wet Limestone (Began Dec 01, 2006). Both units have wet scrubbers. NOx control at both - LNBO. NOx Post Combustion Control for both - SCR. Scrubber online - 2006 for Unit 3 and 1994 for Unit 4. Scrubber efficiency - 97% at Unit 3, 92% at Unit 4. SCR Online - 2002 for unit 3. 2003 for unit 4. PM Control - ESPC. NOx Control Year - 12/3/13 for unit 3, 12/4/13 for unit 4. SO2 permit rate - 3.57 for unit 3, 0.35 for unit 4.</t>
  </si>
  <si>
    <t xml:space="preserve">Unit 1 Wet Lime FGD (Began Oct 15, 2008). Unit 2 Wet Lime FGD (Began Apr 12, 2008). Scrubber efficiency - 98%. NOx Control - LNB+SOFA. PM Control - ESPH. SO2 permit rate - 5.11 lb/mmBtu </t>
  </si>
  <si>
    <r>
      <t xml:space="preserve">AEP to retrofit, retire, re-power, or refuel Unit 2 by 12/31/15 (modified consent decree). Unit 1 has a 2015 retirement date in NEEDS, so this may be moot. But, FWIW, I don't think this control is there. Unirt 1 to cease burning coal 4/16/2016. NOx Combustion control - LNB+OFA. Pm Control - ESPC. SO2 emission rate - 1.75lb/mmBtu. PM Control ESPC. </t>
    </r>
    <r>
      <rPr>
        <sz val="10"/>
        <rFont val="Arial"/>
        <family val="2"/>
      </rPr>
      <t>Unit 2 has a 2015 retirement date. NOx Control - LNB. NOx Post combustion Control SCR. SCR Online date - 2003.</t>
    </r>
    <r>
      <rPr>
        <sz val="10"/>
        <color rgb="FFFF0000"/>
        <rFont val="Arial"/>
        <family val="2"/>
      </rPr>
      <t xml:space="preserve"> </t>
    </r>
  </si>
  <si>
    <t>Wet Limestone. Scrubber online 1982. Scrubber efficiency - 90%. NOx control - LNB. NOx Post combustion Control - SCR. SCR Online year - NEEDs - 2000. Suggested - 2004. PM Control - ESPC. SO2 permit rate - 1.2 lb/mmBtu.</t>
  </si>
  <si>
    <t>Unit 3 not planned to retire or convert per TVA PR 20131114.  Wet Lime FGD (Began Oct 01, 2006). Scrubber control efficiency - 98%. NOx Combustion Control - OFA. NOx Post Combustion Control - SCR. SCR Online - 2003. PM Control - ESPC. SO2 permit rate - NEEDs 5.4 lb/mmBtu. Suggested - 1.2 lb/mmBtu. Complete construction of replacement gas units before 2018.</t>
  </si>
  <si>
    <t>Wet Lime FGD (Began Oct 01, 2008). Scrubber efficiency - NEEDs - 90%. Suggested - 95%. NOx control - LNC1. NOx Post Combustion Control - LNC1. PM Controls - NEEDs - ESPH. Suggested - ESPH+WESP. SO2 permit rate - 1.2 lb/mmBtu.</t>
  </si>
  <si>
    <t>Active. SO2 permit rate - 0.8 lb/mmBtu</t>
  </si>
  <si>
    <t>Active. 2010 Wet Limestone. Efficiency 98%. NOx Control - LNBO. NOx post combustion control - SCR. SCR Online - 2000. PM Control - ESPH. SO2 permit rate - 1.2 lb/mmBtu.</t>
  </si>
  <si>
    <t>Active. Wet Lime FGD (Began Nov 21, 2009). Efficiency 98%. NOx Control - LNBO. NOx post combustion control - SCR. SCR Online - 2000. PM Control - ESPH. SO2 permit rate - 1.2 lb/mmBtu.</t>
  </si>
  <si>
    <t>Active. NOx Combustion Control - CM+OFA. NOx post combustion control - SNCR. SNCR Online year - 2005. PM Control - B. SO2 permit rate - 0.7 lb/mmBtu.</t>
  </si>
  <si>
    <t>Active. NOx control - LNBO. NOx post combustion control - SCR. SCR Online year - 2002. PM Control - ESPC. SO2 permit rate - 1.2 lb/mmBtu.</t>
  </si>
  <si>
    <t>To retire in 5/2017 (not done for 2012).  Units 1 and 2 Wet Limestone (Began Dec 21, 2009). Scrubber efficiency - 98%. NOx post combustion control 98%. NOx post combustion control - Unit 1 SCR. Unit 2 SNCR. SCR online 2009. SNCR online 2006. PM control ESPC. SO2 permit rate 0.12 lb/mmBtu.</t>
  </si>
  <si>
    <t>Wet Limestone (Began Dec 21, 2009). 98% scrubber efficiency. NOx control - SCR. SCR Online - 2008. PM control - ESPC. SO2 permit rate - 0.14 lb/mmBtu.</t>
  </si>
  <si>
    <t>Wet Limestone (Began Dec 21, 2009). 98% scrubber efficiency. NOx control - SCR. SCR Online - 2007. PM control - ESPC. SO2 permit rate - 0.14 lb/mmBtu.</t>
  </si>
  <si>
    <t>Active. Scrubber efficiency - 62.5%. NOx control - LNB+OFA. NOx post combustion control - SNCR. SO2 permit rate - 1.21 lb/mmBtu. PM Control - Electrostatic precipitator.</t>
  </si>
  <si>
    <t>Active. Scrubber efficiency - 62.5%. NOx control - LNB+OFA. NOx post combustion control - 1 SCR. SO2 permit rate - 1.21 lb/mmBtu. PM Control - Electrostatic precipitator.</t>
  </si>
  <si>
    <t>Additional tons reduced from non-167 stack #4.  Under consent decree to achieve 12-month rolling average SO2 rate of 0.080 lb/mmBtu beginning 7/1/13; to retire by 5/2017. Dry scrubber. Scrubber online 2014. Scrubber efficiency 98%. NOx control - LNB+OFA. NOx post combustion control - SCR. SCR online 2006. PM control - ESPC+B. SO2 permit rate - 2.46 lb/mmBtu.</t>
  </si>
  <si>
    <t>Additonal tons reduced from non-167 stack #4.  Under consent decree to achieve 30-ray rolling SO2 rate of 0.150 lb/mmBtu beginning 12/31/14; to retire 5/2017.  Dry Lime FGD (Began Jun 24, 2008).   Scrubber efficiency 90%. NOx control - LNB+OFA. PM control - ESPC+B. SO2 permit rate - 2.46 lb/mmBtu.</t>
  </si>
  <si>
    <t>Additonal tons reduced from non-167 stack #4;Under consent decree to achieve 30-ray rolling SO2 rate of 0.150 lb/mmBtu beginning 12/31/14; to retire by 5/2017.  Dry Lime FGD (Began Jul 14, 2008).  Scrubber efficiency 90%. NOx control - LNB+OFA. NOx post combustion control - SCR. SCR online 2006. PM control - ESPC+B. SO2 permit rate - 2.46 lb/mmBtu.</t>
  </si>
  <si>
    <t>Unit 3 Wet Limestone (Began Nov 01, 2009). Unit 4 Wet Limestone (Began May 04, 2009).Scrubber efficiency - 97%. NOx control - LNCB. NOx post combustion control - SCR. SCR online - Unit 3 - 2000, Unit 4 - 2003. Pm control - ESPC. SO2 permit rate 1.6 lb/mmBtu.</t>
  </si>
  <si>
    <t>Wet scrubber. Scrubber online - Unit 1 - 2013. Unit 2 - 2014. Scrubber efficiency - 97%. NOx control - LNCB. NOx post combustion control - SCR. SCR online -  unit 1 - 2003, unit 2 - 2010. PM control - ESPC. SO2 permit rate - suggested 0.03 lb/mmBtu. NEEDs - 1.6 mmBtu.</t>
  </si>
  <si>
    <t>St. Clair additional tons reduced at other stacks (not in 167). Scrubber efficiency - 10%. NOx control - LNC2. PM control - ESPC. SO2 permit rate - 1.67 lb/mmBtu.</t>
  </si>
  <si>
    <t>Trenton Channel additional tons reduced at other stacks (not on 167). Scrbbuer efficiency - 10%. NOx control - LNC2. PM control ESPC.</t>
  </si>
  <si>
    <t>Wet Lime FGD (Began Sep 01, 2011). Scrubber efficiency - 96.5%. NOx post combustion control  - SCR. SCR online year -1995. Pm control - ESPC. SO2 permit rate - 4 lb/mmBtu.</t>
  </si>
  <si>
    <t>NH required FGD to be installed by 7/1/13 to achieve at least 90% reduction. BART source.  Wet Lime FGD (Began Oct 01, 2011). crubber efficiency - 96.5%. NOx post combustion control  - SCR. SCR online year -1995. Pm control - ESPC. SO2 permit rate - 4 lb/mmBtu.</t>
  </si>
  <si>
    <t>NH set SO2 emission limit of 0.50 lb/MMBtu by 7/1/13.  BART source. SO2 permit rate - 4 lb/mmBtu.</t>
  </si>
  <si>
    <t>Retirement year - 2014. Wet scrubber. Scrubber online 2011. 93% scrubber efficiency. NOx control - OFA. NOx post combustion control - SNCR. SNCR online 2000. PM control - ESPC. SO2 permit rate - 3.8 lb/mmBtu.</t>
  </si>
  <si>
    <t>BART source.  Dry Lime FGD (Began Nov 01, 2010). Scrubber efficiency - 94%. NOx control LNBO. NOx post combustion control - SCR. SCR online 2011. PM control - ESPC+B. SO2 permit rate - 0.15 lb/mmBtu.</t>
  </si>
  <si>
    <t>Dry Lime FGD (Began Sep 15, 2010). 95% scrubber efficiency. NOx post combustion control SCR. SCR online 1995. PM control - ESPC+B. SO2 permit rate 0.15lb/mmBtu.</t>
  </si>
  <si>
    <t>Burned greater share of NG than RFO in 2011 compared to 2002; EIA767 (2002), EIA923 (2011). Suggested retirement year - 2013. SO2 permit rate - 0.299 lb/mmBtu</t>
  </si>
  <si>
    <t xml:space="preserve"> &gt;90% reductions at stack C02 applied to stack C01</t>
  </si>
  <si>
    <t>retired? .Cuomo announced on 12/15/13 it will convert to nat gas. Scrubber efficiency - 53%. NOx control - LNC2. NOx post combustion control - SNCR. SNCR online - Unit 3 - 2010, Unit 4 - 2011. PM control - B. SO2 permit rate - 2%</t>
  </si>
  <si>
    <t xml:space="preserve"> Units 3A and 3B Wet Limestone (Began May 05, 2008). Scrubber efficiency - 97%. NOx control - LNB+OFA. NOx post combustion control - SCR. SCR online - unit 3A 2002. Unit 3B - 1998. PM control - ESPC. Permit rate - 0.157 lb/mmBtu. Implementation of the "Clean Smokestacks Act" June 1, 2013</t>
  </si>
  <si>
    <t>Wet Lime FGD (Began Apr 01, 2007). Scrubber efficiency - 97%. NOx control - LNB+OFA. NOx post combustion control - SCR. SCR online 2005. PM control - ESPC. SO2 permit rate - 0.21 lb/mmBtu. Implementation of the "Clean Smokestacks Act" June 1, 2013</t>
  </si>
  <si>
    <t xml:space="preserve">  Wet Lime FGD (Began Dec 06, 2008). Scrubber efficiency - 97%. NOx control - LNB+OFA. NOx post combustion control - SCR. SCR online 2002. PM control - ESPC. SO2 permit rate - 0.206 lb/mmBtu. Implementation of the "Clean Smokestacks Act" June 1, 2013</t>
  </si>
  <si>
    <t xml:space="preserve"> Units 4A and 4B Wet Limestone (Began Nov 27, 2008). Scrubber efficiency - 97%. NOx control - LNB+OFA. NOx post combustion control - SCR. SCR online - unit 4A 2001, unit 4B 2002. PM control - ESPH. SO2 permit rate - 0.175 lb/mmBtu. Implementation of the "Clean Smokestacks Act" June 1, 2013.</t>
  </si>
  <si>
    <t xml:space="preserve">Wet Lime FGD (Began Oct 04, 2010). Scrubber efficiency - 98.2%. NOx control - LNC3. NOx post combustion control - SCR. SCR online - 2002. PM control - ESPC. SO2 permit rate - 1.6 lb/mmBtu. </t>
  </si>
  <si>
    <t xml:space="preserve">Wet Lime FGD (Began Oct 28, 2006). Scrubber efficiency - 95%. NOx control - LNC3. NOx post combustion control - SNCR. SNCR online - 2007. PM control - ESPC. SO2 permit rate - 0.105 lb/mmBtu. </t>
  </si>
  <si>
    <t xml:space="preserve">  Wet Lime FGD (Began Mar 15, 2007). Scrubber efficiency - 95%. NOx control - LNC3. NOx post combustion control - SCR. PM control - ESPC. SO2 permit rate - 0.078 lb/mmBtu. </t>
  </si>
  <si>
    <t>Units 1A and 1B Wet Lime FGD (Began Apr 10, 2009). Scrubber efficiency - 97%. NOx control - LNB+OFA. NOx post combustion control - SCR. SCR online - 2006. PM control - ESPH. SO2 permit rate - 0.326 lb/mmBtu. Implementation of the "Clean Smokestacks Act" June 1, 2013</t>
  </si>
  <si>
    <t>Wet Limestone. Began 2005.  Scrubber efficiency - 95%. NOx control - LNCB+OFA. NOx post combustion control - SCR. SCR online - 2003. PM control - ESPC+B. SO2 permit rate - 0.063 lb/mmBtu.</t>
  </si>
  <si>
    <t>Wet Limestone (Began Apr 28, 2008). Scrubber efficiency - 95%. NOx control - LNCB+OFA. NOx post combustion control - SCR. SCR online - 2003. PM control - ESPC. SO2 permit rate - 0.063 lb/mmBtu.</t>
  </si>
  <si>
    <t xml:space="preserve"> Wet Limestone (Began Mar 25, 2008). Scrubber efficiency - 98%. NOx control - LNCB. NOx post combustion control - SCR. SCR online - 2003. PM control - ESPC. SO2 permit rate - 1.056 lb/mmBtu.</t>
  </si>
  <si>
    <t xml:space="preserve">  Wet Limestone (Began Dec 15, 2007). Scrubber efficiency - 98%. NOx control - LNCB. NOx post combustion control - SCR. SCR online - 2003. PM control - ESPC. SO2 permit rate - 1.056 lb/mmBtu.</t>
  </si>
  <si>
    <t xml:space="preserve"> AEP installing scrubber on stack 3 in 2011.  Wet Limestone (2012). Scrubber efficiency - 90%. NOx control - LNB. NOx post combustion control - SCR. SCR online - 2003. PM control - ESPH. SO2 permit rate - 0.66 lb/mmBtu.</t>
  </si>
  <si>
    <t>Wet Limestone (Began Nov 25, 2007). Scrubber efficiency - 97%. NOx control - LNB + OFA. NOx post combustion control - SCR. SCR online - 2003. PM control - ESPC. SO2 permit rate -2.37 lb/mmBtu.</t>
  </si>
  <si>
    <t xml:space="preserve">To retire 4/15; NOx control - LNB+OFA. NOx Post Combustion Control - SNCR. SNCR online - NEEDS 2004. Suggested 2006. PM Control - ESPC. SO2 permit rate - 4.65lb/mmBtu. Units incorrectly shut down or under-utilized in EPA’s 2018 Estimates. </t>
  </si>
  <si>
    <t xml:space="preserve">  Wet Limestone (Began Apr 01, 2009). Scrubber efficiency - 98%. NOx control - LNB + BOOS + OFA. NOx post combustion control - SCR. SCR online - 2009. PM control - ESPC. SO2 permit rate -0.9 lb/mmBtu.                                                                                                                                                                                                                                                                                                                                                                                                                                                                                                                                                                                                                                                                            </t>
  </si>
  <si>
    <t xml:space="preserve">Wet Lime FGD (Began Apr 30, 2008). Scrubber efficiency - 97%. NOx control - LNB. NOx post combustion control - SCR. SCR online - 2003. PM control - ESPC. SO2 permit rate -3.16 lb/mmBtu.                                                     </t>
  </si>
  <si>
    <t xml:space="preserve">Retirement year - NEEDs 12/31/2011, Suggested 2012, Effective 12/31/2012. Wet Lime FGD (Began Feb 15, 2008). Scrubber efficiency - 97%. NOx control - LNB. NOx post combustion control - SCR. SCR online - 2003. PM control - ESPC. SO2 permit rate -3.16 lb/mmBtu. </t>
  </si>
  <si>
    <t xml:space="preserve">  Wet Lime FGD (Began May 15, 2008). Scrubber efficiency - 97%. NOx control - LNB. NOx post combustion control - SCR. SCR online - 2003. PM control - ESPC. SO2 permit rate -3.16 lb/mmBtu. </t>
  </si>
  <si>
    <t xml:space="preserve">Wet Lime FGD (Began Jan 07, 2008). Scrubber efficiency - 97%. NOx control - LNB. NOx post combustion control - SCR. SCR online - 2003. PM control - ESPC. SO2 permit rate -3.16 lb/mmBtu. </t>
  </si>
  <si>
    <t>Unit 3 Wet Lime FGD (Began Apr 12, 2010). Unit 4 Wet Lime FGD (Began Feb 10, 2010).</t>
  </si>
  <si>
    <t xml:space="preserve">  Unit 1 Wet Lime FGD (Began Mar 11, 2010).  Unit 2 Wet Lime FGD (Began Mar 27, 2010).</t>
  </si>
  <si>
    <t xml:space="preserve">This unit is being retired in 2015 and no FGD system has been or will be installed. AEP to cease burning coal and retire or refuel by 12/2015 (modified consent decree). Wet scrubber. Online 2015. NOx control - LNB+OFA. NOx post combustion control - SCR. SCR online 2003. </t>
  </si>
  <si>
    <t xml:space="preserve">OH haze SIP (March 2011) indicated all units at Kyger Creek would have scrubbers by mid-2012.  Units 3, 4 and 5 Wet Lime FGD (Began Nov 01, 2011).  Units 1 and 2 Wet Lime FGD (Began Feb 01, 2012). 98% scrubber efficiency. NOx control - OFA. NOx post combustion control - SCR. SCR online 2003. PM control - ESPC. SO2 permit rate 8.2%. </t>
  </si>
  <si>
    <t xml:space="preserve"> Wet Lime FGD. Began 1991. Wet Limestone (Retired Mar 31, 2007). 98.2% scrubber efficiency. NOx control - LNB. NOx post combustion control - SCR. SCR online 2004. PM control - ESPC. SO2 permti rate - 0.548 lb/mmBtu.</t>
  </si>
  <si>
    <t xml:space="preserve"> Wet Lime FGD (Began May 24, 2007). 97% scrubber efficiency. NOx control - LNB. NOx post combustion control - SCR. SCR online 2004. PM control - ESPH. SO2 emission permit rate - 1.2 lb/mmBtu.</t>
  </si>
  <si>
    <t xml:space="preserve"> Wet Lime FGD. Online 1994. 95% scrubber efficiency. NOx control - LNCB. NOx post combustion control - SCR. SCR online 2001. PM control ESPC. SO2 permit rate - 2.15 lb/mmBtu.</t>
  </si>
  <si>
    <t xml:space="preserve"> Wet Lime FGD. Online 1995. 95% scrubber efficiency. NOx control - LNCB. NOx post combustion control - SCR. SCR online 2001. PM control ESPC. SO2 permit rate - 2.15 lb/mmBtu.</t>
  </si>
  <si>
    <t>Dry scrubber. Online 2014. 92.51% scrubber efficiency. NOx control - LNBO. NOx post combustion control - SCR. SCR online 2000. PM control - ESPC+B. SO2 permit rate - 3.7 lb/mmBtu.</t>
  </si>
  <si>
    <t>To retire by 4/15</t>
  </si>
  <si>
    <t>Wet Lime FGD (Began Sep 24, 2009). 98% scrubber efficiency. NOx control - LNC3. NOx post combustion control - SCR. SCR online - unit 1 - 1995. PM control - ESPC. SO2 permit rate - 3.7%</t>
  </si>
  <si>
    <t xml:space="preserve"> Wet Lime FGD (Began Nov 22, 2009).  98% scrubber efficiency. NOx control - LNC3. NOx post combustion control - SCR. SCR online - Unit 2 - 1994. PM control - ESPC. SO2 permit rate - 3.7%</t>
  </si>
  <si>
    <t xml:space="preserve"> Wet Lime FGD (Began Apr 26, 2009)</t>
  </si>
  <si>
    <t>Unit 1 Wet Lime FGD (Began Nov 08, 2009).  Unit 2 Wet Lime FGD (Began Oct 27, 2009)</t>
  </si>
  <si>
    <t xml:space="preserve">  Wet Lime FGD (Began Mar 08, 2008)</t>
  </si>
  <si>
    <t xml:space="preserve"> First Energy announced deactivating by 10/9/13.  Unit 1 Wet Limestone (Began Jun 03, 2009).  Unit 2 Wet Limestone (Began Sep 14, 2009). Retiremnt year - 2013. Scrubber efficiency - 95%. Nox Control - Unit 1 - LNB+OFA, Unit 2 - LNCB +OFA. PM Control - ESPC+WS. SO2 permit rate, Unit 1 - 0.0325 lb/mmBtu. Unit 2 - 0.325 lb/mmBtu. </t>
  </si>
  <si>
    <t>to retire by 9/12. SO2 permit rate - 3.7 lb/mmBtu.</t>
  </si>
  <si>
    <t>Wet Lime FGD (Began May 31, 2010). 98% scrubber efficiency. NOx control - LNC3. NOx post combustion control - SCR. SCR online 2003. PM control - ESPC+B. SO2 permit rate - 2.8 lb/mmBtu.</t>
  </si>
  <si>
    <t>Wet Limestone (Began Apr 01, 2010). 95% scrubber efficiency. NOx control - LNB. NOx post combustion control - SCR. SCR online 2003. PM control - B. SO2 permit rate - 3.5 lb/mmBtu.</t>
  </si>
  <si>
    <t>Wet Limestone (Began Apr 01, 2010).  95% scrubber efficiency. NOx control - LNB. NOx post combustion control - SCR. SCR online 2004. PM control - B. SO2 permit rate - 3.5 lb/mmBtu.</t>
  </si>
  <si>
    <t>Wet Limestone (Began Oct 14, 2009). 97% scrubber efficiency. NOx control - LNC1. NOx post combustion control - SCR. SCR online 2004. PM control - ESPC. SO2 permit rate - 2.3 lb/mmBtu.</t>
  </si>
  <si>
    <t>SC made no comments to have this boiler removed, nor do we have any indication that they plan to shut this boiler down by 2018. Wet Limestone (Began Apr 26, 2007). 98% scrubber efficiency. NOx control - LNBO. Nox post combustion control - SCR. SCR online 2000. PM control ESPC+B+WS. SO2 permit rate - 2.85 lb/mmBtu.</t>
  </si>
  <si>
    <t>to be retrofitted, converted to biomass, or retired by 12/31/2017. NOx control - LNC2. PM control - ESPC. SO2 permit rate - 5 lb/mmBtu.</t>
  </si>
  <si>
    <t>Retirement year - 2018. Retirement year in NEEds - Units 1-4 - 2016. Suggested - Units 1-4 - 2017. Units 5-10 - 2015. NOx control - CO. NOx post combustion control - SNCR. SNCR online - Unit 1 - 2006, Unit 2 - 2008. Unit 3 - 2009, Unit 4 - 2007. NEEDs - Units 1-3 - 2006. PM control - ESPC+C. SO2 permit rate - 3.4 lb/mmBtu. Units 5-10 already removed from NEEDs.</t>
  </si>
  <si>
    <t>All units Wet Lime FGD (Began Nov 27, 2009). 98% scrubber efficiency. NOx control - units 1-4 - Other. Unit 5 - LNC2. NOx post combustion control - SCR. SCR online - 2004. NEEDs - Units 1- 5 - 2000. Suggetsed - Units 1-4 - 2004. Unit 5 - 2005. PM control - ESPC+C. SO2 permit rate - 0.15 lb/mmBtu. NEEDs - 2.8 lb/mmBtu.</t>
  </si>
  <si>
    <t>All units Wet Lime FGD (Began Nov 27, 2009). 98% scrubber efficiency. NOx control - units 6-8 - LNC2. Unit 9 -CO. NOx post combustion control - SCR. SCR online - Units 6 - 2005. Units 7-8 - 2004. Unit 9 - 2006. NEEDs - Units 6 - 8 - 2000. Unit 9 - 2006. PM control - ESPC+C. SO2 permit rate- NEEDs - 0.15 lb/mmBtu.Suggested - 2.8 lb/mmBtu.</t>
  </si>
  <si>
    <t>To convert to NG by 12/31/14. NOx control - LNB+STC. NOx post combustion control - SCR. SCR online - 2009. PM control - Unit 1 - ESPC+B. Unit 2 - ESPC. SO2 permit rate - 2.64 lb/mmBtu.</t>
  </si>
  <si>
    <t>Wet Limestone (Began Apr 25, 2008). 98% scrubber efficiency rate. NOx control - LNC3. NOx post combustion control - SCR. SCR online 2004. PM control ESPC+WS. NEEDs - ESPC. SO2 permit rate - 2.64 lb/mmBtu.</t>
  </si>
  <si>
    <t>Wet Limestone (Began Apr 01, 2011). 98% scrubber efficiency rate. NOx control - LNB+OFA. NOx post combustion control - SCR. SCR online 2003. PM control ESPC+WS. NEEDs - ESPC. SO2 permit rate - 2.64 lb/mmBtu.</t>
  </si>
  <si>
    <t>Wet Limestone (Began Apr 01, 2011). 97.28% scrubber efficiency rate. NOx control - LNB. NOx post combustion control - SCR. SCR online 2003. PM control ESPC+WS. NEEDs - ESPC. SO2 permit rate - 2.64 lb/mmBtu.</t>
  </si>
  <si>
    <t xml:space="preserve"> To retire by 2016. Retirement year - 2018. Scrubber efficiency - 15%. NOx control - LNB. NOx combustion control - SCR. SCR online 2003. PM control - NEEDs - ESPC. Suggested - ESPC+WS. SO2 permit rate 0.895 lb/mm Btu.</t>
  </si>
  <si>
    <t xml:space="preserve"> To retire by 2016. Retirement year - 2018. Scrubber efficiency - 11.1%. NOx control - LNB. NOx combustion control - SCR. SCR online 2003. PM control - NEEDs - ESPC. Suggested - ESPC+WS. SO2 permit rate 0.939 lb/mm Btu.</t>
  </si>
  <si>
    <t xml:space="preserve"> Unit 2 is retired. Retiement year - 2014. NOx control - LNB+OFA. NOx post combustion control - SNCR. SNCR Online 2002. PM Control - ESPC+B. SO2 permit rate - 2.64 lb/mmBtu for Units 1 and 2. 2nd unit convert to NG by 2015. Research Finding: these units are accounted for in EGU Tracker which should be transmitted to ICF. Retirement date for unit 1 - 2018. Retired in NEEDs. Wet scrubber in unit 1. Scrubber efficiency - 97.29%. NOx control - LNB+OFA. NOx post combustion control - SNCR. SNCR online for unit 1 - 2004. PM control - Unit 1 ESPC+C. </t>
  </si>
  <si>
    <t>Wet scrubber. NOx Post combustion contro - SNCR. SO2 permit rate 2.61 lb/mmBtu</t>
  </si>
  <si>
    <t>Unit 1 Wet Limestone 2011.  Unit 2 Wet Limestone 2010. 98% scrubber efficiency. NOx control - LNB. NOx post combustion control - SCR. SCR online 2005. PM control - ESPC. SO2 permit rate - 1 lb/mmBtu.</t>
  </si>
  <si>
    <t>Wet Limestone (Began Mar 08, 2009). 98% scrubber efficiency. NOx control - LNCB. NOx post combustion control - SCR. SCR online 2002. PM control - ESPC. SO2 permit rate - 1 lb/mmBtu.</t>
  </si>
  <si>
    <t>Wet Lime FGD</t>
  </si>
  <si>
    <t>2007 Wet Limestone. 98% scrubber efficiency. NOx control - LNB. NOx post combustion control - SCR. SCR online - 2002. PM control - ESPC. SO2 permit rate - 1 lb/mmBtu.</t>
  </si>
  <si>
    <t>Active. Post Combustion control - SNCR. SO2 permit rate - 0.5 lb/mmBtu.</t>
  </si>
  <si>
    <t xml:space="preserve">Appears as both active and retired. The emissions rate calculated from historical data (AMPD) from 2011 and 2012 yields an average rate of approximately 0.07 lbs/MMBtu. 2013 data was not analyzed because unit was shut down for large parts of the year. Wet scrubber. 98% scrubber efficiency. </t>
  </si>
  <si>
    <t xml:space="preserve">2013 data was not analyzed because 1BLR and 2BLR were shut down for large parts of the year. SCR. The emissions rate calculated from historical data (AMPD) from 2011 and 2012 yields an average rate of approximately 0.07 lbs/MMBtu.   Wet scrubber. 98% scrubber efficiency. </t>
  </si>
  <si>
    <t xml:space="preserve">2012 EIA-860 has a planned retirement date of 4/2013. SCR. The emissions rate calculated from historical data (AMPD) from 2011 and 2012 yields an average rate of approximately 0.07 lbs/MMBtu. 2013 data was not analyzed because 1BLR and 2BLR were shut down for large parts of the year.   Wet scrubber. 98% scrubber efficiency. </t>
  </si>
  <si>
    <t xml:space="preserve">Active. SCR. The emissions rate calculated from historical data (AMPD) from 2011 and 2012 yields an average rate of approximately 0.07 lbs/MMBtu. 2013 data was not analyzed because unit was shut down for large parts of the year.  Wet scrubber. 98% scrubber efficiency. </t>
  </si>
  <si>
    <t>Active. SCR. For Unit 1, control date starts from 1/1/2012. 98.2% scubber efficiency.</t>
  </si>
  <si>
    <t>Active. SCR. Wet Scrubber. FGD. 10/1/12. 2013. 90% scrubber efficiency</t>
  </si>
  <si>
    <t>Unit 5 is active, SCR. Wet Scrubber. FGD. 2013.  Additional reductions from excess at Stack 1. 90% scrubber efficiency</t>
  </si>
  <si>
    <t xml:space="preserve">Unit 3 retirement year - 2012 in NEEDs, suggested 2/1/2012. NOx Combustion Control - LNBO. PM Control  - B. SO2 permit rate - 4.7. Unit 4 - Dry Scrubber. Scrubber efficiency - 80%. PM Control - B. SO2 permit rate - 4.7 lb/mmBtu, suggested value 0.634 lb/mmBtu. </t>
  </si>
  <si>
    <t xml:space="preserve">Scrubber efficiency - 50%. To install DSI by 4/16/15, and retrofit, retire, re-power, or refuel by 12/31/25 (1st unit) and 12/31/28 (2nd unit) (modified consent decree). Rockport Plant Units 1 and 2 must begin operating Dry Sorbent Systems for MATS and SO2 control no later than 04/16/2015, and meet a plant wide cap for SO2 starting in 2016. 2007 CONSENT DECREE REQUIRING SCR BY 2017; ALSO REQUIRED DFGD, BUT WAS MODIFIED IN JANUARY TO ALLOW DSI; http://www.aep.com/newsroom/newsreleases/Default.aspx?id=1411; http://www.powermag.com/news/5419.html; http://www.worleyparsons.com/Projects/Pages/RockportPlantSCR.aspx; Retirement year suggested - 2025 for unit 1 and 2028 for unit 2 - TOO FAR OUT?; unclear if their installing controls means they could keep the unit around longer . http://www.pennenergy.com/articles/pennenergy/2013/02/aep-to-refuel-or-retire-2011-mw-of-coal-fired-power.html. *Option to retrofit, retire or refuel in lieu of retirement. </t>
  </si>
  <si>
    <t xml:space="preserve">98.2% Scrubber efficiency. Unit 3 Wet Limestone (Began Apr 01, 2007). Unit 4 Wet Limestone (Began May 27, 2008) Uncontrolled NOx Base Rate (0.162 lb/mmBtu) is too low.  A more representative rate would be 0.33 lb/mmBtu; Controlled NOx Base Rate (0.162 lb/mmBtu) is too high.  A more representative rate would be 0.08 lb/mmBtu, based on recent SCR-outlet data. Ghent additional reductions other non-167stacks; additional future sulfur controls to result from 2012 settlement agreement with EPA. </t>
  </si>
  <si>
    <t>SO2 permit rate - 1.6 lb/mmBtu</t>
  </si>
  <si>
    <t>SO2 permit rate - 1.39 lb/mmBtu</t>
  </si>
  <si>
    <t>2 units shut down 9/12, remaining units to be shutdown/peaking by 2015, may convert to NG;Retirement year in NEEDs - 2012. Suggested - 2016</t>
  </si>
  <si>
    <t xml:space="preserve">Red fonts mean the the units are still active, black fonts mean that the units appear on the retired list in NEEDs v5.14. </t>
  </si>
  <si>
    <t>Cells highlighted in yellow mean that information provided does not show that units are well controlled.</t>
  </si>
  <si>
    <t xml:space="preserve"> Units with Scrubbers with less than 90% efficiency are also highlighted in yellow.</t>
  </si>
  <si>
    <t xml:space="preserve">Updated the comments column with information in ERTAC data (v2.4). </t>
  </si>
  <si>
    <t>Compared 2002 vs 2014 CAMD SO2 emissions at stack level and if % reduction &gt; or = 90%, determined to be well controlled.</t>
  </si>
  <si>
    <t>2011 burned primarily NG; 2002 burned primarily RFO - EIA923 (2011), EIA767 (2002); Non-167 Unit 1 to retire 2015 - OTC SAS Committee 10/4/2012. SO2 permit rate 1.11 lb/mmBtu.</t>
  </si>
  <si>
    <r>
      <t xml:space="preserve">Retirement year - 2018. Retirement in NEEDs - 2014. Suggested Retirement - 12/1/2007. NOx Combustion Control - LNBO. PM Control ESPC. SO2 Permit rate - 4.04.  </t>
    </r>
    <r>
      <rPr>
        <u/>
        <sz val="10"/>
        <rFont val="Arial"/>
        <family val="2"/>
      </rPr>
      <t xml:space="preserve">Note: </t>
    </r>
    <r>
      <rPr>
        <sz val="10"/>
        <rFont val="Arial"/>
        <family val="2"/>
      </rPr>
      <t>SNL spreadsheet 6/5/11 listed units 2,3, &amp; 5 as retired in 2009; unit 4 to retire by 2015, but all units reported SO2 emissions in 2011-13; OTC SAS Committee lists Unit 2 to retire 2014. Additonal tons reduced from non-167  stack #1.</t>
    </r>
  </si>
  <si>
    <t>Active. No plan to shutdown in 2014 EIA-860. SO2 emission rates were 0.05 lbs/mmBtu in 2011 (64% operating hours), 0.07 lbs/mmBtu in 2012 (36% operating hours), 0.04 lbs/mmBtu in 2013 (21% operating hours), and 0.08 lbs/mmBtu  in 2014 (69% operating hours). 98% Scrubber Efficiency in NEEDS v5.14 and NEEDS v5.15.</t>
  </si>
  <si>
    <t>Active. No plan to shutdown in 2014 EIA-860. SO2 emission rates were 0.09 lbs/mmBtu in 2011 (81% operating hours), 0.06 lbs/mmBtu in 2012 (47% operating hours), 0.05 lbs/mmBtu in 2013 (61% operating hours), and 0.08 lbs/mmBtu  in 2014 (90% operating hours). 98% Scrubber Efficiency in NEEDS v5.14 and NEEDS v5.15.</t>
  </si>
  <si>
    <t>Active. No plan to shutdown in 2014 EIA-860. SO2 emission rates were 0.05 lbs/mmBtu in 2011 (79% operating hours), 0.06 lbs/mmBtu in 2012 (53% operating hours), 0.07 lbs/mmBtu in 2013 (84% operating hours), and 0.11 lbs/mmBtu  in 2014 (68% operating hours). 98% Scrubber Efficiency in NEEDS v5.14 and NEEDS v5.15.</t>
  </si>
  <si>
    <t>Active. No plan to shutdown in 2014 EIA-860. SO2 emission rates were 0.10 lbs/mmBtu in 2011 (91% operating hours), 0.06 lbs/mmBtu in 2012 (61% operating hours), 0.04 lbs/mmBtu in 2013 (66% operating hours), and 0.07 lbs/mmBtu  in 2014 (75% operating hours). 98% Scrubber Efficiency in NEEDS v5.14 and NEEDS v5.15.</t>
  </si>
  <si>
    <t>Retired in 2015.</t>
  </si>
  <si>
    <t>For Canal EU1 &amp; 2:  not sure about scrubbers (not listed in its OP), both EU also has FGR.  SO2 limit is not correct, sulfur content in #6 oil = 0.55 lb/mmbtu (&gt;7/1/2014 and &lt;6/30/2018), 0.28 lb/mmbtu on and after 7/1/2018.</t>
  </si>
  <si>
    <t>See Unit 1 above.</t>
  </si>
  <si>
    <t>Shut down 2014.  Relinquished permit 2015.</t>
  </si>
  <si>
    <t xml:space="preserve">Entire facility to retire mid-2017. EU3: not sure on “Scrubber efficiency 98%”, have no clue where it comes from.  
EUs1-3: not sure why “SO2 permit rate - 2.46 lb/mmBtu” are listed, the facility have many varying SO2 limits, not sure whether only most stringent limits should be used.  These 3 units have carbon injection to control Hg, not sure what ESPC+B refer to.  
All these units are subject to 7.29, SO2 and NOx limits under 7.29 are listed below:
NOx: 1.5 lb/MWh calculated over any consecutive 12 month, 3.0 lb/MWh calculated over any calendar month;
SO2: 3.0 lb/MWh calculated over any consecutive 12 month, 6.0 lb/MWh calculated over any calendar month
</t>
  </si>
  <si>
    <t xml:space="preserve">Entire facility to retire mid-2017.   
EUs1-3: not sure why “SO2 permit rate - 2.46 lb/mmBtu” are listed, the facility have many varying SO2 limits, not sure whether only most stringent limits should be used.  These 3 units have carbon injection to control Hg, not sure what ESPC+B refer to.  
All these units are subject to 7.29, SO2 and NOx limits under 7.29 are listed below:
NOx: 1.5 lb/MWh calculated over any consecutive 12 month, 3.0 lb/MWh calculated over any calendar month;
SO2: 3.0 lb/MWh calculated over any consecutive 12 month, 6.0 lb/MWh calculated over any calendar month
</t>
  </si>
  <si>
    <t>Decomisisoned May 31 2014.  
Replaced by FOOTPRINT POWER SALEM HARBOR DEVELOPMENT:  630 Megawatt (MW) natural gas fired, quick start (capable of producing 300 MW within 10 minutes of startup) combined cycle electric generating facility.  approved Jan 2014.  Under construction -- expected to open Jun 2016.  2 Units each 1 General Electric (GE) Model 107F Series 5 combustion turbine generator (CTG), one duct burner, one Heat Recovery Steam Generator (HRSG).  Fuel is natural gas with a sulfur content that does not exceed 0.5 grains per 100 standard cubic feet (pipeline natural gas).  Each 2,449 MMBtu/hr.  Total 18,888,480 MMBtu per twelve month rolling period.  The Facility will be restricted to 144.8 and 28.0 tons per year of NOx and VOC emissions, respectively.  NOx emission limit for EU1 and EU2 of 2.0 parts per million by volume, dry basis, corrected to 15 percent Oxygen (ppmvd @ 15% O2), one hour block average.
Controls: During normal operating conditions, EU1 and EU2 shall each operate in combined cycle mode only. The first stage in combined cycle mode involves combustion of natural gas in the combustion turbine with Dry Low Oxides of Nitrogen (NOx) Combustors to produce thermal energy that is converted into mechanical energy to drive the turbine compressor section as well as the generator that produces electrical energy. Under periods of operation when more electrical power is needed, evaporative coolers located at the inlet air assembly of each turbine are employed to evaporate a water mist into the turbine inlet air in order to cool the inlet air to the combustion turbine. Cooler inlet air is denser, and with higher mass flow of inlet air, the turbine can fire more natural gas and therefore produce more electrical energy than it  therwise would produce if the evaporative coolers were not in operation.
In the second stage of combined cycle mode, the hot exhaust gases, with temperatures in excess of 1000 degrees Fahrenheit exiting the combustion turbine, pass through a three pressure level HRSG, which uses the heat from these gases to produce steam. Each HRSG houses an oxidation catalyst for CO and VOC control, followed by an NH3 injection grid and selective catalytic reduction (SCR) catalyst for control of NOx. The steam produced by the HRSG is then directed to the STG where heat energy is extracted and converted to additional electrical energy. The exhaust gases exiting the combustion turbine also contain sufficient oxygen to allow the placement of a supplemental firing burner in the duct (duct burner) allowing the production of additional steam, which increases electrical energy production in the STG.</t>
  </si>
  <si>
    <t>Decomisisoned May 31 2014.  Replaced by FOOTPRINT POWER SALEM HARBOR DEVELOPMENT.</t>
  </si>
  <si>
    <t>All 4 Danskammer units are still running and permitted to run.</t>
  </si>
  <si>
    <t>Stll running.</t>
  </si>
  <si>
    <t>Down</t>
  </si>
  <si>
    <t>Shut down in the last couple of months</t>
  </si>
  <si>
    <t>NHDES is currently reviewing a permit application to limit SO2 emissions from Merrimack Station for demonstration of attainment for the 1-hr SO2 NAAQS and to establish a maximum sustained rate of SO2 reductions from the Scrubber.  Federally enforceable limits will be established through a Temporary Permit and will be incorporated into the facility's Title V Operating Permit and NH's SIP.</t>
  </si>
  <si>
    <t>Newington Station has been identified as requiring further air quality characterization in accordance with the SO2 Data Requirements Rule.  This modeling is currently ongoing and any necessary SO2 limits will be incorporated into a federally enforeable permit by 1/13/2017.</t>
  </si>
  <si>
    <t>Plant retired at end of 2012</t>
  </si>
  <si>
    <r>
      <rPr>
        <b/>
        <sz val="10"/>
        <rFont val="Arial"/>
        <family val="2"/>
      </rPr>
      <t>Roxboro Units 1, 2, 3A, 3B, 4A, and 4B:</t>
    </r>
    <r>
      <rPr>
        <sz val="10"/>
        <rFont val="Arial"/>
        <family val="2"/>
      </rPr>
      <t xml:space="preserve"> The EPA accidentally revised the heat rates at these coal-fired units to 14,900 Btu/kWh based on comments pertaining to a wood fired unit located in Roxboro, NC. These units originally had heat rates ranging between from 10,051 Btu/kWh and 10,352 Btu/kWh.  EPA Accidentally called CPI USA NC Roxboro(owned by Capital Power) in the NEEDS input file as Roxboro (owned by Duke) the NEEDS 5.14 input file indicates that heat rates were revised for two facilities, both CPI USA NC Roxboro (ORIS ID 2712) and Duke Energy Roxboro (ORIS ID 2712).</t>
    </r>
  </si>
  <si>
    <t>Heat Rates - 8,871 Btu/KWh; NOx rate - 0.225 lb/mmBtu. Implementation of the "Clean Smokestacks Act" June 1, 2013</t>
  </si>
  <si>
    <t>Heat Rates - 8,581 Btu/KWh; NOx rate - 0.180 lb/mmBtu. Implementation of the "Clean Smokestacks Act" June 1, 2013</t>
  </si>
  <si>
    <t>Heat Rates - 9,529 Btu/KWh; NOx rate - 0.164 lb/mmBtu. Implementation of the "Clean Smokestacks Act" June 1, 2013</t>
  </si>
  <si>
    <t>Heat Rates - 9,999 Btu/KWh; NOx rate - 0.174 lb/mmBtu. Implementation of the "Clean Smokestacks Act" June 1, 2013</t>
  </si>
  <si>
    <t>Plant retired at end of 2013</t>
  </si>
  <si>
    <t>NOx rate - 0.057 lb/mmBtu. Implementation of the "Clean Smokestacks Act" June 1, 2013</t>
  </si>
  <si>
    <t>Marshall Units 1 and 2: The IPM forecast retires these units as a result of the SCR retrofit at GG Allen. According to Duke Energy’s May 19, 2015 forecast, these coal units will not be retired.</t>
  </si>
  <si>
    <t>NOx rate - 0.124 lb/mmBtu. Implementation of the "Clean Smokestacks Act" June 1, 2013</t>
  </si>
  <si>
    <t>NOx rate - 0.321 lb/mmBtu. Implementation of the "Clean Smokestacks Act" June 1, 2013</t>
  </si>
  <si>
    <t>NOx rate - 0.163 lb/mmBtu. Implementation of the "Clean Smokestacks Act" June 1, 2013</t>
  </si>
  <si>
    <t>NOx rate - 0.078 lb/mmBtu. Implementation of the "Clean Smokestacks Act" June 1, 2013</t>
  </si>
  <si>
    <t>NOx rate - 0.074 lb/mmBtu. Implementation of the "Clean Smokestacks Act" June 1, 2013</t>
  </si>
  <si>
    <t>Shut down September 2012</t>
  </si>
  <si>
    <t>Installed FGD - November 2009; Plan approvals issued to install capability of running on natural gas and to install mercury dry sorbent injection</t>
  </si>
  <si>
    <t>Installed FGD - 2009</t>
  </si>
  <si>
    <t>Shutdown - October 2013</t>
  </si>
  <si>
    <r>
      <t>Installed SCR/FGD/NID/ACI/ESP completed December 2015; SO</t>
    </r>
    <r>
      <rPr>
        <vertAlign val="subscript"/>
        <sz val="10"/>
        <rFont val="Arial"/>
        <family val="2"/>
      </rPr>
      <t>2</t>
    </r>
    <r>
      <rPr>
        <sz val="10"/>
        <rFont val="Arial"/>
        <family val="2"/>
      </rPr>
      <t xml:space="preserve"> emissions for Unit 1 to be limited to 5,950 tons by December 2016</t>
    </r>
  </si>
  <si>
    <r>
      <t>Installing controls SCR/FGD/NID/ACI/ESP expected to be completed 4/2016; SO</t>
    </r>
    <r>
      <rPr>
        <vertAlign val="subscript"/>
        <sz val="10"/>
        <rFont val="Arial"/>
        <family val="2"/>
      </rPr>
      <t>2</t>
    </r>
    <r>
      <rPr>
        <sz val="10"/>
        <rFont val="Arial"/>
        <family val="2"/>
      </rPr>
      <t xml:space="preserve"> emissions for Unit 2 expected to be limited to be limited to 5,950 tons by April 2017</t>
    </r>
  </si>
  <si>
    <t>Plan approval app. Submitted to install capability of running on natural gas; a PAL (plant-wide applicability limit) permit application has been submitted, which set facility limits for SO2, Nox. PM2.5, etc</t>
  </si>
  <si>
    <t>Installed FGD - September 2009; Installed permanent sorbent injection system - May 2015</t>
  </si>
  <si>
    <t>Shutdown - September 2007</t>
  </si>
  <si>
    <t>Installed FGD - June 2012</t>
  </si>
  <si>
    <t>Shutdown - June 2014</t>
  </si>
  <si>
    <t>Stella - Oluwaseun-apo 9/25/2015:</t>
  </si>
  <si>
    <t xml:space="preserve">Column BM on tab "2000-14TopEGU more data" provides updated notes on the control status at the EGU units from NEEDS v5.14. </t>
  </si>
  <si>
    <t>NOTES - Updates from States</t>
  </si>
  <si>
    <t>Additional DAQ Notes - from States</t>
  </si>
  <si>
    <t>Construction for the conversion to natural gas has started and is expected to be complete by Feb (Unit 1) and April (Unit 2) of 2016.  For permit limits and controls, see permit dated January 13, 2015. -D. McLeod</t>
  </si>
  <si>
    <t>NOx limit of 0.10 lbs/mmbtu per CD.  SO2 limit of 0.13 lbs/mmbtu &amp; 95% removal per CD.  See http://www.epa.gov/sites/production/files/documents/vepcocd.pdf -D. McLeod</t>
  </si>
  <si>
    <t>NOx limit of 0.10 lbs/mmbtu per CD.   See http://www.epa.gov/sites/production/files/documents/vepcocd.pdf -D. McLeod</t>
  </si>
  <si>
    <t>Retired in Dec 2015.  See VA Dominion Power website. -D. McLeod</t>
  </si>
  <si>
    <t>Expected to retire in 2016, according to Dominion's IRP.   See https://www.dom.com/corporate/what-we-do/electricity/generation/2015-integrated-resource-planning.   Not retired yet.  Neither unit has SNCR.  -D McLeod</t>
  </si>
  <si>
    <t>790 MW oil fired unit.  Does not have a wet scrubber.  May retire in 2020, but that is not enforceable.  -D.McLeod</t>
  </si>
  <si>
    <t>Unit controls and installed dates from EPA NEEDS v5.15 database, state SIP info, or direct communications from states</t>
  </si>
  <si>
    <t>Active. Online Year - 1973. Nox post combustion control - SNCR. SO2 permit rate - 0.5 lbs/mmBtu</t>
  </si>
  <si>
    <t>SO2 permit rate - 0.26/mmbtu. NOx combustion control - LNBO. Nox post combustion control - SNCR. PM control - ESPC. Retired 2010.</t>
  </si>
  <si>
    <t>SO2 permit rate - 0.26/mmbtu. NOx combustion control - LNBO. Nox post combustion control - SNCR. PM control - ESPC. Retired 2011.</t>
  </si>
  <si>
    <t>Active. Online Year - Unit 1 1965, Unit 2 1972. Scrubber online - 2010. Scrubber efficiency - 98.2%. Nox combustion control - OFA. Nox post combustion control - SCR. SCR online year - Unit 1 2003, Unit 2 - 2002. PM control - ESPC. Flue gas conditioning flag - Unit 1 yes, unit 2 No. SO2 permit rate  - 0.04 lb/mmBtu. BART Affected unit - Yes.</t>
  </si>
  <si>
    <t>Active. Dry Scrubber. Scrubber online - 2011. Scrubber efficiency 92.51%. Nox combustion control - LNBO. Nox post combustion control - SCR. PM Control - ESPC+B. Flue gas conditioning flag - No. SO2 permit rate - 0.2 lbs/mmBtu. BART Affected unit - Yes.</t>
  </si>
  <si>
    <t>Retired. Online Year - U1 - 1951, U2 - 1952, U3 - 1954. Retirement Year - 2015. Nox combustion control - LNB+OFA. Nox post combustion control - SNCR. PM control - ESPC. Flue gas conditioning flag - No. SO2 permit rate - 1.2lb/mmBtu.</t>
  </si>
  <si>
    <t>Unit 3 - Retired. Online Year - 1960. Retired 2012. NOx Combustion control - LNBO. PM control - B. Flue gas conditioning flag - NA. SO2 permit rate - 4.7lbs/mmBtu.                                       Unit 4 - Active. Online Year - 1961. Scrubber efficiency - 80%. NOx combustion control - LNBO. PM control - B. Flue gas conditioning flag - NA. SO2 permit rate - 0.634lbs/mmBtu. DSI unit - Yes. DSI online - 2012.</t>
  </si>
  <si>
    <t>Unit 1 - Retired. Online Year - 1959. Retired 2012. Nox Combustion control - LNBO. PM control - B. Flue gas conditioning flag - NA. SO2 permit rate - 4.7lbs/mmBtu.                                                      Unit 2 - Active. Online Year - 1958. Scrubber efficiency - 80%. Nox combustion control - LNBO. PM control - B. Flue gas conditioning flag - NA. SO2 permit rate - 0.662lbs/mmBtu. DSI unit - Yes. DSI online - 2012.</t>
  </si>
  <si>
    <t xml:space="preserve">Active. Online Year - 1955. Wet Scrubber. Scrubber efficiency - 90%. Scrubber online - 2012. SO2 permit rate - 7.52 lbs/mmBtu. NOx combustion control - OFA. NOx Post combustion control - SCR. SCR online - 2003. Flue gas conditioning flag - Yes. PM control - ESPC. </t>
  </si>
  <si>
    <t xml:space="preserve">Active. Online Year 4 and 5 - 1955, 6 - 1956. Wet Scrubber. Scrubber efficiency - 90%. Scrubber online - 2013. SO2 permit rate - 7.52 lbs/mmBtu. NOx combustion control - OFA. NOx Post combustion control 4 and 5 - SCR. SCR online - 2003. Flue gas conditioning flag - 4 and 5 Yes, 6 No. PM control - 4 and 5 ESPC, 6 ESPH. </t>
  </si>
  <si>
    <t>Active. Online Year - 1964. SO2 permit rate - 2 lbs/mmBtu. NOx combustion control - OFA. Flue gas conditioning flag - No. PM control - ESPC. BART Affected unit - Yes</t>
  </si>
  <si>
    <t>Active. Online Year - 1970. Wet scrubber. Scrubber online 2008. Scrubber efficiency - 97%. SO2 permit rate - 4.4 lbs/mmBtu. NOx combustion control - LNC2. Nox post combustion control - SCR. SCR online 2015. Flue gas conditioning flag - No. PM control - ESPC. BART Affected unit - Yes. DSI unit - Yes. DSI online 2014.</t>
  </si>
  <si>
    <t xml:space="preserve">Active. Online Year - 1972. Wet scrubber. Scrubber online 2008. Scrubber efficiency - 97%. SO2 permit rate - 4.4 lbs/mmBtu. NOx combustion control - LNC2. Nox post combustion control - SCR. SCR online 2015. Flue gas conditioning flag - No. PM control - ESPC. BART Affected unit - Yes. </t>
  </si>
  <si>
    <t>Active. Online Year - 2 1953, 3 1954, 4 1955, 5 1956, 6 1968. Retirement Year - 2018. NOx combustion control - 2-5 LNC2, 6 LNBO. PM control - ESPC. Flue gas conditioning flag - No. SO2 permit rate - 4.04lbs/mmBtu. BART Affected unit - Yes 6</t>
  </si>
  <si>
    <t>Active. Online Year - 1975. Wet Scrubber. Scrubber online - 2007. Scrubber efficiency - 97%. NOx combustion control - LNBO. NOx post combustion control - SCR. SCR online year - 1 - 2000, 2 - 2002. PM control - ESPC. Flue gas conditioning flag - No. SO2 permit rate - 3.57 lbs/mmBtu. BART Affected unit - Yes.</t>
  </si>
  <si>
    <t>Active. Online Year - 3 - 1978, 4 - 1979. Wet Scrubber. Scrubber online - 3 - 2006, 4 - 1994. Scrubber efficiency - 3 - 97%, 4 - 92%. NOx combustion control - LNBO. NOx post combustion control - SCR. SCR online year - 3 - 2002, 4 - 2003. PM control - ESPC. Flue gas conditioning flag - No. SO2 permit rate - 3 - 3.57 lbs/mmBtu, 4 - 0.35 mm/Btu. BART Affected unit - Yes.</t>
  </si>
  <si>
    <t>Active. Online Year - 1 - 1984, 2 - 1989.   Scrubber efficiency - 50%. NOx combustion control - LNBO+OFA. PM control - ESPC. Flue gas conditioning flag - No. SO2 permit rate - 1.2 lbs/mmBtu. DSI unit - Yes. DSI online 2015.</t>
  </si>
  <si>
    <t>Active. Online Year - 1970. Wet Scrubber. Scrubber online 2008. Scrubber efficiency - 98%. NOx combustion control - LNCB. NOx post combustion control - SCR. SCR online 2005. PM control - ESPC+B. Flue gas conditioning flag - No. SO2 permit rate - 5.11 lbs/mmBtu. BART Affected unit - Yes.</t>
  </si>
  <si>
    <t>Active. Online Year - 1 - 1960, 2 - 1964. Wet Scrubber. Scrubber online 2008. Scrubber efficiency - 98%. NOx combustion control - LNB+SOFA. PM control - ESPH+B. Flue gas conditioning flag - No. SO2 permit rate - 5.11 lbs/mmBtu. BART Affected unit - Yes.</t>
  </si>
  <si>
    <t>Unit 1 - Active. Online Year - 1963. NOx combustion control - LNB+OFA. PM control - ESPC. Flue gas conditioning flag - Yes. SO2 permit rate - 1.75 lbs/mmBtu. BART Affected unit - Yes.                                  Unit 2 - Retired. Online Year - 1969. Retirement Year 2015. NOx combustion control - LNB. NOx post combustion control - SCR. SCR online 2003. PM control - ESPC. Flue gas conditioning flag - Yes. SO2 permit rate - 6 lbs/mmBtu. BART Affected unit - Yes.</t>
  </si>
  <si>
    <t>Active. Online Year - 2 - 1963, 3 - 1971. Wet Scrubber. Scrubber online - 2 - 2009, 3 - 2010. Scrubber efficiency - 98%. NOx combustion control - 2 - LNC1, 3 - LNC3. NOx post combustion control - 3 SCR. SCR online 2012. PM control - ESPC. Flue gas conditioning flag - No. SO2 permit rate - 5.15 lbs/mmBtu. BART Affected unit - Yes.</t>
  </si>
  <si>
    <t>Active. Online Year - 3 - 1981, 4 - 1984. Wet Scrubber. Scrubber online - 3 - 2007, 4 - 2008. Scrubber efficiency - 98.2%. NOx combustion control - LNBO. NOx post combustion control - SCR. SCR online 2004. PM control - ESPH+B. Flue gas conditioning flag - No. SO2 permit rate - 1.2 lbs/mmBtu. BART Affected unit - Yes.</t>
  </si>
  <si>
    <t>Active. Online Year - 1982. Wet Scrubber. Scrubber online - 1982. Scrubber efficiency - 90%. NOx combustion control - LNB. NOx post combustion control - SCR. SCR online 2004. PM control - ESPC. Flue gas conditioning flag - No. SO2 permit rate - 1.2 lbs/mmBtu. BART Affected unit - Yes.</t>
  </si>
  <si>
    <t>Active. Online Year - 1963. Wet Scrubber. Scrubber online - 1983. Scrubber efficiency - 98%. NOx combustion control - OFA. NOx post combustion control - SCR. SCR online 2000. PM control - WS. Flue gas conditioning flag - NA. SO2 permit rate - 1.2 lbs/mmBtu. BART Affected unit - Yes.</t>
  </si>
  <si>
    <t>Active. Online Year - 1970. Wet Scrubber. Scrubber online - 2006. Scrubber efficiency - 98%. NOx combustion control - OFA. NOx post combustion control - SCR. SCR online 2003. PM control - ESPC. Flue gas conditioning flag - No. SO2 permit rate - 1.2 lbs/mmBtu. BART Affected unit - Yes.</t>
  </si>
  <si>
    <t>Active. Online Year - 1 - 1965, 2 - 1969. Unit 2 - Dry Scrubber. Scrubber online - 2012. Scrubber efficiency - 95%. NOx combustion control - LNB. NOx post combustion control - SCR. SCR online 2012. PM control - 1 - ESPC, 2 - B. Flue gas conditioning flag - 1 - No, 2 - NA. SO2 permit rate - 3.3 lbs/mmBtu. BART Affected unit - Yes.</t>
  </si>
  <si>
    <t>Active. Online Year - 1981. Wet Scrubber. Scrubber online - 1981. Scrubber efficiency - 98.2%. NOx combustion control - LNB+OFA. NOx post combustion control - SCR. SCR online 2002. PM control - ESPH. Flue gas conditioning flag - No. SO2 permit rate - 1.2 lbs/mmBtu. BART Affected unit - Yes.</t>
  </si>
  <si>
    <t>Active. Online Year - 1981. Wet Scrubber. Scrubber online - 2008. Scrubber efficiency - 95%. NOx combustion control - LNC1. NOx post combustion control - SCR. SCR online 2002. PM control - ESPC+WESP. Flue gas conditioning flag - No. SO2 permit rate - 1.2 lbs/mmBtu. BART Affected unit - Yes.</t>
  </si>
  <si>
    <t>Active. Online Year - 1977. Wet Scrubber. Scrubber online - 2009. Scrubber efficiency - 95%. NOx combustion control - LNB. NOx post combustion control - SCR. SCR online 2003. PM control - ESPC+WESP. Flue gas conditioning flag - No. SO2 permit rate - 3 lbs/mmBtu. BART Affected unit - Yes.</t>
  </si>
  <si>
    <t>As of 7/1/2018, #6 fuel oil sulfur will be limited to 0.5% by weight (currently 0.7%), and #2 fuel oil sulfur content will be limited to 0.0015% by weight (currently 0.5%).  Existing control - ESP. 2011 SO2 Total tons - 283.9 tons</t>
  </si>
  <si>
    <t>Active. Online 1978. SO2 permit rate - 0.8 lb/mmBtu</t>
  </si>
  <si>
    <t>Scrubber.</t>
  </si>
  <si>
    <t>Burns low sulfur Colorado Coal</t>
  </si>
  <si>
    <t>To retire in 5/2017.  Units 1, 2 and 3 Wet Limestone (Began Dec 21, 2009). Scrubber efficiency - 98%. NOx control - LNC2. NOx post combustion control - SNCR. SNCR online 2009. PM control ESPC+B. SO2 permit rate - 2.8 lb/mmBtu.</t>
  </si>
  <si>
    <t>Active. Online Year - 1991. Wet Scrubber. Scrubber online - 2010. Scrubber efficiency - 98%. NOx combustion control - LNBO. NOx post combustion control - SCR. SCR online 2000. PM control - ESPH. Flue gas conditioning flag - No. SO2 permit rate - 1.2 lbs/mmBtu.</t>
  </si>
  <si>
    <t xml:space="preserve">Active. Online Year - 1984. Wet Scrubber. Scrubber online - 2010. Scrubber efficiency - 98%. NOx combustion control - LNBO. NOx post combustion control - SCR. SCR online 2000. PM control - ESPH. Flue gas conditioning flag - No. SO2 permit rate - 1.2 lbs/mmBtu. </t>
  </si>
  <si>
    <t xml:space="preserve">Active. Online Year - 1961. NOx combustion control - CM+OFA. NOx post combustion control - SNCR. SNCR online 2005. PM control - B. Flue gas conditioning flag - NA. SO2 permit rate - 0.7 lbs/mmBtu. </t>
  </si>
  <si>
    <t xml:space="preserve">Active. Online Year - 1963.  NOx combustion control - CM+OFA. NOx post combustion control - SNCR. SNCR online 2005. PM control - B. Flue gas conditioning flag - NA. SO2 permit rate - 0.7 lbs/mmBtu. BART Affected unit - Yes. </t>
  </si>
  <si>
    <t xml:space="preserve">Active. Online Year - 1966.  NOx combustion control - LNBO. NOx post combustion control - SCR. SCR online 2002. PM control - ESPC. Flue gas conditioning flag - No. SO2 permit rate -1.2 lbs/mmBtu. BART Affected unit - Yes. </t>
  </si>
  <si>
    <t xml:space="preserve">Active. Online Year - 1 1964, 2 1965. Retirement Year - 2018. Wet Scrubber. Scrubber online - 2010. Scrubber efficiency 98%. NOx combustion control - LNB+OFA. NOx post combustion control - 1 SCR (2009), 2 SNCR (2006). PM control - ESPC. Flue gas conditioning flag - No. SO2 permit rate -0.12 lbs/mmBtu. BART Affected unit - Yes. </t>
  </si>
  <si>
    <t xml:space="preserve">Active. Online Year - 1 1959, 2 1960, 3 1962. Retirement Year - 2018. Wet Scrubber (2010). Scrubber efficiency 98%. NOx combustion control - LNC2. NOx post combustion control - SNCR (2009). PM control - ESPC+B. Flue gas conditioning flag - No. SO2 permit rate - 2.8 lbs/mmBtu. BART Affected unit - Unit 3 - Yes. </t>
  </si>
  <si>
    <t xml:space="preserve">Active. Online Year - 1971. Wet Scrubber (2009). Scrubber efficiency 98%. NOx combustion control - LNC3 (2007). NOx post combustion control - SCR (2008). Flue gas conditioning flag - Yes. SO2 permit rate - 0.14 lbs/mmBtu. BART Affected unit - Yes. </t>
  </si>
  <si>
    <t xml:space="preserve">Active. Online Year - 1970. Wet Scrubber (2009). Scrubber efficiency 98%. NOx combustion control - LNC3 (2007). NOx post combustion control - SCR (2008). Flue gas conditioning flag - Yes. SO2 permit rate - 0.14 lbs/mmBtu. BART Affected unit - Yes. </t>
  </si>
  <si>
    <t>Active. Online - 3 (1974), 4 (1977). SO2 permit rate - 1.11lbs/mmBtu</t>
  </si>
  <si>
    <t xml:space="preserve">Active. Online Year - 1(1972), 2(1973). Wet Scrubber - 1(2013), 2 (2010). Scrubber efficiency 97%. NOx combustion control - LNCB. NOx post combustion control - SCR - 1(2003), 2(2010). PM control - ESPC. SO2 permit rate - 0.03 lbs/mmBtu. BART Affected unit - Yes. </t>
  </si>
  <si>
    <t xml:space="preserve">Active. Online Year - 3(1973), 4(1974). Wet Scrubber - (2008), 4 (2010). Scrubber efficiency 97%. NOx combustion control - LNCB. NOx post combustion control - SCR - 3(2000), 4(2003). PM control - ESPC. SO2 permit rate - 1.6 lbs/mmBtu. BART Affected unit - Yes. </t>
  </si>
  <si>
    <t xml:space="preserve">Active. Online Year - 1969. Scrubber efficiency 10%. NOx combustion control - LNC2. PM control - ESPC. Flue gas conditioning flag - No. SO2 permit rate - 1.67 lbs/mmBtu. BART Affected unit - Yes. </t>
  </si>
  <si>
    <t xml:space="preserve">Active. Online Year - 1968. Scrubber efficiency 10%. NOx combustion control - LNC2. PM control - ESPC. Flue gas conditioning flag - Yes. SO2 permit rate - 1.66 lbs/mmBtu. DSI unit - Yes. DSI online - 2016. BART Affected unit - Yes. </t>
  </si>
  <si>
    <t>Retired. Online 1969. Retired 2015. Nox control - LNC3. PM control - ESPC. Flue gas conditioning flag - Yes. SO2 permit rate - 7.19 lbs/mmBtu. BART Affected unit - Yes.</t>
  </si>
  <si>
    <t>Unit 6 Retired. Online 1960. Retired 2015. Nox control - LNB+OFA. PM control - ESPC. Flue gas conditioning flag - No. SO2 permit rate - 5 lbs/mmBtu.</t>
  </si>
  <si>
    <t>Retired. Online Year - 1(1953), 2(1954), 3(1957), 4(1968). Retired 2015. Nox control - 1,2 - OFA, 3,4 - LNB+OFA. PM control - ESPC. Flue gas conditioning flag - No. SO2 permit rate - 7.6 lbs/mmBtu.</t>
  </si>
  <si>
    <t xml:space="preserve">Active. Online Year - 1966. Wet Scrubber. Scrubber online 2007. Scrubber efficiency 98%. NOx combustion control - LNCB. NOx post combustion control - SCR. SCR online 2003. PM control - ESPC. Flue gas conditioning flag - No. SO2 permit rate - 1.056 lbs/mmBtu. BART Affected unit - Yes. </t>
  </si>
  <si>
    <t xml:space="preserve">Active. Online Year - 1967. Wet Scrubber. Scrubber online 2007. Scrubber efficiency 98%. NOx combustion control - LNCB. NOx post combustion control - SCR. SCR online 2003. PM control - ESPC. Flue gas conditioning flag - No. SO2 permit rate - 1.056 lbs/mmBtu. BART Affected unit - Yes. </t>
  </si>
  <si>
    <t xml:space="preserve">Active. Online Year - 1977. Wet Scrubber. Scrubber online 2012. Scrubber efficiency 90%. NOx combustion control - LNB. NOx post combustion control - SCR. SCR online 2003. PM control - ESPC. Flue gas conditioning flag - No. SO2 permit rate - 0.66 lbs/mmBtu. BART Affected unit - Yes. </t>
  </si>
  <si>
    <t xml:space="preserve">Active. Online Year - 1975. Wet Scrubber. Scrubber online 2008. Scrubber efficiency 97%. NOx combustion control - LNB+OFA. NOx post combustion control - SCR. SCR online 2003. PM control - ESPC. Flue gas conditioning flag - No. SO2 permit rate - 2.37 lbs/mmBtu. BART Affected unit - Yes. </t>
  </si>
  <si>
    <t xml:space="preserve">Active. Online Year - 1970. NOx combustion control - LNB+OFA. NOx post combustion control - SNCR. SNCR online 2006. PM control - ESPC. Flue gas conditioning flag - No. SO2 permit rate - 4.65 lbs/mmBtu. BART Affected unit - Yes. </t>
  </si>
  <si>
    <t xml:space="preserve">Active. Online Year - 1973. Wet Scrubber. Scrubber online - 2009. Scrubber efficiency - 98%. NOx combustion control - LNB+BOOS+OFA. NOx post combustion control - SCR. SCR online 2009. PM control - ESPC. Flue gas conditioning flag - Yes. SO2 permit rate - 0.9 lbs/mmBtu. BART Affected unit - Yes. </t>
  </si>
  <si>
    <t xml:space="preserve">Active. Online Year - 1971. Wet Scrubber. Scrubber online - 2008. Scrubber efficiency - 97%. NOx combustion control - LNB. NOx post combustion control - SCR. SCR online 2003. PM control - ESPC. Flue gas conditioning flag - Yes. SO2 permit rate - 3.16 lbs/mmBtu. BART Affected unit - Yes. </t>
  </si>
  <si>
    <t xml:space="preserve">Active. Online Year - 1970. Wet Scrubber. Scrubber online - 2008. Scrubber efficiency - 97%. NOx combustion control - LNB. NOx post combustion control - SCR. SCR online 2003. PM control - ESPC. Flue gas conditioning flag - Yes. SO2 permit rate - 3.16 lbs/mmBtu. BART Affected unit - Yes. </t>
  </si>
  <si>
    <t xml:space="preserve">Active. Online Year - 1972. Wet Scrubber. Scrubber online - 2008. Scrubber efficiency - 97%. NOx combustion control - LNB. NOx post combustion control - SCR. SCR online 2003. PM control - ESPC. Flue gas conditioning flag - Yes. SO2 permit rate - 3.16 lbs/mmBtu. BART Affected unit - Yes. </t>
  </si>
  <si>
    <t xml:space="preserve">Active. Online Year - 1974. Wet Scrubber. Scrubber online - 2008. Scrubber efficiency - 97%. NOx combustion control - LNB. NOx post combustion control - SCR. SCR online 2003. PM control - ESPC. Flue gas conditioning flag - Yes. SO2 permit rate - 3.16 lbs/mmBtu. BART Affected unit - Yes. </t>
  </si>
  <si>
    <t xml:space="preserve">Unit 5 - Retired 2012. PM control - ESPC. Flue gas conditioning flag - No. SO2 permit rate - 9.02lbs/mmBtu.                                Unit - 6 - Active - Online Year - 1950. Reitrement year - 2030. PM control - ESPC. Flue gas conditioning flag - No. SO2 permit rate - 9.02lbs/mmBtu.  </t>
  </si>
  <si>
    <t xml:space="preserve">Active. Online Year - 1971. Wet Scrubber. Scrubber online - 2010. Scrubber efficiency - 98%. NOx combustion control - LNBO. NOx post combustion control - SCR. SCR online 2010. PM control - ESPC. Flue gas conditioning flag - No. SO2 permit rate - 1.1 lbs/mmBtu. BART Affected unit - Yes. </t>
  </si>
  <si>
    <t xml:space="preserve">Active. Online Year - 1967. Wet Scrubber. Scrubber online - 2010. Scrubber efficiency - 98%. NOx combustion control - LNBO+OFA. NOx post combustion control - SNCR. SNCR online 2006. PM control - ESPC. Flue gas conditioning flag - No. SO2 permit rate - 1.1 lbs/mmBtu. BART Affected unit - Yes. </t>
  </si>
  <si>
    <t xml:space="preserve">Active. Online Year - 3 (1961), 4 (1962). Wet Scrubber. Scrubber online - 2010. Scrubber efficiency - 98%. NOx combustion control - 3 LNBO, 4 LNBO. NOx post combustion control - SNCR. SNCR online  - 3 (2005), 4 (2006). PM control - B. Flue gas conditioning flag - NA. SO2 permit rate - 1.1 lbs/mmBtu. BART Affected unit - 4 (Yes). </t>
  </si>
  <si>
    <t>Active. Online Year - 1969. Wet Scrubber. Scrubber online - 2010. Scrubber efficiency - 98%. NOx combustion control - LNBO. NOx post combustion control - SCR. SCR online  - 2010. PM control - ESPC. Flue gas conditioning flag - No. SO2 permit rate - 1.1 lbs/mmBtu. BART Affected unit - Yes.</t>
  </si>
  <si>
    <t xml:space="preserve">Active. Online Year - 1 (1959), 2 (1960). Wet Scrubber. Scrubber online - 2010. Scrubber efficiency - 98%. NOx combustion control - LNBO. NOx post combustion control - SNCR. SNCR online - 1(2006), 2(1999). PM control - B. Flue gas conditioning flag - NA. SO2 permit rate - 1.1 lbs/mmBtu. </t>
  </si>
  <si>
    <t>Active. Online Year - 1958.  NOx combustion control - LNBO+OFA. NOx post combustion control - SCR. SCR online - 2003. PM control - ESPC. Flue gas conditioning flag - No. SO2 permit rate - 1.5 lbs/mmBtu. BART Affected unit - Yes.</t>
  </si>
  <si>
    <t>Active. Online Year - 1955.  Wet Scrubber. Scrubber online 2012. Scrubber efficiency - 98%. NOx combustion control - OFA. NOx post combustion control - SCR. SCR online - 2003. PM control - ESPC. Flue gas conditioning flag - Yes. SO2 permit rate - 8.2 lbs/mmBtu.</t>
  </si>
  <si>
    <t>Active. Online Year - 1991.  Wet Scrubber. Scrubber online 1991. Scrubber efficiency - 98.2%. NOx combustion control - LNB. NOx post combustion control - SCR. SCR online - 2004. PM control - ESPC. Flue gas conditioning flag - No. SO2 permit rate - 0.548 lbs/mmBtu.</t>
  </si>
  <si>
    <t>Active. Online Year - 1982.  Wet Scrubber. Scrubber online 2007. Scrubber efficiency - 97%. NOx combustion control - LNB. NOx post combustion control - SCR. SCR online - 2004. PM control - ESPH. Flue gas conditioning flag - No. SO2 permit rate - 1.2 lbs/mmBtu.</t>
  </si>
  <si>
    <t>Active. Online Year - 1974.  Wet Scrubber. Scrubber online 1994. Scrubber efficiency - 95%. NOx combustion control - LNCB. NOx post combustion control - SCR. SCR online - 2001. PM control - ESPC. SO2 permit rate - 2.15 lbs/mmBtu. BART Affected unit - Yes.</t>
  </si>
  <si>
    <t>Active. Online Year - 1975.  Wet Scrubber. Scrubber online 1995. Scrubber efficiency - 95%. NOx combustion control - LNCB. NOx post combustion control - SCR. SCR online - 2001. PM control - ESPC. SO2 permit rate - 2.15 lbs/mmBtu. BART Affected unit - Yes.</t>
  </si>
  <si>
    <t>Active. Online Year - 1970.  Wet Scrubber. Scrubber online 2010. Scrubber efficiency - 95%. NOx combustion control - LNB. NOx post combustion control - SCR. SCR online - 2003. PM control - B. Flue gas conditioning flag - NA. SO2 permit rate - 3.5 lbs/mmBtu. BART Affected unit - Yes.</t>
  </si>
  <si>
    <t>Active. Online Year - 1971.  Wet Scrubber. Scrubber online 2010. Scrubber efficiency - 95%. NOx combustion control - LNB. NOx post combustion control - SCR. SCR online - 2004. PM control - B. Flue gas conditioning flag - NA. SO2 permit rate - 3.5 lbs/mmBtu. BART Affected unit - Yes.</t>
  </si>
  <si>
    <t>Active. Online Year - 1973.  Wet Scrubber. Scrubber online 2010. Scrubber efficiency - 97%. NOx combustion control - LNC1. NOx post combustion control - SCR. SCR online - 2004. PM control - ESPC. Flue gas conditioning flag - No. SO2 permit rate - 2.3 lbs/mmBtu. BART Affected unit - Yes.</t>
  </si>
  <si>
    <t xml:space="preserve">Retired. Online Year - 1970. Retired 2013. NOx combustion control - LNB. PM control - ESPC. Flue gas conditioning flag - No. SO2 permit rate - 7 lbs/mmBtu. </t>
  </si>
  <si>
    <t>Active. Online Year - 1975.  Wet Scrubber. Scrubber online 2008. Scrubber efficiency - 98%. NOx combustion control - LNBO. NOx post combustion control - SCR. SCR online - 2000. PM control - ESPC+WS. Flue gas conditioning flag - No. SO2 permit rate - 2.85 lbs/mmBtu. BART Affected unit - Yes.</t>
  </si>
  <si>
    <t>Active. Online Year - 1959.  NOx combustion control - LNC2. PM control - ESPC. Flue gas conditioning flag - No. SO2 permit rate - 5 lbs/mmBtu.</t>
  </si>
  <si>
    <t xml:space="preserve">Retired. Online Year - 3 (1956), 4(1957). Retired 2016. NOx combustion control - LNC2 Nox post combustion control - SNCR. SNCR online 2009. PM control - ESPC+C. Flue gas conditioning flag - No. SO2 permit rate - 4 lbs/mmBtu. </t>
  </si>
  <si>
    <t>Active. Online Year - 1,2 1951, 3,4, 1952. Retirement Year - 2018.  NOx combustion control - CO. NOx post combustion control - SNCR. SNCR online - 1 (2006), 2(2007),3(2008), 4(2009). PM control - ESPC+C. Flue gas conditioning flag - No. SO2 permit rate - 3.4 lbs/mmBtu.</t>
  </si>
  <si>
    <t>Active. Online Year - 1-4 (1954), 5(1955). Wet Scrubber. Scrubber online 2010. Scrubber efficiency - 98%. NOx combustion control - 1-4 - Other, 5 - LNC2. NOx post combustion control - SCR. SCR online - 1-4 (2006), 5(2005). PM control - ESPC+C. Flue gas conditioning flag - No. SO2 permit rate - 0.15 lbs/mmBtu.</t>
  </si>
  <si>
    <t>Active. Online Year - 6-9 (1955). Wet Scrubber. Scrubber online 2010. Scrubber efficiency - 98%. NOx combustion control - 6-8 - LNC2, 9 - CO. NOx post combustion control - SCR. SCR online - 6(2005), 7-8(2004), 9(2006). PM control - ESPC+C. Flue gas conditioning flag - No. SO2 permit rate - 0.15 lbs/mmBtu.</t>
  </si>
  <si>
    <t>Active. Online Year - 1 1971), 2(1972). Wet Scrubber. Scrubber online 2011. Scrubber efficiency - 98%. NOx combustion control - LNB. NOx post combustion control - SCR. SCR online - 2005. PM control - ESPC. Flue gas conditioning flag - No. SO2 permit rate - 1 lbs/mmBtu. BART Affected Unit - Yes.</t>
  </si>
  <si>
    <t>Active. Online Year - 1973. Wet Scrubber. Scrubber online 2009. Scrubber efficiency - 98%. NOx combustion control - LNCB. NOx post combustion control - SCR. SCR online - 2002. PM control - ESPC. Flue gas conditioning flag - No. SO2 permit rate - 1 lbs/mmBtu. BART Affected Unit - Yes.</t>
  </si>
  <si>
    <t xml:space="preserve">Retired. Online Year - 1953. Retired 2015. NOx combustion control - LNB+OFA. PM control - ESPC. Flue gas conditioning flag - Yes. SO2 permit rate - 1.75 lbs/mmBtu. </t>
  </si>
  <si>
    <t xml:space="preserve">Retired. Online Year - 1960. Retired 2012. NOx combustion control - LNB. PM control - ESPC. Flue gas conditioning flag - No. SO2 permit rate - 3.2 lbs/mmBtu. </t>
  </si>
  <si>
    <t xml:space="preserve">Retired. Online Year -  11, 21 (1950), 31(1951), 41(1952). Retired 2015. NOx combustion control - LNB. NOx post combustion control - 31,41 - SNCR. SNCR online 2009. PM control - ESPC. Flue gas conditioning flag - No. SO2 permit rate - 3.2 lbs/mmBtu. </t>
  </si>
  <si>
    <t xml:space="preserve">Retired. Online Year -  1954. Retired 2012. NOx combustion control - LNC3. PM control - ESPC. Flue gas conditioning flag - Yes. SO2 permit rate - 3.2 lbs/mmBtu. </t>
  </si>
  <si>
    <t>Active. Online Year - 1967. Wet Scrubber. Scrubber online 2006. Scrubber efficiency - 95%. NOx combustion control - LNC+OFA. NOx post combustion control - SNCR. SNCR online - 2000. PM control - ESPC+WS. Flue gas conditioning flag - No. SO2 permit rate - 3.1 lbs/mmBtu. BART Affected Unit - Yes.</t>
  </si>
  <si>
    <t>Active. Online Year - 1968. Wet Scrubber. Scrubber online 2006. Scrubber efficiency - 95%. NOx combustion control - LNC+OFA. NOx post combustion control - SNCR. SNCR online - 1997. PM control - ESPC+WS. Flue gas conditioning flag - No. SO2 permit rate - 3.1 lbs/mmBtu. BART Affected Unit - Yes.</t>
  </si>
  <si>
    <t xml:space="preserve">Retired. Online Year -  1958. Retired 2015. NOx combustion control - OFA. PM control - ESPC. Flue gas conditioning flag - No. SO2 permit rate - 2.7 lbs/mmBtu. </t>
  </si>
  <si>
    <t>Unit 1 - Active. Unit 2 Retired.  Online Year - 1971. Unit 2 retired 2013. Wet Scrubber. Scrubber online - 1(2007), 2(2006). Scrubber Efficiency - 98%. NOx combustion control - LNB. NOx post combustion control - SCR. SCR online 2007. PM control - ESPC. Flue gas conditioning flag - No. SO2 permit rate - 1.2lbs/mmBtu. BART Affected unit - Yes.</t>
  </si>
  <si>
    <t>Active. Online Year - 1(1965), 2(1966). Wet Scrubber. Scrubber online - 1(2002), 2(2001). Scrubber efficiency - 95%. NOx combustion control - LNC1. NOx post combustion control - SCR. SCR online - 2003. PM control - ESPC+WS. Flue gas conditioning flag - No. SO2 permit rate - 0.15lbs/mmBtu. BART Affected Unit - Yes.</t>
  </si>
  <si>
    <t>Active. Online Year - 1979. Wet Scrubber. Scrubber online - 1979. Scrubber efficiency - 90%. NOx combustion control - LNB. NOx post combustion control - SCR. SCR online - 2003. PM control - ESPC+WS. Flue gas conditioning flag - No. SO2 permit rate - 1.2lbs/mmBtu. BART Affected Unit - Yes.</t>
  </si>
  <si>
    <t>Active. Online Year - 1980. Wet Scrubber. Scrubber online - 1980. Scrubber efficiency - 90%. NOx combustion control - LNB+OFA. NOx post combustion control - SCR. SCR online - 2003. PM control - ESPC+WS. Flue gas conditioning flag - No. SO2 permit rate - 1.2lbs/mmBtu. BART Affected Unit - Yes.</t>
  </si>
  <si>
    <t>Active. Online Year - 1980. Wet Scrubber. Scrubber online - 2007. Scrubber efficiency - 98%. NOx combustion control - LNB. NOx post combustion control - SCR. SCR online - 2002. PM control - ESPC. Flue gas conditioning flag - No. SO2 permit rate - 1lbs/mmBtu. BART Affected Unit - Yes.</t>
  </si>
  <si>
    <t>2015 CAMD SO2 TPY Stack level</t>
  </si>
  <si>
    <t>% Change 2002-2015 stack-level</t>
  </si>
  <si>
    <t xml:space="preserve">Active. Online Year - 1973. Wet scrubber. Scrubber online 2008. Scrubber efficiency - 98.1%. SO2 permit rate - 4.1 lbs/mmBtu. NOx combustion control - LNC2. NOx post combustion control - SNCR. SNCR online 2004. Flue gas conditioning flag - Yes. PM control - ESPC. </t>
  </si>
  <si>
    <t>No longer in NEEDS</t>
  </si>
  <si>
    <t>Ranking</t>
  </si>
  <si>
    <t>Notes from State SIPs</t>
  </si>
  <si>
    <t>Ohio RH 5-Year Progress report (January 2016) - unit began continuous operation of scrubbers in 2010.</t>
  </si>
  <si>
    <t>Enforced by…</t>
  </si>
  <si>
    <t>Consent Decree</t>
  </si>
  <si>
    <t>Ohio RH 5-Year Progress Report (January 2016) -Operating scrubbers by the end of 2007 or early 2008.</t>
  </si>
  <si>
    <t>Ohio RH 5-Year Progress Report (January 2016) - Installed and contuously operated scrubbers since Spring 2008</t>
  </si>
  <si>
    <t>Ohio RH 5-Year Progress Report (January 2016) - Installed and contuously operated scrubbers since Spring 2009</t>
  </si>
  <si>
    <t>Ohio RH 5-Year Progress Report (January 2016) - Installed and contuously operated scrubbers since Spring 2010</t>
  </si>
  <si>
    <t>Ohio RH 5-Year Progress Report (January 2016) - Installed and contuously operated scrubbers since Spring 2011</t>
  </si>
  <si>
    <t>Ohio RH 5-Year Progress Report (January 2016) - unit has installed and operated its scrubber since June 2007.</t>
  </si>
  <si>
    <t>Ohio RH 5-Year Progress Report (January 2016) - completed construction and began operating its scrubber in June 2009</t>
  </si>
  <si>
    <t>Ohio RH 5-Year Progress Report (January 2016) -unit began operating its scrubber in December 2012.</t>
  </si>
  <si>
    <t>Ohio RH 5-Year Progress Report (January 2016) - AEP Muskingum permanently shut down all units by June 2015.</t>
  </si>
  <si>
    <t xml:space="preserve">Ohio RH 5-Year Progress Report (January 2016) - unit (490MW each) began operating scrubbers in 2007. </t>
  </si>
  <si>
    <t>Ohio RH 5-Year Progress Report (January 2016) - 2 of these units shut down in 2007. The remaining one permanently shut down in June of 2015</t>
  </si>
  <si>
    <t>Ohio RH 5-Year Progress Report (January 2016) - First Energy Burger has 3 units. 2 units (156 MW each) permanently shut down in December of 2010. For the 3rd (smallest at 94 MW), First Energy has indicated no immediate plans to install a scrubber.</t>
  </si>
  <si>
    <t>Ohio RH 5-Year Progress Report (January 2016) -All units are planned to have scrubbers installed and operating by February 2012.</t>
  </si>
  <si>
    <t>Ohio RH 5-Year Progress Report (January 2016) - All units permanently shut down in November of 2010.</t>
  </si>
  <si>
    <t>Ohio RH 5-Year Progress Report (January 2016) - All units permanently shut down in October of 2014.</t>
  </si>
  <si>
    <t>Ohio RH 5-Year Progress Report (January 2016) - All units permanently shut down in April of 2015.</t>
  </si>
  <si>
    <t>Not Enforceable</t>
  </si>
  <si>
    <t>Indiana's Preliminary Round 2 SO2 Designation Recommendations (September 16, 2015). Enclosure 3 - All Units are wet-bottom pulverized coal fired boilers. Flue gas desulfurization was installed in all units to provide SO2 controls and came online in July 2013. A decrease of 90% or more of SO2 emissions occured as a result of the FGD system.</t>
  </si>
  <si>
    <t>&gt;90% reduction in 2014, but less in 2015. How do we address?</t>
  </si>
  <si>
    <t xml:space="preserve">Indiana's Preliminary Round 2 SO2 Designation Recommendations (September 16, 2015). Enclosure 3 -Both units are boilers consisiting of 2 dr-bottom, pulverized coal-fired opposed wall boilers. </t>
  </si>
  <si>
    <t>Draft Indiana RH 5-Year Progress Report SIP (February 2016) - SO2 controls - FGD+SCR</t>
  </si>
  <si>
    <t>Draft Indiana RH 5-Year Progress Report SIP (February 2016) - SO2 controls - FGD 12/31/2017 TR allowances &lt; CAIR 2012 and 2014</t>
  </si>
  <si>
    <t>Draft Indiana RH 5-Year Progress Report SIP (February 2016) - SO2 controls - Burn only coal with no more than 1.2% sulfur content annual average</t>
  </si>
  <si>
    <t>Draft Indiana RH 5-Year Progress Report SIP (February 2016) - SO2 controls - Units 2,3, and 5 shut down on 9/30/2009. Unit 6, TR allocation &lt; CAIR.</t>
  </si>
  <si>
    <t>Roxboro</t>
  </si>
  <si>
    <t xml:space="preserve"> Unit 2 is retired. Retirement year - 2014. NOx control - LNB+OFA. 2nd unit convert to NG by 2015. Research Finding: these units are accounted for in EGU Tracker which should be transmitted to ICF. Retirement date for unit 1 - 2018. Retired in NEEDs. Wet scrubber in unit 1. Scrubber efficiency - 97.29%. NOx control - LNB+OFA. NOx post combustion control - SNCR. SNCR online for unit 1 - 2004. PM control - Unit 1 ESPC+C. </t>
  </si>
  <si>
    <t>NOx Post combustion control - SNCR. SO2 permit rate 2.61 lb/mmBtu</t>
  </si>
  <si>
    <t xml:space="preserve"> Unit 2 is retired. Retirement year - 2014. NOx control - LNB+OFA. 2nd unit convert to NG by 2015. Research Finding: these units are accounted for in EGU Tracker which should be transmitted to ICF. Retirement date for unit 1 - 2018. Retired in NEEDs. Wet scrubber in unit 1. Scrubber efficiency - 97.29%. NOx control - LNB+OFA.</t>
  </si>
  <si>
    <t>Notes from CAMD 20185 data. Dry Lime FGD</t>
  </si>
  <si>
    <t>Trenton Channel additional tons reduced at other stacks (not on 167). Scrubber efficiency - 10%. NOx control - LNC2. PM control ESPC.</t>
  </si>
  <si>
    <t xml:space="preserve">Updated Spreadsheet with information from NEEDS v 5.15. </t>
  </si>
  <si>
    <t>Updated spreadsheet with information from States and State SIPs</t>
  </si>
  <si>
    <t>Updated spreadsheet with CAMD 2015 data. Assigned "0" to units that had no values in CAMD 2015 data.</t>
  </si>
  <si>
    <t>Units with Scrubbers with 90% scrubber efficiency (Case by case basis, some had emission reductions less than 90%) - 13 units</t>
  </si>
  <si>
    <t>Units with 90% or more SO2 reductions (2015 CAMD) from 2002 levels i.e. Units that met the Ask - 83 units</t>
  </si>
  <si>
    <t>Heat Input in mmBtu (CAMD 2015)</t>
  </si>
  <si>
    <t>lbs of SO2 burned per mmBtu (2015 CAMD)</t>
  </si>
  <si>
    <t>*Ranking is from unit with highest SO2 total stack level emissions to unit with lowest SO2 total stack level emissions. (2015 CAMD data)</t>
  </si>
  <si>
    <t>Units with lbs of SO2 burned per mmBtu between 0.1-0.4 - 1 Unit</t>
  </si>
  <si>
    <t>not used</t>
  </si>
  <si>
    <t>NOTES</t>
  </si>
  <si>
    <t>Additional DAQ Notes</t>
  </si>
  <si>
    <t>To retire in 5/2017.  Units 1, 2 and 3 Wet Limestone (Began Dec 21, 2009). Scrubber efficeincy - 98%. NOx control - LNC2. NOx post combustion control - SNCR. SNCR online 2009. PM control ESPC+B. SO2 permit rate - 2.8 lb/mmBtu.</t>
  </si>
  <si>
    <t>State Name (see note 1)</t>
  </si>
  <si>
    <t>Shan VTDEC</t>
  </si>
  <si>
    <t>Field14</t>
  </si>
  <si>
    <t>% Change 2002/2012 stack-level</t>
  </si>
  <si>
    <t>2013 SO2 additional SO2 changes TPY at facility (see note 2)</t>
  </si>
  <si>
    <t>% Change 2002/2012 stack-level + other on-site reductions (see note 3)</t>
  </si>
  <si>
    <t>2002 CAMD SO2 TPY facility-level</t>
  </si>
  <si>
    <t>2013CAMD SO2 TPY facility-level</t>
  </si>
  <si>
    <t>% Change 2002/2012 facility-level</t>
  </si>
  <si>
    <t>Total 2002 state SO2 TPY from listed 167 stacks</t>
  </si>
  <si>
    <t>90% requested SO2 TPY total reduction based on Ask</t>
  </si>
  <si>
    <t>Total CAMD SO2 TPY achieved reduction 2002-2013</t>
  </si>
  <si>
    <t>Statewide SO2 % reduction relative to Ask amount</t>
  </si>
  <si>
    <t>NOTES - see also "TopEGU more data" worksheet</t>
  </si>
  <si>
    <t>D005935</t>
  </si>
  <si>
    <t>---</t>
  </si>
  <si>
    <t>D005944</t>
  </si>
  <si>
    <t>D005943</t>
  </si>
  <si>
    <t>D005942</t>
  </si>
  <si>
    <t>D005941</t>
  </si>
  <si>
    <t>D007032LR</t>
  </si>
  <si>
    <t>D007034LR</t>
  </si>
  <si>
    <t>D007033LR</t>
  </si>
  <si>
    <t>D007031LR</t>
  </si>
  <si>
    <t>D00709C02</t>
  </si>
  <si>
    <t>D00861C01</t>
  </si>
  <si>
    <t>D00983C01</t>
  </si>
  <si>
    <t>D00983C02</t>
  </si>
  <si>
    <t>D00988U4</t>
  </si>
  <si>
    <t>D00988C03</t>
  </si>
  <si>
    <t>D0099070</t>
  </si>
  <si>
    <t>D010011</t>
  </si>
  <si>
    <t>D010012</t>
  </si>
  <si>
    <t>D01008C01</t>
  </si>
  <si>
    <t>D01008C02</t>
  </si>
  <si>
    <t>D01010C05</t>
  </si>
  <si>
    <t>D06113C03</t>
  </si>
  <si>
    <t>D06113C04</t>
  </si>
  <si>
    <t>D06166C02</t>
  </si>
  <si>
    <t>D067054</t>
  </si>
  <si>
    <t>D06705C02</t>
  </si>
  <si>
    <t>D01353C02</t>
  </si>
  <si>
    <t>D01355C03</t>
  </si>
  <si>
    <t>D01356C02</t>
  </si>
  <si>
    <t>D013644</t>
  </si>
  <si>
    <t>D013783</t>
  </si>
  <si>
    <t>D013782</t>
  </si>
  <si>
    <t>D01384CS1</t>
  </si>
  <si>
    <t>D060182</t>
  </si>
  <si>
    <t>D060411</t>
  </si>
  <si>
    <t>D060412</t>
  </si>
  <si>
    <t>D015074</t>
  </si>
  <si>
    <t>D006022</t>
  </si>
  <si>
    <t>D006021</t>
  </si>
  <si>
    <t>D015521</t>
  </si>
  <si>
    <t>D015522</t>
  </si>
  <si>
    <t>D015543</t>
  </si>
  <si>
    <t>D01571CE2</t>
  </si>
  <si>
    <t>D01572C23</t>
  </si>
  <si>
    <t>D015732</t>
  </si>
  <si>
    <t>D015731</t>
  </si>
  <si>
    <t>D015991</t>
  </si>
  <si>
    <t>D015992</t>
  </si>
  <si>
    <t>D016061</t>
  </si>
  <si>
    <t>D016138</t>
  </si>
  <si>
    <t>D016193</t>
  </si>
  <si>
    <t>D016192</t>
  </si>
  <si>
    <t>D016191</t>
  </si>
  <si>
    <t>D016264</t>
  </si>
  <si>
    <t>D016263</t>
  </si>
  <si>
    <t>D016261</t>
  </si>
  <si>
    <t>D01702C09</t>
  </si>
  <si>
    <t>D01733C34</t>
  </si>
  <si>
    <t>D01733C12</t>
  </si>
  <si>
    <t>D017437</t>
  </si>
  <si>
    <t>D017459A</t>
  </si>
  <si>
    <t>D023641</t>
  </si>
  <si>
    <t>D023642</t>
  </si>
  <si>
    <t>D080021</t>
  </si>
  <si>
    <t>D023781</t>
  </si>
  <si>
    <t>D024032</t>
  </si>
  <si>
    <t>D024082</t>
  </si>
  <si>
    <t>D024081</t>
  </si>
  <si>
    <t>D024804</t>
  </si>
  <si>
    <t>D025163</t>
  </si>
  <si>
    <t>D02526C03</t>
  </si>
  <si>
    <t>D025276</t>
  </si>
  <si>
    <t>D02549C01</t>
  </si>
  <si>
    <t>D02549C02</t>
  </si>
  <si>
    <t>D02554C03</t>
  </si>
  <si>
    <t>D025945</t>
  </si>
  <si>
    <t>D02642CS2</t>
  </si>
  <si>
    <t>D080062</t>
  </si>
  <si>
    <t>D080061</t>
  </si>
  <si>
    <t>D027093</t>
  </si>
  <si>
    <t>D02712C03</t>
  </si>
  <si>
    <t>D027122</t>
  </si>
  <si>
    <t>D027121</t>
  </si>
  <si>
    <t>D02712C04</t>
  </si>
  <si>
    <t>D027133</t>
  </si>
  <si>
    <t>D027215</t>
  </si>
  <si>
    <t>D027274</t>
  </si>
  <si>
    <t>D027273</t>
  </si>
  <si>
    <t>D06250C05</t>
  </si>
  <si>
    <t>D080421</t>
  </si>
  <si>
    <t>D080422</t>
  </si>
  <si>
    <t>D028281</t>
  </si>
  <si>
    <t>D028282</t>
  </si>
  <si>
    <t>D028283</t>
  </si>
  <si>
    <t>D028306</t>
  </si>
  <si>
    <t>D028327</t>
  </si>
  <si>
    <t>D02832C06</t>
  </si>
  <si>
    <t>D0283612</t>
  </si>
  <si>
    <t>D028375</t>
  </si>
  <si>
    <t>D028404</t>
  </si>
  <si>
    <t>D02840C02</t>
  </si>
  <si>
    <t>D028501</t>
  </si>
  <si>
    <t>D028503</t>
  </si>
  <si>
    <t>D028502</t>
  </si>
  <si>
    <t>D028504</t>
  </si>
  <si>
    <t>D02864C01</t>
  </si>
  <si>
    <t>D028667</t>
  </si>
  <si>
    <t>D028665</t>
  </si>
  <si>
    <t>D02866C02</t>
  </si>
  <si>
    <t>D02866M6A</t>
  </si>
  <si>
    <t>D02866C01</t>
  </si>
  <si>
    <t>D02872C04</t>
  </si>
  <si>
    <t>D028725</t>
  </si>
  <si>
    <t>D02876C01</t>
  </si>
  <si>
    <t>D060191</t>
  </si>
  <si>
    <t>D060312</t>
  </si>
  <si>
    <t>D07253C01</t>
  </si>
  <si>
    <t>D081021</t>
  </si>
  <si>
    <t>D081022</t>
  </si>
  <si>
    <t>D031132</t>
  </si>
  <si>
    <t>D031131</t>
  </si>
  <si>
    <t>D031221</t>
  </si>
  <si>
    <t>D031222</t>
  </si>
  <si>
    <t>D03131CS1</t>
  </si>
  <si>
    <t>D031361</t>
  </si>
  <si>
    <t>D031362</t>
  </si>
  <si>
    <t>D031403</t>
  </si>
  <si>
    <t>D03140C12</t>
  </si>
  <si>
    <t>D03148C12</t>
  </si>
  <si>
    <t>D031492</t>
  </si>
  <si>
    <t>D031491</t>
  </si>
  <si>
    <t>D031782</t>
  </si>
  <si>
    <t>D03179C01</t>
  </si>
  <si>
    <t>D082261</t>
  </si>
  <si>
    <t>D03297WT1</t>
  </si>
  <si>
    <t>D03297WT2</t>
  </si>
  <si>
    <t>D03298WL1</t>
  </si>
  <si>
    <t>D033194</t>
  </si>
  <si>
    <t>D033193</t>
  </si>
  <si>
    <t>D062491</t>
  </si>
  <si>
    <t>D03403C34</t>
  </si>
  <si>
    <t>D03405C34</t>
  </si>
  <si>
    <t>D03406C10</t>
  </si>
  <si>
    <t>D03407C15</t>
  </si>
  <si>
    <t>D03407C69</t>
  </si>
  <si>
    <t>D03775C02</t>
  </si>
  <si>
    <t>D037976</t>
  </si>
  <si>
    <t>D037975</t>
  </si>
  <si>
    <t>D037974</t>
  </si>
  <si>
    <t>D038033</t>
  </si>
  <si>
    <t>D038034</t>
  </si>
  <si>
    <t>D03809CS0</t>
  </si>
  <si>
    <t>D038093</t>
  </si>
  <si>
    <t>D03935C02</t>
  </si>
  <si>
    <t>D039353</t>
  </si>
  <si>
    <t>D03936C02</t>
  </si>
  <si>
    <t>D0393851</t>
  </si>
  <si>
    <t>D03938C04</t>
  </si>
  <si>
    <t>D039423</t>
  </si>
  <si>
    <t>D039432</t>
  </si>
  <si>
    <t>D039431</t>
  </si>
  <si>
    <t>D03947C03</t>
  </si>
  <si>
    <t>D03948C02</t>
  </si>
  <si>
    <t>D03954CS0</t>
  </si>
  <si>
    <t>D060041</t>
  </si>
  <si>
    <t>D060042</t>
  </si>
  <si>
    <t>D062641</t>
  </si>
  <si>
    <t>N/A</t>
  </si>
  <si>
    <t>NOTES:</t>
  </si>
  <si>
    <t>* May achieve 90% reduction contingent upon announced plans for post-2013 controls, fuel conversion, or retirement prior to 2018 (see following worksheet).</t>
  </si>
  <si>
    <t>1. This list does not include sources in states that do not contribute 2% of visibility impact to MANE-VU Class I areas.</t>
  </si>
  <si>
    <t>2. Emission changes at non-167 stacks, or reductions beyond 90% at other 167 stacks, at same facility.  Negative values indicate an increase in other non-167 stack emissions.</t>
  </si>
  <si>
    <t>If a 167 stack reduction &gt;90%, other facility changes not applied to stack.</t>
  </si>
  <si>
    <t>3. This is a "snap shot in time" indication of whether a 167 stack had SO2 emissions at least 90% less in 2013 relative to 2002 that also accounts for any additional on-site reductions not at the 167 stack.</t>
  </si>
  <si>
    <t>This is not necessarily an indication of a stack achieving the 90% MANE-VU Ask as the 2013 reductions may or may not be permanent or enforceable.</t>
  </si>
  <si>
    <t>2014 SO2 additional SO2 changes TPY at facility (see note 2)</t>
  </si>
  <si>
    <t>2014 CAMD SO2 TPY facility-level</t>
  </si>
  <si>
    <t>Total CAMD SO2 TPY achieved reduction 2002-2014</t>
  </si>
  <si>
    <t>* May achieve 90% reduction contingent upon announced plans for post-2014 controls, fuel conversion, or retirement prior to 2018 (see following worksheet).</t>
  </si>
  <si>
    <t>mothballed in April of 2013 as required under consent decree.  Already removed from NEEDS v5.14.</t>
  </si>
  <si>
    <t>Appears as both active and retired. The emissions rate calculated from historical data (AMPD) from 2011 and 2012 yields an average rate of approximately 0.07 lbs/MMBtu. 2013 data was not analyzed because unit was shut down for large parts of the year. Wet scrubber. 98% scrubber efficiency.</t>
  </si>
  <si>
    <t>2013 data was not analyzed because 1BLR and 2BLR were shut down for large parts of the year. SCR. The emissions rate calculated from historical data (AMPD) from 2011 and 2012 yields an average rate of approximately 0.07 lbs/MMBtu.   Wet scrubber. 98% scrubber efficiency.</t>
  </si>
  <si>
    <t>2012 EIA-860 has a planned retirement date of 4/2013. SCR. The emissions rate calculated from historical data (AMPD) from 2011 and 2012 yields an average rate of approximately 0.07 lbs/MMBtu. 2013 data was not analyzed because 1BLR and 2BLR were shut down for large parts of the year.   Wet scrubber. 98% scrubber efficiency.</t>
  </si>
  <si>
    <t>Active. SCR. The emissions rate calculated from historical data (AMPD) from 2011 and 2012 yields an average rate of approximately 0.07 lbs/MMBtu. 2013 data was not analyzed because unit was shut down for large parts of the year.  Wet scrubber. 98% scrubber efficiency.</t>
  </si>
  <si>
    <t>Harllee Branch additional 14,717 tons reduced at other stacks (not in 167); Non-167 Unit 1 to retire by 2015.</t>
  </si>
  <si>
    <t>Unit 3 retirement year - 2012 in NEEDs, suggested 2/1/2012. NOx Combustion Control - LNBO. PM Control  - B. SO2 permit rate - 4.7. Unit 4 - Dry Scrubber. Scrubber efficiency - 80%. PM Control - B. SO2 permit rate - 4.7 lb/mmBtu, suggested value 0.634 lb/mmBtu.</t>
  </si>
  <si>
    <r>
      <t>Retirement year - 2018. Retirement in NEEDs - 2014. Suggested Retirement - 12/1/2007. NOx Combustion Control - LNBO. PM Control ESPC. SO2 Permit rate - 4.04.</t>
    </r>
    <r>
      <rPr>
        <u/>
        <sz val="10"/>
        <rFont val="Arial"/>
        <family val="2"/>
        <charset val="1"/>
      </rPr>
      <t>Note:</t>
    </r>
    <r>
      <rPr>
        <sz val="10"/>
        <rFont val="Arial"/>
        <family val="2"/>
      </rPr>
      <t>SNL spreadsheet 6/5/11 listed units 2,3, &amp; 5 as retired in 2009; unit 4 to retire by 2015, but all units reported SO2 emissions in 2011-13; A Bodnarik lists Unit 2 to retire 2014. Additonal tons reduced from non-167  stack #1.</t>
    </r>
  </si>
  <si>
    <t>Scrubber efficiency - 50%. To install DSI by 4/16/15, and retrofit, retire, re-power, or refuel by 12/31/25 (1st unit) and 12/31/28 (2nd unit) (modified consent decree). Rockport Plant Units 1 and 2 must begin operating Dry Sorbent Systems for MATS and SO2 control no later than 04/16/2015, and meet a plant wide cap for SO2 starting in 2016. 2007 CONSENT DECREE REQUIRING SCR BY 2017; ALSO REQUIRED DFGD, BUT WAS MODIFIED IN JANUARY TO ALLOW DSI; http://www.aep.com/newsroom/newsreleases/Default.aspx?id=1411; http://www.powermag.com/news/5419.html; http://www.worleyparsons.com/Projects/Pages/RockportPlantSCR.aspx; Retirement year suggested - 2025 for unit 1 and 2028 for unit 2 - TOO FAR OUT?; unclear if their installing controls means they could keep the unit around longer . http://www.pennenergy.com/articles/pennenergy/2013/02/aep-to-refuel-or-retire-2011-mw-of-coal-fired-power.html. *Option to retrofit, retire or refuel in lieu of retirement.</t>
  </si>
  <si>
    <t>Unit 1 Wet Lime FGD (Began Oct 15, 2008). Unit 2 Wet Lime FGD (Began Apr 12, 2008). Scrubber efficiency - 98%. NOx Control - LNB+SOFA. PM Control - ESPH. SO2 permit rate - 5.11 lb/mmBtu</t>
  </si>
  <si>
    <r>
      <t>AEP to retrofit, retire, re-power, or refuel Unit 2 by 12/31/15 (modified consent decree). Unit 1 has a 2015 retirement date in NEEDS, so this may be moot. But, FWIW, I don't think this control is there. Unirt 1 to cease burning coal 4/16/2016. NOx Combustion control - LNB+OFA. Pm Control - ESPC. SO2 emission rate - 1.75lb/mmBtu. PM Control ESPC.</t>
    </r>
    <r>
      <rPr>
        <sz val="10"/>
        <rFont val="Arial"/>
        <family val="2"/>
      </rPr>
      <t>Unit 2 has a 2015 retirement date. NOx Control - LNB. NOx Post combustion Control SCR. SCR Online date - 2003.</t>
    </r>
    <r>
      <rPr>
        <sz val="10"/>
        <color rgb="FFFF0000"/>
        <rFont val="Arial"/>
        <family val="2"/>
        <charset val="1"/>
      </rPr>
      <t/>
    </r>
  </si>
  <si>
    <t>98.2% Scrubber efficiency. Unit 3 Wet Limestone (Began Apr 01, 2007). Unit 4 Wet Limestone (Began May 27, 2008) Uncontrolled NOx Base Rate (0.162 lb/mmBtu) is too low.  A more representative rate would be 0.33 lb/mmBtu; Controlled NOx Base Rate (0.162 lb/mmBtu) is too high.  A more representative rate would be 0.08 lb/mmBtu, based on recent SCR-outlet data. Ghent additional reductions other non-167stacks; additional future sulfur controls to result from 2012 settlement agreement with EPA.</t>
  </si>
  <si>
    <t>Unit 1 - Dry scrubber. Scrubber online year - 2016. Scrubber efficiency - 95%. NOx control - 95%. NOx Post Combustion Control - SCR. SCR Online - 2016. PM Control - ESPC. SO2 permit rate - 3.3 lb/mmBtu. Unit 2 Dry Lime FGD (Began May 29, 2012). Scrubber efficiency - 95%. NOx control - 95%. NOx Post Combustion Control - SCR. SCR Online - 2016. PM Control - B. SO2 permit rate - 3.3 lb/mmBtu.</t>
  </si>
  <si>
    <t>Additonal tons reduced from non-167 stack #4.  Under consent decree to achieve 30-day rolling SO2 rate of 0.150 lb/mmBtu beginning 12/31/14; to retire 5/2017.  Dry Lime FGD (Began Jun 24, 2008).   Scrubber efficiency 90%. NOx control - LNB+OFA. PM control - ESPC+B. SO2 permit rate - 2.46 lb/mmBtu.</t>
  </si>
  <si>
    <t>Additonal tons reduced from non-167 stack #4;Under consent decree to achieve 30-day rolling SO2 rate of 0.150 lb/mmBtu beginning 12/31/14; to retire by 5/2017.  Dry Lime FGD (Began Jul 14, 2008).  Scrubber efficiency 90%. NOx control - LNB+OFA. NOx post combustion control - SCR. SCR online 2006. PM control - ESPC+B. SO2 permit rate - 2.46 lb/mmBtu.</t>
  </si>
  <si>
    <t>To retire 6/2014.  May convert to NG in 2015.</t>
  </si>
  <si>
    <t>2011 burned primarily NG; 2002 burned primarily RFO - EIA923 (2011), EIA767 (2002); Non-167 Unit 1 to retire 2015 - A Bodnarik 10/4/2012. SO2 permit rate 1.11 lb/mmBtu.</t>
  </si>
  <si>
    <t>&gt;90% reductions at stack C02 applied to stack C01</t>
  </si>
  <si>
    <t>Units 3A and 3B Wet Limestone (Began May 05, 2008). Scrubber efficiency - 97%. NOx control - LNB+OFA. NOx post combustion control - SCR. SCR online - unit 3A 2002. Unit 3B - 1998. PM control - ESPC. Permit rate - 0.157 lb/mmBtu. Implementation of the "Clean Smokestacks Act" June 1, 2013</t>
  </si>
  <si>
    <t>Wet Lime FGD (Began Dec 06, 2008). Scrubber efficiency - 97%. NOx control - LNB+OFA. NOx post combustion control - SCR. SCR online 2002. PM control - ESPC. SO2 permit rate - 0.206 lb/mmBtu. Implementation of the "Clean Smokestacks Act" June 1, 2013</t>
  </si>
  <si>
    <t>Units 4A and 4B Wet Limestone (Began Nov 27, 2008). Scrubber efficiency - 97%. NOx control - LNB+OFA. NOx post combustion control - SCR. SCR online - unit 4A 2001, unit 4B 2002. PM control - ESPH. SO2 permit rate - 0.175 lb/mmBtu. Implementation of the "Clean Smokestacks Act" June 1, 2013.</t>
  </si>
  <si>
    <t>Retiring in 2013 (NC 5-year progress report draft). Retirement year - 2013. No longer reporting to CAMD in 2013. NOx Control - LNBO. NOx Post combustion Control - SNCR. SNCR Online year - 2005. PM Control - ESPC. SO2 permit rate - 2.3 lb/ mmBtu.</t>
  </si>
  <si>
    <t>Wet Lime FGD (Began Oct 04, 2010). Scrubber efficiency - 98.2%. NOx control - LNC3. NOx post combustion control - SCR. SCR online - 2002. PM control - ESPC. SO2 permit rate - 1.6 lb/mmBtu.</t>
  </si>
  <si>
    <t>Wet Lime FGD (Began Oct 28, 2006). Scrubber efficiency - 95%. NOx control - LNC3. NOx post combustion control - SNCR. SNCR online - 2007. PM control - ESPC. SO2 permit rate - 0.105 lb/mmBtu.</t>
  </si>
  <si>
    <t>Wet Lime FGD (Began Mar 15, 2007). Scrubber efficiency - 95%. NOx control - LNC3. NOx post combustion control - SCR. PM control - ESPC. SO2 permit rate - 0.078 lb/mmBtu.</t>
  </si>
  <si>
    <t>Wet Limestone (Began Mar 25, 2008). Scrubber efficiency - 98%. NOx control - LNCB. NOx post combustion control - SCR. SCR online - 2003. PM control - ESPC. SO2 permit rate - 1.056 lb/mmBtu.</t>
  </si>
  <si>
    <t>Wet Limestone (Began Dec 15, 2007). Scrubber efficiency - 98%. NOx control - LNCB. NOx post combustion control - SCR. SCR online - 2003. PM control - ESPC. SO2 permit rate - 1.056 lb/mmBtu.</t>
  </si>
  <si>
    <t>AEP installing scrubber on stack 3 in 2011.  Wet Limestone (2012). Scrubber efficiency - 90%. NOx control - LNB. NOx post combustion control - SCR. SCR online - 2003. PM control - ESPH. SO2 permit rate - 0.66 lb/mmBtu.</t>
  </si>
  <si>
    <t>To retire 4/15; NOx control - LNB+OFA. NOx Post Combustion Control - SNCR. SNCR online - NEEDS 2004. Suggested 2006. PM Control - ESPC. SO2 permit rate - 4.65lb/mmBtu. Units incorrectly shut down or under-utilized in EPA’s 2018 Estimates.</t>
  </si>
  <si>
    <t>Wet Limestone (Began Apr 01, 2009). Scrubber efficiency - 98%. NOx control - LNB + BOOS + OFA. NOx post combustion control - SCR. SCR online - 2009. PM control - ESPC. SO2 permit rate -0.9 lb/mmBtu.</t>
  </si>
  <si>
    <t>Wet Lime FGD (Began Apr 30, 2008). Scrubber efficiency - 97%. NOx control - LNB. NOx post combustion control - SCR. SCR online - 2003. PM control - ESPC. SO2 permit rate -3.16 lb/mmBtu.</t>
  </si>
  <si>
    <t>Retirement year - NEEDs 12/31/2011, Suggested 2012, Effective 12/31/2012. Wet Lime FGD (Began Feb 15, 2008). Scrubber efficiency - 97%. NOx control - LNB. NOx post combustion control - SCR. SCR online - 2003. PM control - ESPC. SO2 permit rate -3.16 lb/mmBtu.</t>
  </si>
  <si>
    <t>Wet Lime FGD (Began May 15, 2008). Scrubber efficiency - 97%. NOx control - LNB. NOx post combustion control - SCR. SCR online - 2003. PM control - ESPC. SO2 permit rate -3.16 lb/mmBtu.</t>
  </si>
  <si>
    <t>Wet Lime FGD (Began Jan 07, 2008). Scrubber efficiency - 97%. NOx control - LNB. NOx post combustion control - SCR. SCR online - 2003. PM control - ESPC. SO2 permit rate -3.16 lb/mmBtu.</t>
  </si>
  <si>
    <t>1[5]thru 8</t>
  </si>
  <si>
    <t>Unit 1 Wet Lime FGD (Began Mar 11, 2010).  Unit 2 Wet Lime FGD (Began Mar 27, 2010).</t>
  </si>
  <si>
    <t>AEP announced plans to retire units 1-4 by 12/31/14. Retirement year - 2015. effective 6/1/2015. NOx Control - Units 1 and 2 OFA, units 3 and 4 LNB+OFA. SO2 permit rate 7.6 lb/mmBtu.</t>
  </si>
  <si>
    <t>This unit is being retired in 2015 and no FGD system has been or will be installed. AEP to cease burning coal and retire or refuel by 12/2015 (modified consent decree). Wet scrubber. Online 2015. NOx control - LNB+OFA. NOx post combustion control - SCR. SCR online 2003.</t>
  </si>
  <si>
    <t>OH haze SIP (March 2011) indicated all units at Kyger Creek would have scrubbers by mid-2012.  Units 3, 4 and 5 Wet Lime FGD (Began Nov 01, 2011).  Units 1 and 2 Wet Lime FGD (Began Feb 01, 2012). 98% scrubber efficiency. NOx control - OFA. NOx post combustion control - SCR. SCR online 2003. PM control - ESPC. SO2 permit rate 8.2%.</t>
  </si>
  <si>
    <t>Wet Lime FGD. Began 1991. Wet Limestone (Retired Mar 31, 2007). 98.2% scrubber efficiency. NOx control - LNB. NOx post combustion control - SCR. SCR online 2004. PM control - ESPC. SO2 permti rate - 0.548 lb/mmBtu.</t>
  </si>
  <si>
    <t>Wet Lime FGD (Began May 24, 2007). 97% scrubber efficiency. NOx control - LNB. NOx post combustion control - SCR. SCR online 2004. PM control - ESPH. SO2 emission permit rate - 1.2 lb/mmBtu.</t>
  </si>
  <si>
    <t>Wet Lime FGD. Online 1994. 95% scrubber efficiency. NOx control - LNCB. NOx post combustion control - SCR. SCR online 2001. PM control ESPC. SO2 permit rate - 2.15 lb/mmBtu.</t>
  </si>
  <si>
    <t>Wet Lime FGD. Online 1995. 95% scrubber efficiency. NOx control - LNCB. NOx post combustion control - SCR. SCR online 2001. PM control ESPC. SO2 permit rate - 2.15 lb/mmBtu.</t>
  </si>
  <si>
    <t>Wet Lime FGD (Began Nov 22, 2009).  98% scrubber efficiency. NOx control - LNC3. NOx post combustion control - SCR. SCR online - Unit 2 - 1994. PM control - ESPC. SO2 permit rate - 3.7%</t>
  </si>
  <si>
    <t>Wet Lime FGD (Began Apr 26, 2009)</t>
  </si>
  <si>
    <t>Wet Lime FGD (Began Mar 08, 2008)</t>
  </si>
  <si>
    <t>First Energy announced deactivating by 10/9/13.  Unit 1 Wet Limestone (Began Jun 03, 2009).  Unit 2 Wet Limestone (Began Sep 14, 2009). Retiremnt year - 2013. Scrubber efficiency - 95%. Nox Control - Unit 1 - LNB+OFA, Unit 2 - LNCB +OFA. PM Control - ESPC+WS. SO2 permit rate, Unit 1 - 0.0325 lb/mmBtu. Unit 2 - 0.325 lb/mmBtu.</t>
  </si>
  <si>
    <t>Retired. Offline starting 1_1_2013; ARTICLE SAYS THAT THE PLANT IS CLOSED http://www.postandcourier.com/article/20130605/PC05/130609630/1268/sceg-to-accelerate-shutdown-of-two-coal-units-near-walterboro&amp;source=RSS. Research Finding: retired; Notes1: SNL lists units 3&amp;4 retired; units 1&amp;2 remain operational, but not used in 2013 (0% cap factor); Notes2:</t>
  </si>
  <si>
    <t>To retire by 2016. Retirement year - 2018. Scrubber efficiency - 15%. NOx control - LNB. NOx combustion control - SCR. SCR online 2003. PM control - NEEDs - ESPC. Suggested - ESPC+WS. SO2 permit rate 0.895 lb/mm Btu.</t>
  </si>
  <si>
    <t>To retire by 2016. Retirement year - 2018. Scrubber efficiency - 11.1%. NOx control - LNB. NOx combustion control - SCR. SCR online 2003. PM control - NEEDs - ESPC. Suggested - ESPC+WS. SO2 permit rate 0.939 lb/mm Btu.</t>
  </si>
  <si>
    <t>Unit 2 is retired. Retiement year - 2014. NOx control - LNB+OFA. NOx post combustion control - SNCR. SNCR Online 2002. PM Control - ESPC+B. SO2 permit rate - 2.64 lb/mmBtu for Units 1 and 2. 2nd unit convert to NG by 2015. Research Finding: these units are accounted for in EGU Tracker which should be transmitted to ICF. Retirement date for unit 1 - 2018. Retired in NEEDs. Wet scrubber in unit 1. Scrubber efficiency - 97.29%. NOx control - LNB+OFA. NOx post combustion control - SNCR. SNCR online for unit 1 - 2004. PM control - Unit 1 ESPC+C.</t>
  </si>
  <si>
    <t>Retirement year - 2015. Effective 6/1/2015.</t>
  </si>
  <si>
    <t>Unit 1 Wet Limestone (Began Jan 07, 2002).  Unit 2 Wet Limestone (Began Dec 18, 2001). Retirement year 2016. SO2 permit rate for unit 1 2.7 lb/mmBtu. PM Contro - NEEDs ESPC. Sugested ESPC+WS.</t>
  </si>
  <si>
    <t>Updated 10/19/2015 (See Tab "2000-14 TopEGU more data2)</t>
  </si>
  <si>
    <t>Updated 3/2/2016 (See Tab "All")</t>
  </si>
  <si>
    <t xml:space="preserve">Worksheet tab "Summary" contains the 167 EGU units and all the updates that was used for the analysis. </t>
  </si>
  <si>
    <t>There were also updates from States (Georgia, Massachusetts, Maryland, Maine, New Hampshire, New Jersey, New York, North Carolina, Pennsylvania, and Virginia) and information from state SIPS (Ohio Regional Haze 5-Year Progress Report (January 2016)).</t>
  </si>
  <si>
    <t xml:space="preserve"> “0” was assigned to units that had no values for SO2 emissions in 2015 CAMD AMPD. Data from the Eastern Regional Technical Advisory Committee (ERTAC) was also reviewed to ensure consistency and accuracy. </t>
  </si>
  <si>
    <t>The worksheet was also updated with Environmental Protection Agency’s (EPA) 2015 Clean Air Markets Division (CAMD) Air Markets Program Data (AMPD).(http://ampd.epa.gov/ampd/ (Accessed February 25, 2016))</t>
  </si>
  <si>
    <t>The worksheet was updated with EGU control status from the National Electric Energy Data System (NEEDS) v5.14, and later NEEDS v5.15. (http://www.epa.gov/airmarkets/power-sector-modeling-platform-v515 (Accessed February 22, 2016))</t>
  </si>
  <si>
    <t>Step 1-Tab "Retired_Shutdown_Decommissioned"</t>
  </si>
  <si>
    <t>Step 2 - Tab "90%+reduction"</t>
  </si>
  <si>
    <t>These units met the MANE-VU EGU Ask at the stack level for a 90% or greater reduction.</t>
  </si>
  <si>
    <t>Step 3 - Tab "Scrubbers90%+"</t>
  </si>
  <si>
    <t>SO2 emission reductions at units that were eliminated in this step were between 85 and 89% for reductions between 2002 and 2015.</t>
  </si>
  <si>
    <t>Units with wet scrubbers that were installed prior to 2002 were also eliminated even though some of them had emission reductions less than 85% when the wet scrubbers were reported to have control efficiencies well over 90%</t>
  </si>
  <si>
    <t>This could be as a result of scrubber shut downs or inactivity, emission reductions that may have allready taken place before 2002, or due to meteorological changes.</t>
  </si>
  <si>
    <t>Step 4 - Tab "Scrubbers"</t>
  </si>
  <si>
    <t>Some of the units eliminated in this step had scrubbers with over 90% control efficiency but their SO2 emission reductions were less than 85% between 2002 and 2015.</t>
  </si>
  <si>
    <t>These units are highlighted in blue and may need to be revisited to find out why their emission reductions are lower than expected.</t>
  </si>
  <si>
    <t>Step 5 - Tab "Plans to Retire_Control"</t>
  </si>
  <si>
    <t xml:space="preserve">Determinations were made based on updates from states and information from NEEDS v5.15. </t>
  </si>
  <si>
    <t>Step 6 - Tab "Heat Input"</t>
  </si>
  <si>
    <t>This was done by multiplying SO2 in tpy at each unit by 2000 to convert to pounds, and thehn dividing the product by the Heat Input in MMBtu.</t>
  </si>
  <si>
    <t xml:space="preserve">0.1-0.4 was chosen as the acceptable rate. </t>
  </si>
  <si>
    <t>Step 7 - Tab "Rank"</t>
  </si>
  <si>
    <t>They are highlighted in red.</t>
  </si>
  <si>
    <t>Units with scrubbers (both wet and dry) - 14 units. It is recommended that these units be revisited to determine why their emission reductions are lower than expected.</t>
  </si>
  <si>
    <t xml:space="preserve">1768.273
</t>
  </si>
  <si>
    <t>Added 2011 CAMD AMPD.</t>
  </si>
  <si>
    <t xml:space="preserve">Note: Shawville (PA) is temporarily shut down to install equipment for burning natural gas. SO2 emissions are expected to be well below the 90% reduction expected at the Shawville units when they start burning natural gas. Shawville has retained its rights to burn coal, however, a federal regulation requires the installation of scrubbers before they can burn coal. The enforceability of the controls on these units should be investigated in the future as resources allow.    </t>
  </si>
  <si>
    <t>BSU1</t>
  </si>
  <si>
    <t>Retired/Shudown or Decommissioned Units - 45 Units</t>
  </si>
  <si>
    <t>Units with plans to retire or install controls by 2018 - 5 units</t>
  </si>
  <si>
    <t>Based on information from the sources mentioned above, 45 units were found to fall in this category, and were eliminated.</t>
  </si>
  <si>
    <t>These 45 units are highlighted in grey. 122 units remained.</t>
  </si>
  <si>
    <t xml:space="preserve">122 remaining units were reviewed for units that have 90% or greater SO2 emission reductions between 2002 and 2015. </t>
  </si>
  <si>
    <t>83 units met this criterion and are highlighted in light green. 39 units remained.</t>
  </si>
  <si>
    <t xml:space="preserve">The remaining 39 units were reviewed on a case by case basis for units that have scrubbers with at least 90% scrubber control efficiency. </t>
  </si>
  <si>
    <t>13 units were eliminated and highlighted in purple. 26 units remained.</t>
  </si>
  <si>
    <t xml:space="preserve">The remaining 26 units were reviewed for units that have scrubbers (both wet and dry) installed. </t>
  </si>
  <si>
    <t>14 units were eliminated. 12 remained.</t>
  </si>
  <si>
    <t>The remaining 12 units were further reviewed for units that have plans to retire or install newer controls by 2018.</t>
  </si>
  <si>
    <t>5 units were eliminated and highlighted in orange. 7 remained.</t>
  </si>
  <si>
    <t xml:space="preserve">The remaining 7 units were reviewed for the quantity of SO2 in pounds (lbs.) burned per Heat Input in MMBtu. </t>
  </si>
  <si>
    <t>1 unit was eliminated and highlighted in black. 6 units remained.</t>
  </si>
  <si>
    <t>The remaining 6 units are considered to have insufficient SO2 controls and are ranked from highest to lowest based on total SO2 emissions using 2015 CAMD AMPD.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</si>
</sst>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37" x14ac:knownFonts="1">
    <font>
      <sz val="10"/>
      <name val="Arial"/>
    </font>
    <font>
      <sz val="10"/>
      <color indexed="8"/>
      <name val="Arial"/>
      <family val="2"/>
    </font>
    <font>
      <sz val="10"/>
      <name val="Arial"/>
      <family val="2"/>
    </font>
    <font>
      <strike/>
      <sz val="10"/>
      <name val="Arial"/>
      <family val="2"/>
    </font>
    <font>
      <b/>
      <sz val="10"/>
      <name val="Arial"/>
      <family val="2"/>
    </font>
    <font>
      <sz val="11"/>
      <name val="Calibri"/>
      <family val="2"/>
      <scheme val="minor"/>
    </font>
    <font>
      <sz val="10"/>
      <color rgb="FFFF0000"/>
      <name val="Arial"/>
      <family val="2"/>
    </font>
    <font>
      <b/>
      <u/>
      <sz val="10"/>
      <name val="Arial"/>
      <family val="2"/>
    </font>
    <font>
      <u/>
      <sz val="10"/>
      <name val="Arial"/>
      <family val="2"/>
    </font>
    <font>
      <vertAlign val="subscript"/>
      <sz val="10"/>
      <name val="Arial"/>
      <family val="2"/>
    </font>
    <font>
      <sz val="10"/>
      <name val="Times New Roman"/>
      <family val="1"/>
    </font>
    <font>
      <i/>
      <sz val="11"/>
      <color rgb="FF7F7F7F"/>
      <name val="Calibri"/>
      <family val="2"/>
      <scheme val="minor"/>
    </font>
    <font>
      <sz val="10"/>
      <color rgb="FF000000"/>
      <name val="Arial"/>
      <family val="2"/>
      <charset val="1"/>
    </font>
    <font>
      <b/>
      <sz val="9"/>
      <color rgb="FF000000"/>
      <name val="Tahoma"/>
      <family val="2"/>
      <charset val="1"/>
    </font>
    <font>
      <sz val="9"/>
      <color rgb="FF000000"/>
      <name val="Tahoma"/>
      <family val="2"/>
      <charset val="1"/>
    </font>
    <font>
      <b/>
      <sz val="10"/>
      <name val="Arial"/>
      <family val="2"/>
      <charset val="1"/>
    </font>
    <font>
      <sz val="10"/>
      <color rgb="FFFF0000"/>
      <name val="Arial"/>
      <family val="2"/>
      <charset val="1"/>
    </font>
    <font>
      <sz val="11"/>
      <name val="Calibri"/>
      <family val="2"/>
      <charset val="1"/>
    </font>
    <font>
      <sz val="11"/>
      <color rgb="FFFF0000"/>
      <name val="Calibri"/>
      <family val="2"/>
      <charset val="1"/>
    </font>
    <font>
      <u/>
      <sz val="10"/>
      <name val="Arial"/>
      <family val="2"/>
      <charset val="1"/>
    </font>
    <font>
      <strike/>
      <sz val="10"/>
      <name val="Arial"/>
      <family val="2"/>
      <charset val="1"/>
    </font>
    <font>
      <sz val="10"/>
      <color theme="0"/>
      <name val="Arial"/>
      <family val="2"/>
    </font>
    <font>
      <b/>
      <sz val="10"/>
      <color theme="0"/>
      <name val="Arial"/>
      <family val="2"/>
    </font>
    <font>
      <b/>
      <sz val="18"/>
      <color theme="3"/>
      <name val="Cambria"/>
      <family val="2"/>
      <scheme val="major"/>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b/>
      <sz val="10"/>
      <color theme="1"/>
      <name val="Arial"/>
      <family val="2"/>
    </font>
  </fonts>
  <fills count="61">
    <fill>
      <patternFill patternType="none"/>
    </fill>
    <fill>
      <patternFill patternType="gray125"/>
    </fill>
    <fill>
      <patternFill patternType="solid">
        <fgColor indexed="22"/>
        <bgColor indexed="0"/>
      </patternFill>
    </fill>
    <fill>
      <patternFill patternType="solid">
        <fgColor rgb="FF92D050"/>
        <bgColor indexed="0"/>
      </patternFill>
    </fill>
    <fill>
      <patternFill patternType="solid">
        <fgColor theme="0" tint="-0.249977111117893"/>
        <bgColor indexed="0"/>
      </patternFill>
    </fill>
    <fill>
      <patternFill patternType="solid">
        <fgColor theme="6" tint="0.79998168889431442"/>
        <bgColor indexed="64"/>
      </patternFill>
    </fill>
    <fill>
      <patternFill patternType="solid">
        <fgColor theme="0"/>
        <bgColor indexed="64"/>
      </patternFill>
    </fill>
    <fill>
      <patternFill patternType="solid">
        <fgColor rgb="FFFFC000"/>
        <bgColor indexed="64"/>
      </patternFill>
    </fill>
    <fill>
      <patternFill patternType="solid">
        <fgColor theme="7" tint="0.39997558519241921"/>
        <bgColor indexed="64"/>
      </patternFill>
    </fill>
    <fill>
      <patternFill patternType="solid">
        <fgColor rgb="FF00B0F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C000"/>
        <bgColor indexed="0"/>
      </patternFill>
    </fill>
    <fill>
      <patternFill patternType="solid">
        <fgColor rgb="FFFFFF00"/>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rgb="FFFFFF00"/>
        <bgColor indexed="0"/>
      </patternFill>
    </fill>
    <fill>
      <patternFill patternType="solid">
        <fgColor theme="1"/>
        <bgColor indexed="64"/>
      </patternFill>
    </fill>
    <fill>
      <patternFill patternType="solid">
        <fgColor rgb="FFFF0000"/>
        <bgColor indexed="64"/>
      </patternFill>
    </fill>
    <fill>
      <patternFill patternType="solid">
        <fgColor theme="5" tint="0.59999389629810485"/>
        <bgColor indexed="64"/>
      </patternFill>
    </fill>
    <fill>
      <patternFill patternType="solid">
        <fgColor rgb="FFC0C0C0"/>
        <bgColor rgb="FFBFBFBF"/>
      </patternFill>
    </fill>
    <fill>
      <patternFill patternType="solid">
        <fgColor rgb="FF92D050"/>
        <bgColor rgb="FFC3D69B"/>
      </patternFill>
    </fill>
    <fill>
      <patternFill patternType="solid">
        <fgColor rgb="FFFFFF00"/>
        <bgColor rgb="FFFFFF00"/>
      </patternFill>
    </fill>
    <fill>
      <patternFill patternType="solid">
        <fgColor rgb="FFC3D69B"/>
        <bgColor rgb="FFC0C0C0"/>
      </patternFill>
    </fill>
    <fill>
      <patternFill patternType="solid">
        <fgColor rgb="FFB9CDE5"/>
        <bgColor rgb="FFC0C0C0"/>
      </patternFill>
    </fill>
    <fill>
      <patternFill patternType="solid">
        <fgColor rgb="FFBFBFBF"/>
        <bgColor rgb="FFC0C0C0"/>
      </patternFill>
    </fill>
    <fill>
      <patternFill patternType="solid">
        <fgColor rgb="FFFFFFFF"/>
        <bgColor rgb="FFFFFFCC"/>
      </patternFill>
    </fill>
    <fill>
      <patternFill patternType="solid">
        <fgColor rgb="FF2BF9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9">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top style="thin">
        <color indexed="22"/>
      </top>
      <bottom style="thin">
        <color indexed="22"/>
      </bottom>
      <diagonal/>
    </border>
    <border>
      <left style="medium">
        <color indexed="64"/>
      </left>
      <right style="thin">
        <color indexed="22"/>
      </right>
      <top style="medium">
        <color indexed="64"/>
      </top>
      <bottom style="thin">
        <color indexed="22"/>
      </bottom>
      <diagonal/>
    </border>
    <border>
      <left style="thin">
        <color indexed="22"/>
      </left>
      <right style="thin">
        <color indexed="22"/>
      </right>
      <top style="medium">
        <color indexed="64"/>
      </top>
      <bottom style="thin">
        <color indexed="22"/>
      </bottom>
      <diagonal/>
    </border>
    <border>
      <left/>
      <right/>
      <top style="medium">
        <color indexed="64"/>
      </top>
      <bottom/>
      <diagonal/>
    </border>
    <border>
      <left style="thin">
        <color indexed="22"/>
      </left>
      <right/>
      <top style="medium">
        <color indexed="64"/>
      </top>
      <bottom style="thin">
        <color indexed="22"/>
      </bottom>
      <diagonal/>
    </border>
    <border>
      <left style="medium">
        <color indexed="64"/>
      </left>
      <right style="thin">
        <color indexed="22"/>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right/>
      <top/>
      <bottom style="medium">
        <color indexed="64"/>
      </bottom>
      <diagonal/>
    </border>
    <border>
      <left style="thin">
        <color indexed="22"/>
      </left>
      <right/>
      <top style="thin">
        <color indexed="22"/>
      </top>
      <bottom style="medium">
        <color indexed="64"/>
      </bottom>
      <diagonal/>
    </border>
    <border>
      <left style="medium">
        <color indexed="64"/>
      </left>
      <right style="thin">
        <color indexed="22"/>
      </right>
      <top style="medium">
        <color indexed="64"/>
      </top>
      <bottom style="medium">
        <color indexed="64"/>
      </bottom>
      <diagonal/>
    </border>
    <border>
      <left style="thin">
        <color indexed="22"/>
      </left>
      <right style="thin">
        <color indexed="22"/>
      </right>
      <top style="medium">
        <color indexed="64"/>
      </top>
      <bottom style="medium">
        <color indexed="64"/>
      </bottom>
      <diagonal/>
    </border>
    <border>
      <left style="thin">
        <color indexed="22"/>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8"/>
      </left>
      <right style="thin">
        <color indexed="22"/>
      </right>
      <top style="medium">
        <color indexed="64"/>
      </top>
      <bottom style="thin">
        <color indexed="22"/>
      </bottom>
      <diagonal/>
    </border>
    <border>
      <left style="thin">
        <color indexed="8"/>
      </left>
      <right style="thin">
        <color indexed="22"/>
      </right>
      <top style="thin">
        <color indexed="22"/>
      </top>
      <bottom style="thin">
        <color indexed="22"/>
      </bottom>
      <diagonal/>
    </border>
    <border>
      <left style="thin">
        <color indexed="8"/>
      </left>
      <right style="thin">
        <color indexed="22"/>
      </right>
      <top style="thin">
        <color indexed="22"/>
      </top>
      <bottom style="medium">
        <color indexed="64"/>
      </bottom>
      <diagonal/>
    </border>
    <border>
      <left style="thin">
        <color indexed="8"/>
      </left>
      <right style="thin">
        <color indexed="22"/>
      </right>
      <top style="medium">
        <color indexed="64"/>
      </top>
      <bottom style="medium">
        <color indexed="64"/>
      </bottom>
      <diagonal/>
    </border>
    <border>
      <left style="thin">
        <color indexed="8"/>
      </left>
      <right/>
      <top/>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medium">
        <color indexed="64"/>
      </left>
      <right style="thin">
        <color indexed="22"/>
      </right>
      <top/>
      <bottom style="thin">
        <color indexed="22"/>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64"/>
      </left>
      <right style="thin">
        <color indexed="8"/>
      </right>
      <top/>
      <bottom style="medium">
        <color indexed="8"/>
      </bottom>
      <diagonal/>
    </border>
    <border>
      <left style="thin">
        <color indexed="8"/>
      </left>
      <right style="thin">
        <color indexed="8"/>
      </right>
      <top style="medium">
        <color indexed="8"/>
      </top>
      <bottom style="medium">
        <color indexed="8"/>
      </bottom>
      <diagonal/>
    </border>
    <border>
      <left style="thin">
        <color indexed="64"/>
      </left>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22"/>
      </bottom>
      <diagonal/>
    </border>
    <border>
      <left/>
      <right/>
      <top style="thin">
        <color indexed="22"/>
      </top>
      <bottom style="thin">
        <color indexed="22"/>
      </bottom>
      <diagonal/>
    </border>
    <border>
      <left/>
      <right/>
      <top style="thin">
        <color indexed="22"/>
      </top>
      <bottom style="medium">
        <color indexed="64"/>
      </bottom>
      <diagonal/>
    </border>
    <border>
      <left/>
      <right/>
      <top style="medium">
        <color indexed="64"/>
      </top>
      <bottom style="thin">
        <color indexed="22"/>
      </bottom>
      <diagonal/>
    </border>
    <border>
      <left/>
      <right/>
      <top style="medium">
        <color indexed="8"/>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64"/>
      </bottom>
      <diagonal/>
    </border>
    <border>
      <left/>
      <right style="medium">
        <color indexed="64"/>
      </right>
      <top style="medium">
        <color indexed="64"/>
      </top>
      <bottom style="thin">
        <color indexed="22"/>
      </bottom>
      <diagonal/>
    </border>
    <border>
      <left style="thin">
        <color indexed="8"/>
      </left>
      <right style="thin">
        <color indexed="22"/>
      </right>
      <top style="medium">
        <color indexed="8"/>
      </top>
      <bottom style="thin">
        <color indexed="22"/>
      </bottom>
      <diagonal/>
    </border>
    <border>
      <left/>
      <right style="thin">
        <color indexed="8"/>
      </right>
      <top style="medium">
        <color indexed="8"/>
      </top>
      <bottom/>
      <diagonal/>
    </border>
    <border>
      <left/>
      <right style="thin">
        <color indexed="8"/>
      </right>
      <top/>
      <bottom/>
      <diagonal/>
    </border>
    <border>
      <left/>
      <right style="thin">
        <color indexed="8"/>
      </right>
      <top/>
      <bottom style="medium">
        <color indexed="64"/>
      </bottom>
      <diagonal/>
    </border>
    <border>
      <left/>
      <right style="thin">
        <color indexed="8"/>
      </right>
      <top style="medium">
        <color indexed="64"/>
      </top>
      <bottom/>
      <diagonal/>
    </border>
    <border>
      <left/>
      <right style="thin">
        <color indexed="8"/>
      </right>
      <top style="medium">
        <color indexed="64"/>
      </top>
      <bottom style="medium">
        <color indexed="64"/>
      </bottom>
      <diagonal/>
    </border>
    <border>
      <left style="thin">
        <color indexed="64"/>
      </left>
      <right/>
      <top style="medium">
        <color indexed="8"/>
      </top>
      <bottom/>
      <diagonal/>
    </border>
    <border>
      <left style="thin">
        <color indexed="22"/>
      </left>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top style="thin">
        <color indexed="22"/>
      </top>
      <bottom/>
      <diagonal/>
    </border>
    <border>
      <left/>
      <right/>
      <top style="thin">
        <color indexed="22"/>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bottom style="medium">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
      <left style="thin">
        <color rgb="FFC0C0C0"/>
      </left>
      <right/>
      <top style="thin">
        <color rgb="FFC0C0C0"/>
      </top>
      <bottom style="thin">
        <color rgb="FFC0C0C0"/>
      </bottom>
      <diagonal/>
    </border>
    <border>
      <left style="thin">
        <color rgb="FFC0C0C0"/>
      </left>
      <right style="thin">
        <color rgb="FFC0C0C0"/>
      </right>
      <top/>
      <bottom style="thin">
        <color rgb="FFC0C0C0"/>
      </bottom>
      <diagonal/>
    </border>
    <border>
      <left style="medium">
        <color auto="1"/>
      </left>
      <right style="thin">
        <color rgb="FFC0C0C0"/>
      </right>
      <top/>
      <bottom style="thin">
        <color rgb="FFC0C0C0"/>
      </bottom>
      <diagonal/>
    </border>
    <border>
      <left style="thin">
        <color rgb="FFC0C0C0"/>
      </left>
      <right style="medium">
        <color auto="1"/>
      </right>
      <top/>
      <bottom style="thin">
        <color rgb="FFC0C0C0"/>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rgb="FFC0C0C0"/>
      </left>
      <right style="thin">
        <color rgb="FFC0C0C0"/>
      </right>
      <top style="thin">
        <color rgb="FFC0C0C0"/>
      </top>
      <bottom style="thin">
        <color rgb="FFC0C0C0"/>
      </bottom>
      <diagonal/>
    </border>
    <border>
      <left style="medium">
        <color auto="1"/>
      </left>
      <right style="thin">
        <color rgb="FFC0C0C0"/>
      </right>
      <top style="thin">
        <color rgb="FFC0C0C0"/>
      </top>
      <bottom style="thin">
        <color rgb="FFC0C0C0"/>
      </bottom>
      <diagonal/>
    </border>
    <border>
      <left style="thin">
        <color rgb="FFC0C0C0"/>
      </left>
      <right style="medium">
        <color auto="1"/>
      </right>
      <top style="thin">
        <color rgb="FFC0C0C0"/>
      </top>
      <bottom style="thin">
        <color rgb="FFC0C0C0"/>
      </bottom>
      <diagonal/>
    </border>
    <border>
      <left style="thin">
        <color rgb="FFC0C0C0"/>
      </left>
      <right style="thin">
        <color rgb="FFC0C0C0"/>
      </right>
      <top style="thin">
        <color rgb="FFC0C0C0"/>
      </top>
      <bottom style="medium">
        <color auto="1"/>
      </bottom>
      <diagonal/>
    </border>
    <border>
      <left/>
      <right/>
      <top/>
      <bottom style="medium">
        <color auto="1"/>
      </bottom>
      <diagonal/>
    </border>
    <border>
      <left style="medium">
        <color auto="1"/>
      </left>
      <right style="thin">
        <color rgb="FFC0C0C0"/>
      </right>
      <top style="thin">
        <color rgb="FFC0C0C0"/>
      </top>
      <bottom style="medium">
        <color auto="1"/>
      </bottom>
      <diagonal/>
    </border>
    <border>
      <left style="thin">
        <color rgb="FFC0C0C0"/>
      </left>
      <right style="medium">
        <color auto="1"/>
      </right>
      <top style="thin">
        <color rgb="FFC0C0C0"/>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rgb="FFC0C0C0"/>
      </left>
      <right style="thin">
        <color rgb="FFC0C0C0"/>
      </right>
      <top style="medium">
        <color auto="1"/>
      </top>
      <bottom style="thin">
        <color rgb="FFC0C0C0"/>
      </bottom>
      <diagonal/>
    </border>
    <border>
      <left style="medium">
        <color auto="1"/>
      </left>
      <right style="thin">
        <color rgb="FFC0C0C0"/>
      </right>
      <top style="medium">
        <color auto="1"/>
      </top>
      <bottom style="thin">
        <color rgb="FFC0C0C0"/>
      </bottom>
      <diagonal/>
    </border>
    <border>
      <left style="thin">
        <color rgb="FFC0C0C0"/>
      </left>
      <right style="medium">
        <color auto="1"/>
      </right>
      <top style="medium">
        <color auto="1"/>
      </top>
      <bottom style="thin">
        <color rgb="FFC0C0C0"/>
      </bottom>
      <diagonal/>
    </border>
    <border>
      <left style="thin">
        <color rgb="FFC0C0C0"/>
      </left>
      <right style="thin">
        <color rgb="FFC0C0C0"/>
      </right>
      <top style="medium">
        <color auto="1"/>
      </top>
      <bottom style="medium">
        <color auto="1"/>
      </bottom>
      <diagonal/>
    </border>
    <border>
      <left style="medium">
        <color auto="1"/>
      </left>
      <right style="thin">
        <color rgb="FFC0C0C0"/>
      </right>
      <top style="medium">
        <color auto="1"/>
      </top>
      <bottom style="medium">
        <color auto="1"/>
      </bottom>
      <diagonal/>
    </border>
    <border>
      <left/>
      <right/>
      <top style="medium">
        <color auto="1"/>
      </top>
      <bottom style="medium">
        <color auto="1"/>
      </bottom>
      <diagonal/>
    </border>
    <border>
      <left style="thin">
        <color rgb="FFC0C0C0"/>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rgb="FFC0C0C0"/>
      </left>
      <right/>
      <top style="thin">
        <color rgb="FFC0C0C0"/>
      </top>
      <bottom style="medium">
        <color auto="1"/>
      </bottom>
      <diagonal/>
    </border>
    <border>
      <left style="thin">
        <color rgb="FFC0C0C0"/>
      </left>
      <right/>
      <top style="medium">
        <color auto="1"/>
      </top>
      <bottom style="thin">
        <color rgb="FFC0C0C0"/>
      </bottom>
      <diagonal/>
    </border>
    <border>
      <left style="thin">
        <color auto="1"/>
      </left>
      <right style="thin">
        <color auto="1"/>
      </right>
      <top/>
      <bottom/>
      <diagonal/>
    </border>
    <border>
      <left style="thin">
        <color auto="1"/>
      </left>
      <right/>
      <top style="thin">
        <color auto="1"/>
      </top>
      <bottom style="medium">
        <color auto="1"/>
      </bottom>
      <diagonal/>
    </border>
    <border>
      <left style="thin">
        <color rgb="FFC0C0C0"/>
      </left>
      <right/>
      <top/>
      <bottom style="thin">
        <color rgb="FFC0C0C0"/>
      </bottom>
      <diagonal/>
    </border>
    <border>
      <left/>
      <right/>
      <top/>
      <bottom style="thin">
        <color rgb="FFC0C0C0"/>
      </bottom>
      <diagonal/>
    </border>
    <border>
      <left style="thin">
        <color auto="1"/>
      </left>
      <right style="thin">
        <color rgb="FFC0C0C0"/>
      </right>
      <top style="medium">
        <color auto="1"/>
      </top>
      <bottom style="thin">
        <color rgb="FFC0C0C0"/>
      </bottom>
      <diagonal/>
    </border>
    <border>
      <left/>
      <right style="thin">
        <color auto="1"/>
      </right>
      <top style="medium">
        <color auto="1"/>
      </top>
      <bottom/>
      <diagonal/>
    </border>
    <border>
      <left/>
      <right style="medium">
        <color auto="1"/>
      </right>
      <top/>
      <bottom style="thin">
        <color rgb="FFC0C0C0"/>
      </bottom>
      <diagonal/>
    </border>
    <border>
      <left/>
      <right style="thin">
        <color auto="1"/>
      </right>
      <top/>
      <bottom/>
      <diagonal/>
    </border>
    <border>
      <left style="thin">
        <color auto="1"/>
      </left>
      <right/>
      <top style="medium">
        <color auto="1"/>
      </top>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right/>
      <top style="thin">
        <color rgb="FFC0C0C0"/>
      </top>
      <bottom style="thin">
        <color rgb="FFC0C0C0"/>
      </bottom>
      <diagonal/>
    </border>
    <border>
      <left style="thin">
        <color auto="1"/>
      </left>
      <right style="thin">
        <color rgb="FFC0C0C0"/>
      </right>
      <top style="thin">
        <color rgb="FFC0C0C0"/>
      </top>
      <bottom style="thin">
        <color rgb="FFC0C0C0"/>
      </bottom>
      <diagonal/>
    </border>
    <border>
      <left/>
      <right style="medium">
        <color auto="1"/>
      </right>
      <top style="thin">
        <color rgb="FFC0C0C0"/>
      </top>
      <bottom style="thin">
        <color rgb="FFC0C0C0"/>
      </bottom>
      <diagonal/>
    </border>
    <border>
      <left style="medium">
        <color auto="1"/>
      </left>
      <right/>
      <top style="thin">
        <color auto="1"/>
      </top>
      <bottom style="thin">
        <color auto="1"/>
      </bottom>
      <diagonal/>
    </border>
    <border>
      <left style="medium">
        <color auto="1"/>
      </left>
      <right style="medium">
        <color auto="1"/>
      </right>
      <top style="thin">
        <color auto="1"/>
      </top>
      <bottom style="thin">
        <color auto="1"/>
      </bottom>
      <diagonal/>
    </border>
    <border>
      <left/>
      <right/>
      <top style="thin">
        <color rgb="FFC0C0C0"/>
      </top>
      <bottom style="medium">
        <color auto="1"/>
      </bottom>
      <diagonal/>
    </border>
    <border>
      <left style="thin">
        <color auto="1"/>
      </left>
      <right style="thin">
        <color rgb="FFC0C0C0"/>
      </right>
      <top style="thin">
        <color rgb="FFC0C0C0"/>
      </top>
      <bottom style="medium">
        <color auto="1"/>
      </bottom>
      <diagonal/>
    </border>
    <border>
      <left/>
      <right style="thin">
        <color auto="1"/>
      </right>
      <top/>
      <bottom style="medium">
        <color auto="1"/>
      </bottom>
      <diagonal/>
    </border>
    <border>
      <left/>
      <right style="medium">
        <color auto="1"/>
      </right>
      <top style="thin">
        <color rgb="FFC0C0C0"/>
      </top>
      <bottom style="medium">
        <color auto="1"/>
      </bottom>
      <diagonal/>
    </border>
    <border>
      <left style="medium">
        <color auto="1"/>
      </left>
      <right/>
      <top style="thin">
        <color auto="1"/>
      </top>
      <bottom style="medium">
        <color auto="1"/>
      </bottom>
      <diagonal/>
    </border>
    <border>
      <left style="medium">
        <color auto="1"/>
      </left>
      <right style="medium">
        <color auto="1"/>
      </right>
      <top style="thin">
        <color auto="1"/>
      </top>
      <bottom style="medium">
        <color auto="1"/>
      </bottom>
      <diagonal/>
    </border>
    <border>
      <left/>
      <right/>
      <top style="medium">
        <color auto="1"/>
      </top>
      <bottom style="thin">
        <color rgb="FFC0C0C0"/>
      </bottom>
      <diagonal/>
    </border>
    <border>
      <left/>
      <right style="medium">
        <color auto="1"/>
      </right>
      <top style="medium">
        <color auto="1"/>
      </top>
      <bottom style="thin">
        <color rgb="FFC0C0C0"/>
      </bottom>
      <diagonal/>
    </border>
    <border>
      <left style="medium">
        <color auto="1"/>
      </left>
      <right style="medium">
        <color auto="1"/>
      </right>
      <top/>
      <bottom/>
      <diagonal/>
    </border>
    <border>
      <left style="thin">
        <color auto="1"/>
      </left>
      <right/>
      <top/>
      <bottom style="medium">
        <color auto="1"/>
      </bottom>
      <diagonal/>
    </border>
    <border>
      <left style="thin">
        <color rgb="FFC0C0C0"/>
      </left>
      <right/>
      <top style="medium">
        <color auto="1"/>
      </top>
      <bottom style="medium">
        <color auto="1"/>
      </bottom>
      <diagonal/>
    </border>
    <border>
      <left style="thin">
        <color auto="1"/>
      </left>
      <right style="thin">
        <color rgb="FFC0C0C0"/>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thin">
        <color auto="1"/>
      </bottom>
      <diagonal/>
    </border>
    <border>
      <left style="thin">
        <color auto="1"/>
      </left>
      <right/>
      <top style="medium">
        <color auto="1"/>
      </top>
      <bottom style="medium">
        <color auto="1"/>
      </bottom>
      <diagonal/>
    </border>
    <border>
      <left style="hair">
        <color auto="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right style="thin">
        <color indexed="64"/>
      </right>
      <top/>
      <bottom style="thin">
        <color indexed="64"/>
      </bottom>
      <diagonal/>
    </border>
  </borders>
  <cellStyleXfs count="45">
    <xf numFmtId="0" fontId="0" fillId="0" borderId="0"/>
    <xf numFmtId="0" fontId="1" fillId="0" borderId="0"/>
    <xf numFmtId="0" fontId="11" fillId="0" borderId="0" applyNumberFormat="0" applyFill="0" applyBorder="0" applyAlignment="0" applyProtection="0"/>
    <xf numFmtId="0" fontId="23" fillId="0" borderId="0" applyNumberFormat="0" applyFill="0" applyBorder="0" applyAlignment="0" applyProtection="0"/>
    <xf numFmtId="0" fontId="24" fillId="0" borderId="0"/>
    <xf numFmtId="0" fontId="25" fillId="0" borderId="128" applyNumberFormat="0" applyFill="0" applyAlignment="0" applyProtection="0"/>
    <xf numFmtId="0" fontId="26" fillId="0" borderId="129" applyNumberFormat="0" applyFill="0" applyAlignment="0" applyProtection="0"/>
    <xf numFmtId="0" fontId="27" fillId="0" borderId="130" applyNumberFormat="0" applyFill="0" applyAlignment="0" applyProtection="0"/>
    <xf numFmtId="0" fontId="27" fillId="0" borderId="0" applyNumberFormat="0" applyFill="0" applyBorder="0" applyAlignment="0" applyProtection="0"/>
    <xf numFmtId="0" fontId="28" fillId="30" borderId="0" applyNumberFormat="0" applyBorder="0" applyAlignment="0" applyProtection="0"/>
    <xf numFmtId="0" fontId="29" fillId="31" borderId="0" applyNumberFormat="0" applyBorder="0" applyAlignment="0" applyProtection="0"/>
    <xf numFmtId="0" fontId="30" fillId="32" borderId="0" applyNumberFormat="0" applyBorder="0" applyAlignment="0" applyProtection="0"/>
    <xf numFmtId="0" fontId="31" fillId="33" borderId="131" applyNumberFormat="0" applyAlignment="0" applyProtection="0"/>
    <xf numFmtId="0" fontId="32" fillId="34" borderId="132" applyNumberFormat="0" applyAlignment="0" applyProtection="0"/>
    <xf numFmtId="0" fontId="33" fillId="34" borderId="131" applyNumberFormat="0" applyAlignment="0" applyProtection="0"/>
    <xf numFmtId="0" fontId="34" fillId="0" borderId="133" applyNumberFormat="0" applyFill="0" applyAlignment="0" applyProtection="0"/>
    <xf numFmtId="0" fontId="22" fillId="35" borderId="134" applyNumberFormat="0" applyAlignment="0" applyProtection="0"/>
    <xf numFmtId="0" fontId="6" fillId="0" borderId="0" applyNumberFormat="0" applyFill="0" applyBorder="0" applyAlignment="0" applyProtection="0"/>
    <xf numFmtId="0" fontId="24" fillId="36" borderId="135" applyNumberFormat="0" applyFont="0" applyAlignment="0" applyProtection="0"/>
    <xf numFmtId="0" fontId="35" fillId="0" borderId="0" applyNumberFormat="0" applyFill="0" applyBorder="0" applyAlignment="0" applyProtection="0"/>
    <xf numFmtId="0" fontId="36" fillId="0" borderId="136" applyNumberFormat="0" applyFill="0" applyAlignment="0" applyProtection="0"/>
    <xf numFmtId="0" fontId="21" fillId="37"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4" fillId="54" borderId="0" applyNumberFormat="0" applyBorder="0" applyAlignment="0" applyProtection="0"/>
    <xf numFmtId="0" fontId="24" fillId="55" borderId="0" applyNumberFormat="0" applyBorder="0" applyAlignment="0" applyProtection="0"/>
    <xf numFmtId="0" fontId="21" fillId="56" borderId="0" applyNumberFormat="0" applyBorder="0" applyAlignment="0" applyProtection="0"/>
    <xf numFmtId="0" fontId="21" fillId="57" borderId="0" applyNumberFormat="0" applyBorder="0" applyAlignment="0" applyProtection="0"/>
    <xf numFmtId="0" fontId="24" fillId="58" borderId="0" applyNumberFormat="0" applyBorder="0" applyAlignment="0" applyProtection="0"/>
    <xf numFmtId="0" fontId="24" fillId="59" borderId="0" applyNumberFormat="0" applyBorder="0" applyAlignment="0" applyProtection="0"/>
    <xf numFmtId="0" fontId="21" fillId="60" borderId="0" applyNumberFormat="0" applyBorder="0" applyAlignment="0" applyProtection="0"/>
  </cellStyleXfs>
  <cellXfs count="1119">
    <xf numFmtId="0" fontId="0" fillId="0" borderId="0" xfId="0"/>
    <xf numFmtId="0" fontId="1" fillId="2" borderId="2" xfId="1" applyFont="1" applyFill="1" applyBorder="1" applyAlignment="1">
      <alignment horizontal="center" textRotation="69"/>
    </xf>
    <xf numFmtId="0" fontId="2" fillId="0" borderId="0" xfId="0" applyFont="1"/>
    <xf numFmtId="0" fontId="0" fillId="0" borderId="25" xfId="0" applyBorder="1"/>
    <xf numFmtId="164" fontId="0" fillId="0" borderId="33" xfId="0" applyNumberFormat="1" applyBorder="1"/>
    <xf numFmtId="164" fontId="0" fillId="0" borderId="0" xfId="0" applyNumberFormat="1" applyBorder="1"/>
    <xf numFmtId="0" fontId="0" fillId="0" borderId="0" xfId="0" applyAlignment="1">
      <alignment horizontal="right"/>
    </xf>
    <xf numFmtId="0" fontId="1" fillId="2" borderId="29" xfId="1" applyFont="1" applyFill="1" applyBorder="1" applyAlignment="1">
      <alignment horizontal="center" textRotation="90" wrapText="1"/>
    </xf>
    <xf numFmtId="3" fontId="1" fillId="2" borderId="29" xfId="1" applyNumberFormat="1" applyFont="1" applyFill="1" applyBorder="1" applyAlignment="1">
      <alignment horizontal="center" textRotation="90" wrapText="1"/>
    </xf>
    <xf numFmtId="9" fontId="2" fillId="2" borderId="29" xfId="1" applyNumberFormat="1" applyFont="1" applyFill="1" applyBorder="1" applyAlignment="1">
      <alignment horizontal="center" textRotation="90" wrapText="1"/>
    </xf>
    <xf numFmtId="0" fontId="2" fillId="2" borderId="29" xfId="1" applyFont="1" applyFill="1" applyBorder="1" applyAlignment="1">
      <alignment horizontal="center" textRotation="90" wrapText="1"/>
    </xf>
    <xf numFmtId="9" fontId="2" fillId="2" borderId="32" xfId="1" applyNumberFormat="1" applyFont="1" applyFill="1" applyBorder="1" applyAlignment="1">
      <alignment horizontal="center" textRotation="90" wrapText="1"/>
    </xf>
    <xf numFmtId="0" fontId="1" fillId="2" borderId="30" xfId="1" applyFont="1" applyFill="1" applyBorder="1" applyAlignment="1">
      <alignment horizontal="center" textRotation="90" wrapText="1"/>
    </xf>
    <xf numFmtId="3" fontId="2" fillId="2" borderId="29" xfId="1" applyNumberFormat="1" applyFont="1" applyFill="1" applyBorder="1" applyAlignment="1">
      <alignment horizontal="center" textRotation="90" wrapText="1"/>
    </xf>
    <xf numFmtId="164" fontId="1" fillId="2" borderId="31" xfId="1" applyNumberFormat="1" applyFont="1" applyFill="1" applyBorder="1" applyAlignment="1">
      <alignment horizontal="center" textRotation="90" wrapText="1"/>
    </xf>
    <xf numFmtId="164" fontId="1" fillId="2" borderId="32" xfId="1" applyNumberFormat="1" applyFont="1" applyFill="1" applyBorder="1" applyAlignment="1">
      <alignment horizontal="center" textRotation="90" wrapText="1"/>
    </xf>
    <xf numFmtId="3" fontId="1" fillId="3" borderId="29" xfId="1" applyNumberFormat="1" applyFont="1" applyFill="1" applyBorder="1" applyAlignment="1">
      <alignment horizontal="center" textRotation="90" wrapText="1"/>
    </xf>
    <xf numFmtId="3" fontId="1" fillId="4" borderId="29" xfId="1" applyNumberFormat="1" applyFont="1" applyFill="1" applyBorder="1" applyAlignment="1">
      <alignment horizontal="center" textRotation="90" wrapText="1"/>
    </xf>
    <xf numFmtId="9" fontId="2" fillId="0" borderId="0" xfId="0" applyNumberFormat="1" applyFont="1" applyAlignment="1">
      <alignment vertical="top"/>
    </xf>
    <xf numFmtId="0" fontId="2" fillId="0" borderId="0" xfId="0" applyFont="1" applyAlignment="1">
      <alignment vertical="top"/>
    </xf>
    <xf numFmtId="0" fontId="5" fillId="0" borderId="0" xfId="0" applyFont="1" applyFill="1" applyBorder="1"/>
    <xf numFmtId="0" fontId="1" fillId="0" borderId="3" xfId="1" applyFont="1" applyFill="1" applyBorder="1" applyAlignment="1">
      <alignment horizontal="right" vertical="top" wrapText="1"/>
    </xf>
    <xf numFmtId="0" fontId="2" fillId="0" borderId="1" xfId="1" applyFont="1" applyFill="1" applyBorder="1" applyAlignment="1">
      <alignment vertical="top" wrapText="1"/>
    </xf>
    <xf numFmtId="0" fontId="2" fillId="0" borderId="1" xfId="1" applyFont="1" applyFill="1" applyBorder="1" applyAlignment="1">
      <alignment horizontal="right" vertical="top" wrapText="1"/>
    </xf>
    <xf numFmtId="0" fontId="2" fillId="0" borderId="8" xfId="1" applyFont="1" applyFill="1" applyBorder="1" applyAlignment="1">
      <alignment horizontal="right" vertical="top" wrapText="1"/>
    </xf>
    <xf numFmtId="0" fontId="2" fillId="0" borderId="3" xfId="1" applyFont="1" applyFill="1" applyBorder="1" applyAlignment="1">
      <alignment vertical="top" wrapText="1"/>
    </xf>
    <xf numFmtId="0" fontId="2" fillId="0" borderId="39" xfId="1" applyFont="1" applyFill="1" applyBorder="1" applyAlignment="1">
      <alignment horizontal="right" vertical="top" wrapText="1"/>
    </xf>
    <xf numFmtId="3" fontId="2" fillId="0" borderId="0" xfId="1" applyNumberFormat="1" applyFont="1" applyFill="1" applyBorder="1" applyAlignment="1">
      <alignment horizontal="center" vertical="top" wrapText="1"/>
    </xf>
    <xf numFmtId="3" fontId="2" fillId="0" borderId="22" xfId="1" applyNumberFormat="1" applyFont="1" applyFill="1" applyBorder="1" applyAlignment="1">
      <alignment horizontal="center" vertical="top" wrapText="1"/>
    </xf>
    <xf numFmtId="2" fontId="2" fillId="0" borderId="0" xfId="1" applyNumberFormat="1" applyFont="1" applyFill="1" applyBorder="1" applyAlignment="1">
      <alignment horizontal="center" vertical="top" wrapText="1"/>
    </xf>
    <xf numFmtId="9" fontId="2" fillId="0" borderId="49" xfId="1" applyNumberFormat="1" applyFont="1" applyFill="1" applyBorder="1" applyAlignment="1">
      <alignment horizontal="right" vertical="top" wrapText="1"/>
    </xf>
    <xf numFmtId="0" fontId="2" fillId="0" borderId="44" xfId="1" applyFont="1" applyFill="1" applyBorder="1" applyAlignment="1">
      <alignment horizontal="right" vertical="top" wrapText="1"/>
    </xf>
    <xf numFmtId="9" fontId="2" fillId="0" borderId="0" xfId="1" applyNumberFormat="1" applyFont="1" applyFill="1" applyBorder="1" applyAlignment="1">
      <alignment horizontal="right" vertical="top" wrapText="1"/>
    </xf>
    <xf numFmtId="164" fontId="2" fillId="0" borderId="33" xfId="1" applyNumberFormat="1" applyFont="1" applyFill="1" applyBorder="1" applyAlignment="1">
      <alignment horizontal="right" vertical="top" wrapText="1"/>
    </xf>
    <xf numFmtId="164" fontId="2" fillId="0" borderId="0" xfId="1" applyNumberFormat="1" applyFont="1" applyFill="1" applyBorder="1" applyAlignment="1">
      <alignment horizontal="right" vertical="top" wrapText="1"/>
    </xf>
    <xf numFmtId="164" fontId="4" fillId="0" borderId="0" xfId="1" applyNumberFormat="1" applyFont="1" applyFill="1" applyBorder="1" applyAlignment="1">
      <alignment horizontal="right" vertical="top" wrapText="1"/>
    </xf>
    <xf numFmtId="9" fontId="2" fillId="0" borderId="18" xfId="1" applyNumberFormat="1" applyFont="1" applyFill="1" applyBorder="1" applyAlignment="1">
      <alignment horizontal="right" vertical="top" wrapText="1"/>
    </xf>
    <xf numFmtId="0" fontId="0" fillId="0" borderId="0" xfId="0" applyAlignment="1">
      <alignment vertical="top"/>
    </xf>
    <xf numFmtId="0" fontId="2" fillId="0" borderId="26" xfId="1" applyFont="1" applyFill="1" applyBorder="1" applyAlignment="1">
      <alignment vertical="top" wrapText="1"/>
    </xf>
    <xf numFmtId="0" fontId="2" fillId="0" borderId="26" xfId="1" applyFont="1" applyFill="1" applyBorder="1" applyAlignment="1">
      <alignment horizontal="right" vertical="top" wrapText="1"/>
    </xf>
    <xf numFmtId="0" fontId="2" fillId="0" borderId="28" xfId="1" applyFont="1" applyFill="1" applyBorder="1" applyAlignment="1">
      <alignment horizontal="right" vertical="top" wrapText="1"/>
    </xf>
    <xf numFmtId="0" fontId="2" fillId="0" borderId="38" xfId="1" applyFont="1" applyFill="1" applyBorder="1" applyAlignment="1">
      <alignment horizontal="right" vertical="top" wrapText="1"/>
    </xf>
    <xf numFmtId="3" fontId="2" fillId="0" borderId="42" xfId="1" applyNumberFormat="1" applyFont="1" applyFill="1" applyBorder="1" applyAlignment="1">
      <alignment horizontal="center" vertical="top" wrapText="1"/>
    </xf>
    <xf numFmtId="3" fontId="2" fillId="0" borderId="47" xfId="1" applyNumberFormat="1" applyFont="1" applyFill="1" applyBorder="1" applyAlignment="1">
      <alignment horizontal="center" vertical="top" wrapText="1"/>
    </xf>
    <xf numFmtId="2" fontId="2" fillId="0" borderId="42" xfId="1" applyNumberFormat="1" applyFont="1" applyFill="1" applyBorder="1" applyAlignment="1">
      <alignment horizontal="center" vertical="top" wrapText="1"/>
    </xf>
    <xf numFmtId="9" fontId="2" fillId="0" borderId="48" xfId="1" applyNumberFormat="1" applyFont="1" applyFill="1" applyBorder="1" applyAlignment="1">
      <alignment horizontal="right" vertical="top" wrapText="1"/>
    </xf>
    <xf numFmtId="0" fontId="2" fillId="0" borderId="43" xfId="1" applyFont="1" applyFill="1" applyBorder="1" applyAlignment="1">
      <alignment horizontal="right" vertical="top" wrapText="1"/>
    </xf>
    <xf numFmtId="164" fontId="2" fillId="0" borderId="53" xfId="1" applyNumberFormat="1" applyFont="1" applyFill="1" applyBorder="1" applyAlignment="1">
      <alignment horizontal="right" vertical="top" wrapText="1"/>
    </xf>
    <xf numFmtId="164" fontId="2" fillId="0" borderId="42" xfId="1" applyNumberFormat="1" applyFont="1" applyFill="1" applyBorder="1" applyAlignment="1">
      <alignment horizontal="right" vertical="top" wrapText="1"/>
    </xf>
    <xf numFmtId="164" fontId="4" fillId="0" borderId="42" xfId="1" applyNumberFormat="1" applyFont="1" applyFill="1" applyBorder="1" applyAlignment="1">
      <alignment horizontal="right" vertical="top" wrapText="1"/>
    </xf>
    <xf numFmtId="0" fontId="2" fillId="0" borderId="10" xfId="1" applyFont="1" applyFill="1" applyBorder="1" applyAlignment="1">
      <alignment vertical="top" wrapText="1"/>
    </xf>
    <xf numFmtId="0" fontId="2" fillId="0" borderId="10" xfId="1" applyFont="1" applyFill="1" applyBorder="1" applyAlignment="1">
      <alignment horizontal="right" vertical="top" wrapText="1"/>
    </xf>
    <xf numFmtId="0" fontId="2" fillId="0" borderId="9" xfId="1" applyFont="1" applyFill="1" applyBorder="1" applyAlignment="1">
      <alignment horizontal="right" vertical="top" wrapText="1"/>
    </xf>
    <xf numFmtId="0" fontId="2" fillId="0" borderId="12" xfId="1" applyFont="1" applyFill="1" applyBorder="1" applyAlignment="1">
      <alignment vertical="top" wrapText="1"/>
    </xf>
    <xf numFmtId="0" fontId="2" fillId="0" borderId="40" xfId="1" applyFont="1" applyFill="1" applyBorder="1" applyAlignment="1">
      <alignment horizontal="right" vertical="top" wrapText="1"/>
    </xf>
    <xf numFmtId="3" fontId="2" fillId="0" borderId="11" xfId="1" applyNumberFormat="1" applyFont="1" applyFill="1" applyBorder="1" applyAlignment="1">
      <alignment horizontal="center" vertical="top" wrapText="1"/>
    </xf>
    <xf numFmtId="3" fontId="2" fillId="0" borderId="23" xfId="1" applyNumberFormat="1" applyFont="1" applyFill="1" applyBorder="1" applyAlignment="1">
      <alignment horizontal="center" vertical="top" wrapText="1"/>
    </xf>
    <xf numFmtId="2" fontId="2" fillId="0" borderId="11" xfId="1" applyNumberFormat="1" applyFont="1" applyFill="1" applyBorder="1" applyAlignment="1">
      <alignment horizontal="center" vertical="top" wrapText="1"/>
    </xf>
    <xf numFmtId="9" fontId="2" fillId="0" borderId="50" xfId="1" applyNumberFormat="1" applyFont="1" applyFill="1" applyBorder="1" applyAlignment="1">
      <alignment horizontal="right" vertical="top" wrapText="1"/>
    </xf>
    <xf numFmtId="0" fontId="2" fillId="0" borderId="45" xfId="1" applyFont="1" applyFill="1" applyBorder="1" applyAlignment="1">
      <alignment horizontal="right" vertical="top" wrapText="1"/>
    </xf>
    <xf numFmtId="0" fontId="2" fillId="0" borderId="5" xfId="1" applyFont="1" applyFill="1" applyBorder="1" applyAlignment="1">
      <alignment vertical="top" wrapText="1"/>
    </xf>
    <xf numFmtId="0" fontId="2" fillId="0" borderId="5" xfId="1" applyFont="1" applyFill="1" applyBorder="1" applyAlignment="1">
      <alignment horizontal="right" vertical="top" wrapText="1"/>
    </xf>
    <xf numFmtId="0" fontId="2" fillId="0" borderId="4" xfId="1" applyFont="1" applyFill="1" applyBorder="1" applyAlignment="1">
      <alignment horizontal="right" vertical="top" wrapText="1"/>
    </xf>
    <xf numFmtId="0" fontId="2" fillId="0" borderId="7" xfId="1" applyFont="1" applyFill="1" applyBorder="1" applyAlignment="1">
      <alignment vertical="top" wrapText="1"/>
    </xf>
    <xf numFmtId="0" fontId="2" fillId="0" borderId="41" xfId="1" applyFont="1" applyFill="1" applyBorder="1" applyAlignment="1">
      <alignment horizontal="right" vertical="top" wrapText="1"/>
    </xf>
    <xf numFmtId="3" fontId="2" fillId="0" borderId="6" xfId="1" applyNumberFormat="1" applyFont="1" applyFill="1" applyBorder="1" applyAlignment="1">
      <alignment horizontal="center" vertical="top" wrapText="1"/>
    </xf>
    <xf numFmtId="3" fontId="2" fillId="0" borderId="21" xfId="1" applyNumberFormat="1" applyFont="1" applyFill="1" applyBorder="1" applyAlignment="1">
      <alignment horizontal="center" vertical="top" wrapText="1"/>
    </xf>
    <xf numFmtId="2" fontId="2" fillId="0" borderId="6" xfId="1" applyNumberFormat="1" applyFont="1" applyFill="1" applyBorder="1" applyAlignment="1">
      <alignment horizontal="center" vertical="top" wrapText="1"/>
    </xf>
    <xf numFmtId="9" fontId="2" fillId="0" borderId="51" xfId="1" applyNumberFormat="1" applyFont="1" applyFill="1" applyBorder="1" applyAlignment="1">
      <alignment horizontal="right" vertical="top" wrapText="1"/>
    </xf>
    <xf numFmtId="0" fontId="2" fillId="0" borderId="46" xfId="1" applyFont="1" applyFill="1" applyBorder="1" applyAlignment="1">
      <alignment horizontal="right" vertical="top" wrapText="1"/>
    </xf>
    <xf numFmtId="9" fontId="2" fillId="0" borderId="6" xfId="1" applyNumberFormat="1" applyFont="1" applyFill="1" applyBorder="1" applyAlignment="1">
      <alignment horizontal="right" vertical="top" wrapText="1"/>
    </xf>
    <xf numFmtId="164" fontId="2" fillId="0" borderId="34" xfId="1" applyNumberFormat="1" applyFont="1" applyFill="1" applyBorder="1" applyAlignment="1">
      <alignment horizontal="right" vertical="top" wrapText="1"/>
    </xf>
    <xf numFmtId="164" fontId="2" fillId="0" borderId="6" xfId="1" applyNumberFormat="1" applyFont="1" applyFill="1" applyBorder="1" applyAlignment="1">
      <alignment horizontal="right" vertical="top" wrapText="1"/>
    </xf>
    <xf numFmtId="164" fontId="4" fillId="0" borderId="6" xfId="1" applyNumberFormat="1" applyFont="1" applyFill="1" applyBorder="1" applyAlignment="1">
      <alignment horizontal="right" vertical="top" wrapText="1"/>
    </xf>
    <xf numFmtId="9" fontId="2" fillId="0" borderId="19" xfId="1" applyNumberFormat="1" applyFont="1" applyFill="1" applyBorder="1" applyAlignment="1">
      <alignment horizontal="right" vertical="top" wrapText="1"/>
    </xf>
    <xf numFmtId="9" fontId="2" fillId="0" borderId="11" xfId="1" applyNumberFormat="1" applyFont="1" applyFill="1" applyBorder="1" applyAlignment="1">
      <alignment horizontal="right" vertical="top" wrapText="1"/>
    </xf>
    <xf numFmtId="164" fontId="2" fillId="0" borderId="35" xfId="1" applyNumberFormat="1" applyFont="1" applyFill="1" applyBorder="1" applyAlignment="1">
      <alignment horizontal="right" vertical="top" wrapText="1"/>
    </xf>
    <xf numFmtId="164" fontId="2" fillId="0" borderId="11" xfId="1" applyNumberFormat="1" applyFont="1" applyFill="1" applyBorder="1" applyAlignment="1">
      <alignment horizontal="right" vertical="top" wrapText="1"/>
    </xf>
    <xf numFmtId="164" fontId="4" fillId="0" borderId="11" xfId="1" applyNumberFormat="1" applyFont="1" applyFill="1" applyBorder="1" applyAlignment="1">
      <alignment horizontal="right" vertical="top" wrapText="1"/>
    </xf>
    <xf numFmtId="9" fontId="2" fillId="0" borderId="20" xfId="1" applyNumberFormat="1" applyFont="1" applyFill="1" applyBorder="1" applyAlignment="1">
      <alignment horizontal="right" vertical="top" wrapText="1"/>
    </xf>
    <xf numFmtId="0" fontId="2" fillId="0" borderId="14" xfId="1" applyFont="1" applyFill="1" applyBorder="1" applyAlignment="1">
      <alignment vertical="top" wrapText="1"/>
    </xf>
    <xf numFmtId="0" fontId="2" fillId="0" borderId="14" xfId="1" applyFont="1" applyFill="1" applyBorder="1" applyAlignment="1">
      <alignment horizontal="right" vertical="top" wrapText="1"/>
    </xf>
    <xf numFmtId="0" fontId="2" fillId="0" borderId="13" xfId="1" applyFont="1" applyFill="1" applyBorder="1" applyAlignment="1">
      <alignment horizontal="right" vertical="top" wrapText="1"/>
    </xf>
    <xf numFmtId="0" fontId="2" fillId="0" borderId="15" xfId="1" applyFont="1" applyFill="1" applyBorder="1" applyAlignment="1">
      <alignment vertical="top" wrapText="1"/>
    </xf>
    <xf numFmtId="0" fontId="2" fillId="0" borderId="16" xfId="1" applyFont="1" applyFill="1" applyBorder="1" applyAlignment="1">
      <alignment horizontal="right" vertical="top" wrapText="1"/>
    </xf>
    <xf numFmtId="3" fontId="2" fillId="0" borderId="16" xfId="1" applyNumberFormat="1" applyFont="1" applyFill="1" applyBorder="1" applyAlignment="1">
      <alignment horizontal="center" vertical="top" wrapText="1"/>
    </xf>
    <xf numFmtId="3" fontId="2" fillId="0" borderId="24" xfId="1" applyNumberFormat="1" applyFont="1" applyFill="1" applyBorder="1" applyAlignment="1">
      <alignment horizontal="center" vertical="top" wrapText="1"/>
    </xf>
    <xf numFmtId="2" fontId="2" fillId="0" borderId="16" xfId="1" applyNumberFormat="1" applyFont="1" applyFill="1" applyBorder="1" applyAlignment="1">
      <alignment horizontal="center" vertical="top" wrapText="1"/>
    </xf>
    <xf numFmtId="9" fontId="2" fillId="0" borderId="52" xfId="1" applyNumberFormat="1" applyFont="1" applyFill="1" applyBorder="1" applyAlignment="1">
      <alignment horizontal="right" vertical="top" wrapText="1"/>
    </xf>
    <xf numFmtId="0" fontId="2" fillId="0" borderId="37" xfId="1" applyFont="1" applyFill="1" applyBorder="1" applyAlignment="1">
      <alignment horizontal="right" vertical="top" wrapText="1"/>
    </xf>
    <xf numFmtId="16" fontId="2" fillId="0" borderId="39" xfId="1" applyNumberFormat="1" applyFont="1" applyFill="1" applyBorder="1" applyAlignment="1">
      <alignment horizontal="right" vertical="top" wrapText="1"/>
    </xf>
    <xf numFmtId="9" fontId="2" fillId="0" borderId="16" xfId="1" applyNumberFormat="1" applyFont="1" applyFill="1" applyBorder="1" applyAlignment="1">
      <alignment horizontal="right" vertical="top" wrapText="1"/>
    </xf>
    <xf numFmtId="164" fontId="2" fillId="0" borderId="36" xfId="1" applyNumberFormat="1" applyFont="1" applyFill="1" applyBorder="1" applyAlignment="1">
      <alignment horizontal="right" vertical="top" wrapText="1"/>
    </xf>
    <xf numFmtId="164" fontId="2" fillId="0" borderId="16" xfId="1" applyNumberFormat="1" applyFont="1" applyFill="1" applyBorder="1" applyAlignment="1">
      <alignment horizontal="right" vertical="top" wrapText="1"/>
    </xf>
    <xf numFmtId="164" fontId="4" fillId="0" borderId="16" xfId="1" applyNumberFormat="1" applyFont="1" applyFill="1" applyBorder="1" applyAlignment="1">
      <alignment horizontal="right" vertical="top" wrapText="1"/>
    </xf>
    <xf numFmtId="9" fontId="2" fillId="0" borderId="37" xfId="1" applyNumberFormat="1" applyFont="1" applyFill="1" applyBorder="1" applyAlignment="1">
      <alignment horizontal="right" vertical="top" wrapText="1"/>
    </xf>
    <xf numFmtId="0" fontId="2" fillId="0" borderId="12" xfId="1" applyFont="1" applyFill="1" applyBorder="1" applyAlignment="1">
      <alignment horizontal="right" vertical="top" wrapText="1"/>
    </xf>
    <xf numFmtId="0" fontId="2" fillId="0" borderId="7" xfId="1" applyFont="1" applyFill="1" applyBorder="1" applyAlignment="1">
      <alignment horizontal="right" vertical="top" wrapText="1"/>
    </xf>
    <xf numFmtId="0" fontId="2" fillId="0" borderId="3" xfId="1" applyFont="1" applyFill="1" applyBorder="1" applyAlignment="1">
      <alignment horizontal="right" vertical="top" wrapText="1"/>
    </xf>
    <xf numFmtId="0" fontId="2" fillId="0" borderId="39" xfId="1" quotePrefix="1" applyFont="1" applyFill="1" applyBorder="1" applyAlignment="1">
      <alignment horizontal="right" vertical="top" wrapText="1"/>
    </xf>
    <xf numFmtId="0" fontId="0" fillId="0" borderId="0" xfId="0" applyAlignment="1">
      <alignment horizontal="right" vertical="top"/>
    </xf>
    <xf numFmtId="3" fontId="0" fillId="0" borderId="0" xfId="0" applyNumberFormat="1" applyAlignment="1">
      <alignment vertical="top"/>
    </xf>
    <xf numFmtId="3" fontId="0" fillId="0" borderId="25" xfId="0" applyNumberFormat="1" applyFill="1" applyBorder="1" applyAlignment="1">
      <alignment vertical="top"/>
    </xf>
    <xf numFmtId="3" fontId="2" fillId="0" borderId="0" xfId="0" applyNumberFormat="1" applyFont="1" applyAlignment="1">
      <alignment vertical="top"/>
    </xf>
    <xf numFmtId="3" fontId="2" fillId="0" borderId="0" xfId="0" applyNumberFormat="1" applyFont="1" applyFill="1" applyAlignment="1">
      <alignment vertical="top"/>
    </xf>
    <xf numFmtId="164" fontId="0" fillId="0" borderId="33" xfId="0" applyNumberFormat="1" applyBorder="1" applyAlignment="1">
      <alignment vertical="top"/>
    </xf>
    <xf numFmtId="164" fontId="0" fillId="0" borderId="0" xfId="0" applyNumberFormat="1" applyBorder="1" applyAlignment="1">
      <alignment vertical="top"/>
    </xf>
    <xf numFmtId="0" fontId="0" fillId="0" borderId="25" xfId="0" applyBorder="1" applyAlignment="1">
      <alignment vertical="top"/>
    </xf>
    <xf numFmtId="0" fontId="5" fillId="0" borderId="0" xfId="0" applyFont="1" applyFill="1" applyBorder="1" applyAlignment="1"/>
    <xf numFmtId="0" fontId="4" fillId="0" borderId="0" xfId="0" applyFont="1"/>
    <xf numFmtId="0" fontId="7" fillId="0" borderId="0" xfId="0" applyFont="1"/>
    <xf numFmtId="0" fontId="1" fillId="2" borderId="30" xfId="1" applyFont="1" applyFill="1" applyBorder="1" applyAlignment="1">
      <alignment horizontal="center" wrapText="1"/>
    </xf>
    <xf numFmtId="0" fontId="0" fillId="6" borderId="0" xfId="0" applyFill="1"/>
    <xf numFmtId="0" fontId="0" fillId="6" borderId="0" xfId="0" applyFill="1" applyAlignment="1">
      <alignment vertical="top"/>
    </xf>
    <xf numFmtId="0" fontId="2" fillId="0" borderId="11" xfId="1" applyFont="1" applyFill="1" applyBorder="1" applyAlignment="1">
      <alignment horizontal="right" vertical="top" wrapText="1"/>
    </xf>
    <xf numFmtId="0" fontId="10" fillId="0" borderId="59" xfId="0" applyFont="1" applyFill="1" applyBorder="1" applyAlignment="1">
      <alignment vertical="center" wrapText="1"/>
    </xf>
    <xf numFmtId="0" fontId="4" fillId="2" borderId="29" xfId="1" applyFont="1" applyFill="1" applyBorder="1" applyAlignment="1">
      <alignment horizontal="center" textRotation="90" wrapText="1"/>
    </xf>
    <xf numFmtId="3" fontId="4" fillId="0" borderId="5" xfId="1" applyNumberFormat="1" applyFont="1" applyFill="1" applyBorder="1" applyAlignment="1">
      <alignment horizontal="center" vertical="top" wrapText="1"/>
    </xf>
    <xf numFmtId="3" fontId="4" fillId="0" borderId="1" xfId="1" applyNumberFormat="1" applyFont="1" applyFill="1" applyBorder="1" applyAlignment="1">
      <alignment horizontal="center" vertical="top" wrapText="1"/>
    </xf>
    <xf numFmtId="3" fontId="4" fillId="0" borderId="10" xfId="1" applyNumberFormat="1" applyFont="1" applyFill="1" applyBorder="1" applyAlignment="1">
      <alignment horizontal="center" vertical="top" wrapText="1"/>
    </xf>
    <xf numFmtId="3" fontId="4" fillId="0" borderId="14" xfId="1" applyNumberFormat="1" applyFont="1" applyFill="1" applyBorder="1" applyAlignment="1">
      <alignment horizontal="center" vertical="top" wrapText="1"/>
    </xf>
    <xf numFmtId="3" fontId="4" fillId="0" borderId="0" xfId="0" applyNumberFormat="1" applyFont="1" applyFill="1" applyAlignment="1">
      <alignment vertical="top"/>
    </xf>
    <xf numFmtId="0" fontId="4" fillId="0" borderId="0" xfId="0" applyFont="1" applyAlignment="1">
      <alignment vertical="top"/>
    </xf>
    <xf numFmtId="9" fontId="2" fillId="0" borderId="56" xfId="1" applyNumberFormat="1" applyFont="1" applyFill="1" applyBorder="1" applyAlignment="1">
      <alignment horizontal="right" vertical="top" wrapText="1"/>
    </xf>
    <xf numFmtId="9" fontId="2" fillId="2" borderId="30" xfId="1" applyNumberFormat="1" applyFont="1" applyFill="1" applyBorder="1" applyAlignment="1">
      <alignment horizontal="center" textRotation="90" wrapText="1"/>
    </xf>
    <xf numFmtId="0" fontId="0" fillId="0" borderId="0" xfId="0" applyFill="1" applyAlignment="1">
      <alignment vertical="top"/>
    </xf>
    <xf numFmtId="3" fontId="4" fillId="2" borderId="56" xfId="1" applyNumberFormat="1" applyFont="1" applyFill="1" applyBorder="1" applyAlignment="1">
      <alignment horizontal="center" textRotation="90" wrapText="1"/>
    </xf>
    <xf numFmtId="3" fontId="4" fillId="0" borderId="56" xfId="1" applyNumberFormat="1" applyFont="1" applyFill="1" applyBorder="1" applyAlignment="1">
      <alignment horizontal="right" vertical="top" wrapText="1"/>
    </xf>
    <xf numFmtId="3" fontId="4" fillId="0" borderId="0" xfId="1" applyNumberFormat="1" applyFont="1" applyFill="1" applyBorder="1" applyAlignment="1">
      <alignment horizontal="right" vertical="top" wrapText="1"/>
    </xf>
    <xf numFmtId="3" fontId="4" fillId="0" borderId="0" xfId="0" applyNumberFormat="1" applyFont="1" applyAlignment="1">
      <alignment vertical="top"/>
    </xf>
    <xf numFmtId="3" fontId="4" fillId="0" borderId="0" xfId="0" applyNumberFormat="1" applyFont="1"/>
    <xf numFmtId="9" fontId="2" fillId="2" borderId="56" xfId="1" applyNumberFormat="1" applyFont="1" applyFill="1" applyBorder="1" applyAlignment="1">
      <alignment horizontal="center" textRotation="90" wrapText="1"/>
    </xf>
    <xf numFmtId="0" fontId="0" fillId="0" borderId="0" xfId="0" applyFill="1" applyAlignment="1">
      <alignment vertical="top"/>
    </xf>
    <xf numFmtId="0" fontId="1" fillId="6" borderId="3" xfId="1" applyFont="1" applyFill="1" applyBorder="1" applyAlignment="1">
      <alignment horizontal="right" vertical="top" wrapText="1"/>
    </xf>
    <xf numFmtId="0" fontId="2" fillId="6" borderId="5" xfId="1" applyFont="1" applyFill="1" applyBorder="1" applyAlignment="1">
      <alignment vertical="top" wrapText="1"/>
    </xf>
    <xf numFmtId="0" fontId="2" fillId="6" borderId="5" xfId="1" applyFont="1" applyFill="1" applyBorder="1" applyAlignment="1">
      <alignment horizontal="right" vertical="top" wrapText="1"/>
    </xf>
    <xf numFmtId="0" fontId="2" fillId="6" borderId="4" xfId="1" applyFont="1" applyFill="1" applyBorder="1" applyAlignment="1">
      <alignment horizontal="right" vertical="top" wrapText="1"/>
    </xf>
    <xf numFmtId="0" fontId="2" fillId="6" borderId="41" xfId="1" applyFont="1" applyFill="1" applyBorder="1" applyAlignment="1">
      <alignment horizontal="right" vertical="top" wrapText="1"/>
    </xf>
    <xf numFmtId="0" fontId="2" fillId="6" borderId="7" xfId="1" applyFont="1" applyFill="1" applyBorder="1" applyAlignment="1">
      <alignment vertical="top" wrapText="1"/>
    </xf>
    <xf numFmtId="3" fontId="2" fillId="6" borderId="6" xfId="1" applyNumberFormat="1" applyFont="1" applyFill="1" applyBorder="1" applyAlignment="1">
      <alignment horizontal="center" vertical="top" wrapText="1"/>
    </xf>
    <xf numFmtId="3" fontId="2" fillId="6" borderId="21" xfId="1" applyNumberFormat="1" applyFont="1" applyFill="1" applyBorder="1" applyAlignment="1">
      <alignment horizontal="center" vertical="top" wrapText="1"/>
    </xf>
    <xf numFmtId="2" fontId="2" fillId="6" borderId="6" xfId="1" applyNumberFormat="1" applyFont="1" applyFill="1" applyBorder="1" applyAlignment="1">
      <alignment horizontal="center" vertical="top" wrapText="1"/>
    </xf>
    <xf numFmtId="9" fontId="2" fillId="6" borderId="51" xfId="1" applyNumberFormat="1" applyFont="1" applyFill="1" applyBorder="1" applyAlignment="1">
      <alignment horizontal="right" vertical="top" wrapText="1"/>
    </xf>
    <xf numFmtId="0" fontId="2" fillId="6" borderId="46" xfId="1" applyFont="1" applyFill="1" applyBorder="1" applyAlignment="1">
      <alignment horizontal="right" vertical="top" wrapText="1"/>
    </xf>
    <xf numFmtId="3" fontId="4" fillId="6" borderId="5" xfId="1" applyNumberFormat="1" applyFont="1" applyFill="1" applyBorder="1" applyAlignment="1">
      <alignment horizontal="center" vertical="top" wrapText="1"/>
    </xf>
    <xf numFmtId="9" fontId="2" fillId="6" borderId="6" xfId="1" applyNumberFormat="1" applyFont="1" applyFill="1" applyBorder="1" applyAlignment="1">
      <alignment horizontal="right" vertical="top" wrapText="1"/>
    </xf>
    <xf numFmtId="3" fontId="4" fillId="6" borderId="56" xfId="1" applyNumberFormat="1" applyFont="1" applyFill="1" applyBorder="1" applyAlignment="1">
      <alignment horizontal="right" vertical="top" wrapText="1"/>
    </xf>
    <xf numFmtId="9" fontId="2" fillId="6" borderId="56" xfId="1" applyNumberFormat="1" applyFont="1" applyFill="1" applyBorder="1" applyAlignment="1">
      <alignment horizontal="right" vertical="top" wrapText="1"/>
    </xf>
    <xf numFmtId="164" fontId="2" fillId="6" borderId="34" xfId="1" applyNumberFormat="1" applyFont="1" applyFill="1" applyBorder="1" applyAlignment="1">
      <alignment horizontal="right" vertical="top" wrapText="1"/>
    </xf>
    <xf numFmtId="164" fontId="2" fillId="6" borderId="6" xfId="1" applyNumberFormat="1" applyFont="1" applyFill="1" applyBorder="1" applyAlignment="1">
      <alignment horizontal="right" vertical="top" wrapText="1"/>
    </xf>
    <xf numFmtId="164" fontId="4" fillId="6" borderId="6" xfId="1" applyNumberFormat="1" applyFont="1" applyFill="1" applyBorder="1" applyAlignment="1">
      <alignment horizontal="right" vertical="top" wrapText="1"/>
    </xf>
    <xf numFmtId="9" fontId="2" fillId="6" borderId="19" xfId="1" applyNumberFormat="1" applyFont="1" applyFill="1" applyBorder="1" applyAlignment="1">
      <alignment horizontal="right" vertical="top" wrapText="1"/>
    </xf>
    <xf numFmtId="0" fontId="2" fillId="6" borderId="3" xfId="1" applyFont="1" applyFill="1" applyBorder="1" applyAlignment="1">
      <alignment vertical="top" wrapText="1"/>
    </xf>
    <xf numFmtId="0" fontId="2" fillId="6" borderId="1" xfId="1" applyFont="1" applyFill="1" applyBorder="1" applyAlignment="1">
      <alignment vertical="top" wrapText="1"/>
    </xf>
    <xf numFmtId="0" fontId="2" fillId="6" borderId="1" xfId="1" applyFont="1" applyFill="1" applyBorder="1" applyAlignment="1">
      <alignment horizontal="right" vertical="top" wrapText="1"/>
    </xf>
    <xf numFmtId="0" fontId="2" fillId="6" borderId="8" xfId="1" applyFont="1" applyFill="1" applyBorder="1" applyAlignment="1">
      <alignment horizontal="right" vertical="top" wrapText="1"/>
    </xf>
    <xf numFmtId="0" fontId="2" fillId="6" borderId="39" xfId="1" applyFont="1" applyFill="1" applyBorder="1" applyAlignment="1">
      <alignment horizontal="right" vertical="top" wrapText="1"/>
    </xf>
    <xf numFmtId="3" fontId="2" fillId="6" borderId="0" xfId="1" applyNumberFormat="1" applyFont="1" applyFill="1" applyBorder="1" applyAlignment="1">
      <alignment horizontal="center" vertical="top" wrapText="1"/>
    </xf>
    <xf numFmtId="3" fontId="2" fillId="6" borderId="22" xfId="1" applyNumberFormat="1" applyFont="1" applyFill="1" applyBorder="1" applyAlignment="1">
      <alignment horizontal="center" vertical="top" wrapText="1"/>
    </xf>
    <xf numFmtId="2" fontId="2" fillId="6" borderId="0" xfId="1" applyNumberFormat="1" applyFont="1" applyFill="1" applyBorder="1" applyAlignment="1">
      <alignment horizontal="center" vertical="top" wrapText="1"/>
    </xf>
    <xf numFmtId="9" fontId="2" fillId="6" borderId="49" xfId="1" applyNumberFormat="1" applyFont="1" applyFill="1" applyBorder="1" applyAlignment="1">
      <alignment horizontal="right" vertical="top" wrapText="1"/>
    </xf>
    <xf numFmtId="0" fontId="2" fillId="6" borderId="44" xfId="1" applyFont="1" applyFill="1" applyBorder="1" applyAlignment="1">
      <alignment horizontal="right" vertical="top" wrapText="1"/>
    </xf>
    <xf numFmtId="3" fontId="4" fillId="6" borderId="1" xfId="1" applyNumberFormat="1" applyFont="1" applyFill="1" applyBorder="1" applyAlignment="1">
      <alignment horizontal="center" vertical="top" wrapText="1"/>
    </xf>
    <xf numFmtId="9" fontId="2" fillId="6" borderId="0" xfId="1" applyNumberFormat="1" applyFont="1" applyFill="1" applyBorder="1" applyAlignment="1">
      <alignment horizontal="right" vertical="top" wrapText="1"/>
    </xf>
    <xf numFmtId="164" fontId="2" fillId="6" borderId="33" xfId="1" applyNumberFormat="1" applyFont="1" applyFill="1" applyBorder="1" applyAlignment="1">
      <alignment horizontal="right" vertical="top" wrapText="1"/>
    </xf>
    <xf numFmtId="164" fontId="2" fillId="6" borderId="0" xfId="1" applyNumberFormat="1" applyFont="1" applyFill="1" applyBorder="1" applyAlignment="1">
      <alignment horizontal="right" vertical="top" wrapText="1"/>
    </xf>
    <xf numFmtId="164" fontId="4" fillId="6" borderId="0" xfId="1" applyNumberFormat="1" applyFont="1" applyFill="1" applyBorder="1" applyAlignment="1">
      <alignment horizontal="right" vertical="top" wrapText="1"/>
    </xf>
    <xf numFmtId="9" fontId="2" fillId="6" borderId="18" xfId="1" applyNumberFormat="1" applyFont="1" applyFill="1" applyBorder="1" applyAlignment="1">
      <alignment horizontal="right" vertical="top" wrapText="1"/>
    </xf>
    <xf numFmtId="0" fontId="2" fillId="6" borderId="10" xfId="1" applyFont="1" applyFill="1" applyBorder="1" applyAlignment="1">
      <alignment vertical="top" wrapText="1"/>
    </xf>
    <xf numFmtId="0" fontId="2" fillId="6" borderId="10" xfId="1" applyFont="1" applyFill="1" applyBorder="1" applyAlignment="1">
      <alignment horizontal="right" vertical="top" wrapText="1"/>
    </xf>
    <xf numFmtId="0" fontId="2" fillId="6" borderId="9" xfId="1" applyFont="1" applyFill="1" applyBorder="1" applyAlignment="1">
      <alignment horizontal="right" vertical="top" wrapText="1"/>
    </xf>
    <xf numFmtId="0" fontId="2" fillId="6" borderId="40" xfId="1" applyFont="1" applyFill="1" applyBorder="1" applyAlignment="1">
      <alignment horizontal="right" vertical="top" wrapText="1"/>
    </xf>
    <xf numFmtId="0" fontId="2" fillId="6" borderId="12" xfId="1" applyFont="1" applyFill="1" applyBorder="1" applyAlignment="1">
      <alignment horizontal="right" vertical="top" wrapText="1"/>
    </xf>
    <xf numFmtId="0" fontId="2" fillId="6" borderId="12" xfId="1" applyFont="1" applyFill="1" applyBorder="1" applyAlignment="1">
      <alignment vertical="top" wrapText="1"/>
    </xf>
    <xf numFmtId="3" fontId="2" fillId="6" borderId="11" xfId="1" applyNumberFormat="1" applyFont="1" applyFill="1" applyBorder="1" applyAlignment="1">
      <alignment horizontal="center" vertical="top" wrapText="1"/>
    </xf>
    <xf numFmtId="3" fontId="2" fillId="6" borderId="23" xfId="1" applyNumberFormat="1" applyFont="1" applyFill="1" applyBorder="1" applyAlignment="1">
      <alignment horizontal="center" vertical="top" wrapText="1"/>
    </xf>
    <xf numFmtId="2" fontId="2" fillId="6" borderId="11" xfId="1" applyNumberFormat="1" applyFont="1" applyFill="1" applyBorder="1" applyAlignment="1">
      <alignment horizontal="center" vertical="top" wrapText="1"/>
    </xf>
    <xf numFmtId="9" fontId="2" fillId="6" borderId="50" xfId="1" applyNumberFormat="1" applyFont="1" applyFill="1" applyBorder="1" applyAlignment="1">
      <alignment horizontal="right" vertical="top" wrapText="1"/>
    </xf>
    <xf numFmtId="0" fontId="2" fillId="6" borderId="45" xfId="1" applyFont="1" applyFill="1" applyBorder="1" applyAlignment="1">
      <alignment horizontal="right" vertical="top" wrapText="1"/>
    </xf>
    <xf numFmtId="3" fontId="4" fillId="6" borderId="10" xfId="1" applyNumberFormat="1" applyFont="1" applyFill="1" applyBorder="1" applyAlignment="1">
      <alignment horizontal="center" vertical="top" wrapText="1"/>
    </xf>
    <xf numFmtId="9" fontId="2" fillId="6" borderId="11" xfId="1" applyNumberFormat="1" applyFont="1" applyFill="1" applyBorder="1" applyAlignment="1">
      <alignment horizontal="right" vertical="top" wrapText="1"/>
    </xf>
    <xf numFmtId="164" fontId="2" fillId="6" borderId="35" xfId="1" applyNumberFormat="1" applyFont="1" applyFill="1" applyBorder="1" applyAlignment="1">
      <alignment horizontal="right" vertical="top" wrapText="1"/>
    </xf>
    <xf numFmtId="164" fontId="2" fillId="6" borderId="11" xfId="1" applyNumberFormat="1" applyFont="1" applyFill="1" applyBorder="1" applyAlignment="1">
      <alignment horizontal="right" vertical="top" wrapText="1"/>
    </xf>
    <xf numFmtId="164" fontId="4" fillId="6" borderId="11" xfId="1" applyNumberFormat="1" applyFont="1" applyFill="1" applyBorder="1" applyAlignment="1">
      <alignment horizontal="right" vertical="top" wrapText="1"/>
    </xf>
    <xf numFmtId="9" fontId="2" fillId="6" borderId="20" xfId="1" applyNumberFormat="1" applyFont="1" applyFill="1" applyBorder="1" applyAlignment="1">
      <alignment horizontal="right" vertical="top" wrapText="1"/>
    </xf>
    <xf numFmtId="0" fontId="2" fillId="6" borderId="56" xfId="1" applyFont="1" applyFill="1" applyBorder="1" applyAlignment="1">
      <alignment vertical="top" wrapText="1"/>
    </xf>
    <xf numFmtId="0" fontId="0" fillId="6" borderId="56" xfId="0" applyFill="1" applyBorder="1" applyAlignment="1">
      <alignment vertical="top"/>
    </xf>
    <xf numFmtId="0" fontId="2" fillId="6" borderId="57" xfId="1" applyFont="1" applyFill="1" applyBorder="1" applyAlignment="1">
      <alignment vertical="top" wrapText="1"/>
    </xf>
    <xf numFmtId="0" fontId="1" fillId="7" borderId="3" xfId="1" applyFont="1" applyFill="1" applyBorder="1" applyAlignment="1">
      <alignment horizontal="right" vertical="top" wrapText="1"/>
    </xf>
    <xf numFmtId="0" fontId="2" fillId="7" borderId="1" xfId="1" applyFont="1" applyFill="1" applyBorder="1" applyAlignment="1">
      <alignment vertical="top" wrapText="1"/>
    </xf>
    <xf numFmtId="0" fontId="2" fillId="7" borderId="1" xfId="1" applyFont="1" applyFill="1" applyBorder="1" applyAlignment="1">
      <alignment horizontal="right" vertical="top" wrapText="1"/>
    </xf>
    <xf numFmtId="0" fontId="2" fillId="7" borderId="8" xfId="1" applyFont="1" applyFill="1" applyBorder="1" applyAlignment="1">
      <alignment horizontal="right" vertical="top" wrapText="1"/>
    </xf>
    <xf numFmtId="0" fontId="2" fillId="7" borderId="39" xfId="1" applyFont="1" applyFill="1" applyBorder="1" applyAlignment="1">
      <alignment horizontal="right" vertical="top" wrapText="1"/>
    </xf>
    <xf numFmtId="0" fontId="2" fillId="7" borderId="3" xfId="1" applyFont="1" applyFill="1" applyBorder="1" applyAlignment="1">
      <alignment vertical="top" wrapText="1"/>
    </xf>
    <xf numFmtId="3" fontId="2" fillId="7" borderId="0" xfId="1" applyNumberFormat="1" applyFont="1" applyFill="1" applyBorder="1" applyAlignment="1">
      <alignment horizontal="center" vertical="top" wrapText="1"/>
    </xf>
    <xf numFmtId="3" fontId="2" fillId="7" borderId="22" xfId="1" applyNumberFormat="1" applyFont="1" applyFill="1" applyBorder="1" applyAlignment="1">
      <alignment horizontal="center" vertical="top" wrapText="1"/>
    </xf>
    <xf numFmtId="2" fontId="2" fillId="7" borderId="0" xfId="1" applyNumberFormat="1" applyFont="1" applyFill="1" applyBorder="1" applyAlignment="1">
      <alignment horizontal="center" vertical="top" wrapText="1"/>
    </xf>
    <xf numFmtId="9" fontId="2" fillId="7" borderId="49" xfId="1" applyNumberFormat="1" applyFont="1" applyFill="1" applyBorder="1" applyAlignment="1">
      <alignment horizontal="right" vertical="top" wrapText="1"/>
    </xf>
    <xf numFmtId="0" fontId="2" fillId="7" borderId="44" xfId="1" applyFont="1" applyFill="1" applyBorder="1" applyAlignment="1">
      <alignment horizontal="right" vertical="top" wrapText="1"/>
    </xf>
    <xf numFmtId="3" fontId="4" fillId="7" borderId="1" xfId="1" applyNumberFormat="1" applyFont="1" applyFill="1" applyBorder="1" applyAlignment="1">
      <alignment horizontal="center" vertical="top" wrapText="1"/>
    </xf>
    <xf numFmtId="9" fontId="2" fillId="7" borderId="0" xfId="1" applyNumberFormat="1" applyFont="1" applyFill="1" applyBorder="1" applyAlignment="1">
      <alignment horizontal="right" vertical="top" wrapText="1"/>
    </xf>
    <xf numFmtId="3" fontId="4" fillId="7" borderId="56" xfId="1" applyNumberFormat="1" applyFont="1" applyFill="1" applyBorder="1" applyAlignment="1">
      <alignment horizontal="right" vertical="top" wrapText="1"/>
    </xf>
    <xf numFmtId="9" fontId="2" fillId="7" borderId="56" xfId="1" applyNumberFormat="1" applyFont="1" applyFill="1" applyBorder="1" applyAlignment="1">
      <alignment horizontal="right" vertical="top" wrapText="1"/>
    </xf>
    <xf numFmtId="164" fontId="2" fillId="7" borderId="33" xfId="1" applyNumberFormat="1" applyFont="1" applyFill="1" applyBorder="1" applyAlignment="1">
      <alignment horizontal="right" vertical="top" wrapText="1"/>
    </xf>
    <xf numFmtId="164" fontId="2" fillId="7" borderId="0" xfId="1" applyNumberFormat="1" applyFont="1" applyFill="1" applyBorder="1" applyAlignment="1">
      <alignment horizontal="right" vertical="top" wrapText="1"/>
    </xf>
    <xf numFmtId="164" fontId="4" fillId="7" borderId="0" xfId="1" applyNumberFormat="1" applyFont="1" applyFill="1" applyBorder="1" applyAlignment="1">
      <alignment horizontal="right" vertical="top" wrapText="1"/>
    </xf>
    <xf numFmtId="9" fontId="2" fillId="7" borderId="18" xfId="1" applyNumberFormat="1" applyFont="1" applyFill="1" applyBorder="1" applyAlignment="1">
      <alignment horizontal="right" vertical="top" wrapText="1"/>
    </xf>
    <xf numFmtId="0" fontId="2" fillId="7" borderId="56" xfId="1" applyFont="1" applyFill="1" applyBorder="1" applyAlignment="1">
      <alignment vertical="top" wrapText="1"/>
    </xf>
    <xf numFmtId="0" fontId="0" fillId="7" borderId="56" xfId="0" applyFill="1" applyBorder="1" applyAlignment="1">
      <alignment vertical="top"/>
    </xf>
    <xf numFmtId="0" fontId="2" fillId="7" borderId="14" xfId="1" applyFont="1" applyFill="1" applyBorder="1" applyAlignment="1">
      <alignment vertical="top" wrapText="1"/>
    </xf>
    <xf numFmtId="0" fontId="2" fillId="7" borderId="14" xfId="1" applyFont="1" applyFill="1" applyBorder="1" applyAlignment="1">
      <alignment horizontal="right" vertical="top" wrapText="1"/>
    </xf>
    <xf numFmtId="0" fontId="2" fillId="7" borderId="13" xfId="1" applyFont="1" applyFill="1" applyBorder="1" applyAlignment="1">
      <alignment horizontal="right" vertical="top" wrapText="1"/>
    </xf>
    <xf numFmtId="0" fontId="2" fillId="7" borderId="15" xfId="1" applyFont="1" applyFill="1" applyBorder="1" applyAlignment="1">
      <alignment vertical="top" wrapText="1"/>
    </xf>
    <xf numFmtId="3" fontId="2" fillId="7" borderId="16" xfId="1" applyNumberFormat="1" applyFont="1" applyFill="1" applyBorder="1" applyAlignment="1">
      <alignment horizontal="center" vertical="top" wrapText="1"/>
    </xf>
    <xf numFmtId="3" fontId="2" fillId="7" borderId="24" xfId="1" applyNumberFormat="1" applyFont="1" applyFill="1" applyBorder="1" applyAlignment="1">
      <alignment horizontal="center" vertical="top" wrapText="1"/>
    </xf>
    <xf numFmtId="2" fontId="2" fillId="7" borderId="16" xfId="1" applyNumberFormat="1" applyFont="1" applyFill="1" applyBorder="1" applyAlignment="1">
      <alignment horizontal="center" vertical="top" wrapText="1"/>
    </xf>
    <xf numFmtId="9" fontId="2" fillId="7" borderId="52" xfId="1" applyNumberFormat="1" applyFont="1" applyFill="1" applyBorder="1" applyAlignment="1">
      <alignment horizontal="right" vertical="top" wrapText="1"/>
    </xf>
    <xf numFmtId="0" fontId="2" fillId="7" borderId="37" xfId="1" applyFont="1" applyFill="1" applyBorder="1" applyAlignment="1">
      <alignment horizontal="right" vertical="top" wrapText="1"/>
    </xf>
    <xf numFmtId="3" fontId="4" fillId="7" borderId="14" xfId="1" applyNumberFormat="1" applyFont="1" applyFill="1" applyBorder="1" applyAlignment="1">
      <alignment horizontal="center" vertical="top" wrapText="1"/>
    </xf>
    <xf numFmtId="9" fontId="2" fillId="7" borderId="16" xfId="1" applyNumberFormat="1" applyFont="1" applyFill="1" applyBorder="1" applyAlignment="1">
      <alignment horizontal="right" vertical="top" wrapText="1"/>
    </xf>
    <xf numFmtId="0" fontId="2" fillId="0" borderId="56" xfId="1" applyFont="1" applyFill="1" applyBorder="1" applyAlignment="1">
      <alignment vertical="top" wrapText="1"/>
    </xf>
    <xf numFmtId="0" fontId="0" fillId="0" borderId="56" xfId="0" applyFill="1" applyBorder="1" applyAlignment="1">
      <alignment vertical="top"/>
    </xf>
    <xf numFmtId="0" fontId="2" fillId="6" borderId="59" xfId="1" applyFont="1" applyFill="1" applyBorder="1" applyAlignment="1">
      <alignment vertical="top" wrapText="1"/>
    </xf>
    <xf numFmtId="0" fontId="2" fillId="7" borderId="3" xfId="1" applyFont="1" applyFill="1" applyBorder="1" applyAlignment="1">
      <alignment horizontal="right" vertical="top" wrapText="1"/>
    </xf>
    <xf numFmtId="0" fontId="2" fillId="0" borderId="56" xfId="0" applyFont="1" applyFill="1" applyBorder="1" applyAlignment="1">
      <alignment vertical="top"/>
    </xf>
    <xf numFmtId="0" fontId="2" fillId="0" borderId="56" xfId="0" applyFont="1" applyFill="1" applyBorder="1" applyAlignment="1">
      <alignment vertical="top" wrapText="1"/>
    </xf>
    <xf numFmtId="0" fontId="10" fillId="0" borderId="56" xfId="0" applyFont="1" applyFill="1" applyBorder="1" applyAlignment="1">
      <alignment vertical="center" wrapText="1"/>
    </xf>
    <xf numFmtId="0" fontId="0" fillId="8" borderId="0" xfId="0" applyFill="1" applyAlignment="1">
      <alignment vertical="top"/>
    </xf>
    <xf numFmtId="0" fontId="1" fillId="8" borderId="3" xfId="1" applyFont="1" applyFill="1" applyBorder="1" applyAlignment="1">
      <alignment horizontal="right" vertical="top" wrapText="1"/>
    </xf>
    <xf numFmtId="0" fontId="2" fillId="8" borderId="5" xfId="1" applyFont="1" applyFill="1" applyBorder="1" applyAlignment="1">
      <alignment vertical="top" wrapText="1"/>
    </xf>
    <xf numFmtId="0" fontId="2" fillId="8" borderId="5" xfId="1" applyFont="1" applyFill="1" applyBorder="1" applyAlignment="1">
      <alignment horizontal="right" vertical="top" wrapText="1"/>
    </xf>
    <xf numFmtId="0" fontId="2" fillId="8" borderId="4" xfId="1" applyFont="1" applyFill="1" applyBorder="1" applyAlignment="1">
      <alignment horizontal="right" vertical="top" wrapText="1"/>
    </xf>
    <xf numFmtId="0" fontId="2" fillId="8" borderId="41" xfId="1" applyFont="1" applyFill="1" applyBorder="1" applyAlignment="1">
      <alignment horizontal="right" vertical="top" wrapText="1"/>
    </xf>
    <xf numFmtId="0" fontId="2" fillId="8" borderId="7" xfId="1" applyFont="1" applyFill="1" applyBorder="1" applyAlignment="1">
      <alignment vertical="top" wrapText="1"/>
    </xf>
    <xf numFmtId="3" fontId="2" fillId="8" borderId="6" xfId="1" applyNumberFormat="1" applyFont="1" applyFill="1" applyBorder="1" applyAlignment="1">
      <alignment horizontal="center" vertical="top" wrapText="1"/>
    </xf>
    <xf numFmtId="3" fontId="2" fillId="8" borderId="21" xfId="1" applyNumberFormat="1" applyFont="1" applyFill="1" applyBorder="1" applyAlignment="1">
      <alignment horizontal="center" vertical="top" wrapText="1"/>
    </xf>
    <xf numFmtId="2" fontId="2" fillId="8" borderId="6" xfId="1" applyNumberFormat="1" applyFont="1" applyFill="1" applyBorder="1" applyAlignment="1">
      <alignment horizontal="center" vertical="top" wrapText="1"/>
    </xf>
    <xf numFmtId="9" fontId="2" fillId="8" borderId="51" xfId="1" applyNumberFormat="1" applyFont="1" applyFill="1" applyBorder="1" applyAlignment="1">
      <alignment horizontal="right" vertical="top" wrapText="1"/>
    </xf>
    <xf numFmtId="0" fontId="2" fillId="8" borderId="46" xfId="1" applyFont="1" applyFill="1" applyBorder="1" applyAlignment="1">
      <alignment horizontal="right" vertical="top" wrapText="1"/>
    </xf>
    <xf numFmtId="3" fontId="4" fillId="8" borderId="5" xfId="1" applyNumberFormat="1" applyFont="1" applyFill="1" applyBorder="1" applyAlignment="1">
      <alignment horizontal="center" vertical="top" wrapText="1"/>
    </xf>
    <xf numFmtId="9" fontId="2" fillId="8" borderId="6" xfId="1" applyNumberFormat="1" applyFont="1" applyFill="1" applyBorder="1" applyAlignment="1">
      <alignment horizontal="right" vertical="top" wrapText="1"/>
    </xf>
    <xf numFmtId="3" fontId="4" fillId="8" borderId="56" xfId="1" applyNumberFormat="1" applyFont="1" applyFill="1" applyBorder="1" applyAlignment="1">
      <alignment horizontal="right" vertical="top" wrapText="1"/>
    </xf>
    <xf numFmtId="9" fontId="2" fillId="8" borderId="56" xfId="1" applyNumberFormat="1" applyFont="1" applyFill="1" applyBorder="1" applyAlignment="1">
      <alignment horizontal="right" vertical="top" wrapText="1"/>
    </xf>
    <xf numFmtId="164" fontId="2" fillId="8" borderId="34" xfId="1" applyNumberFormat="1" applyFont="1" applyFill="1" applyBorder="1" applyAlignment="1">
      <alignment horizontal="right" vertical="top" wrapText="1"/>
    </xf>
    <xf numFmtId="164" fontId="2" fillId="8" borderId="6" xfId="1" applyNumberFormat="1" applyFont="1" applyFill="1" applyBorder="1" applyAlignment="1">
      <alignment horizontal="right" vertical="top" wrapText="1"/>
    </xf>
    <xf numFmtId="164" fontId="4" fillId="8" borderId="6" xfId="1" applyNumberFormat="1" applyFont="1" applyFill="1" applyBorder="1" applyAlignment="1">
      <alignment horizontal="right" vertical="top" wrapText="1"/>
    </xf>
    <xf numFmtId="9" fontId="2" fillId="8" borderId="19" xfId="1" applyNumberFormat="1" applyFont="1" applyFill="1" applyBorder="1" applyAlignment="1">
      <alignment horizontal="right" vertical="top" wrapText="1"/>
    </xf>
    <xf numFmtId="0" fontId="2" fillId="8" borderId="3" xfId="1" applyFont="1" applyFill="1" applyBorder="1" applyAlignment="1">
      <alignment vertical="top" wrapText="1"/>
    </xf>
    <xf numFmtId="0" fontId="2" fillId="8" borderId="56" xfId="1" applyFont="1" applyFill="1" applyBorder="1" applyAlignment="1">
      <alignment vertical="top" wrapText="1"/>
    </xf>
    <xf numFmtId="0" fontId="0" fillId="8" borderId="56" xfId="0" applyFill="1" applyBorder="1" applyAlignment="1">
      <alignment vertical="top"/>
    </xf>
    <xf numFmtId="0" fontId="2" fillId="8" borderId="56" xfId="0" applyFont="1" applyFill="1" applyBorder="1" applyAlignment="1">
      <alignment vertical="top"/>
    </xf>
    <xf numFmtId="0" fontId="2" fillId="8" borderId="1" xfId="1" applyFont="1" applyFill="1" applyBorder="1" applyAlignment="1">
      <alignment vertical="top" wrapText="1"/>
    </xf>
    <xf numFmtId="0" fontId="2" fillId="8" borderId="1" xfId="1" applyFont="1" applyFill="1" applyBorder="1" applyAlignment="1">
      <alignment horizontal="right" vertical="top" wrapText="1"/>
    </xf>
    <xf numFmtId="0" fontId="2" fillId="8" borderId="8" xfId="1" applyFont="1" applyFill="1" applyBorder="1" applyAlignment="1">
      <alignment horizontal="right" vertical="top" wrapText="1"/>
    </xf>
    <xf numFmtId="0" fontId="2" fillId="8" borderId="39" xfId="1" applyFont="1" applyFill="1" applyBorder="1" applyAlignment="1">
      <alignment horizontal="right" vertical="top" wrapText="1"/>
    </xf>
    <xf numFmtId="3" fontId="2" fillId="8" borderId="0" xfId="1" applyNumberFormat="1" applyFont="1" applyFill="1" applyBorder="1" applyAlignment="1">
      <alignment horizontal="center" vertical="top" wrapText="1"/>
    </xf>
    <xf numFmtId="3" fontId="2" fillId="8" borderId="22" xfId="1" applyNumberFormat="1" applyFont="1" applyFill="1" applyBorder="1" applyAlignment="1">
      <alignment horizontal="center" vertical="top" wrapText="1"/>
    </xf>
    <xf numFmtId="2" fontId="2" fillId="8" borderId="0" xfId="1" applyNumberFormat="1" applyFont="1" applyFill="1" applyBorder="1" applyAlignment="1">
      <alignment horizontal="center" vertical="top" wrapText="1"/>
    </xf>
    <xf numFmtId="9" fontId="2" fillId="8" borderId="49" xfId="1" applyNumberFormat="1" applyFont="1" applyFill="1" applyBorder="1" applyAlignment="1">
      <alignment horizontal="right" vertical="top" wrapText="1"/>
    </xf>
    <xf numFmtId="0" fontId="2" fillId="8" borderId="44" xfId="1" applyFont="1" applyFill="1" applyBorder="1" applyAlignment="1">
      <alignment horizontal="right" vertical="top" wrapText="1"/>
    </xf>
    <xf numFmtId="3" fontId="4" fillId="8" borderId="1" xfId="1" applyNumberFormat="1" applyFont="1" applyFill="1" applyBorder="1" applyAlignment="1">
      <alignment horizontal="center" vertical="top" wrapText="1"/>
    </xf>
    <xf numFmtId="9" fontId="2" fillId="8" borderId="0" xfId="1" applyNumberFormat="1" applyFont="1" applyFill="1" applyBorder="1" applyAlignment="1">
      <alignment horizontal="right" vertical="top" wrapText="1"/>
    </xf>
    <xf numFmtId="164" fontId="2" fillId="8" borderId="33" xfId="1" applyNumberFormat="1" applyFont="1" applyFill="1" applyBorder="1" applyAlignment="1">
      <alignment horizontal="right" vertical="top" wrapText="1"/>
    </xf>
    <xf numFmtId="164" fontId="2" fillId="8" borderId="0" xfId="1" applyNumberFormat="1" applyFont="1" applyFill="1" applyBorder="1" applyAlignment="1">
      <alignment horizontal="right" vertical="top" wrapText="1"/>
    </xf>
    <xf numFmtId="164" fontId="4" fillId="8" borderId="0" xfId="1" applyNumberFormat="1" applyFont="1" applyFill="1" applyBorder="1" applyAlignment="1">
      <alignment horizontal="right" vertical="top" wrapText="1"/>
    </xf>
    <xf numFmtId="9" fontId="2" fillId="8" borderId="18" xfId="1" applyNumberFormat="1" applyFont="1" applyFill="1" applyBorder="1" applyAlignment="1">
      <alignment horizontal="right" vertical="top" wrapText="1"/>
    </xf>
    <xf numFmtId="0" fontId="2" fillId="8" borderId="27" xfId="1" applyFont="1" applyFill="1" applyBorder="1" applyAlignment="1">
      <alignment vertical="top" wrapText="1"/>
    </xf>
    <xf numFmtId="0" fontId="2" fillId="8" borderId="60" xfId="1" applyFont="1" applyFill="1" applyBorder="1" applyAlignment="1">
      <alignment vertical="top" wrapText="1"/>
    </xf>
    <xf numFmtId="0" fontId="0" fillId="8" borderId="60" xfId="0" applyFill="1" applyBorder="1" applyAlignment="1">
      <alignment vertical="top"/>
    </xf>
    <xf numFmtId="164" fontId="2" fillId="8" borderId="56" xfId="0" applyNumberFormat="1" applyFont="1" applyFill="1" applyBorder="1" applyAlignment="1">
      <alignment horizontal="left" vertical="top" wrapText="1"/>
    </xf>
    <xf numFmtId="0" fontId="2" fillId="8" borderId="3" xfId="1" applyFont="1" applyFill="1" applyBorder="1" applyAlignment="1">
      <alignment horizontal="right" vertical="top" wrapText="1"/>
    </xf>
    <xf numFmtId="0" fontId="0" fillId="0" borderId="0" xfId="0" applyFill="1" applyAlignment="1">
      <alignment vertical="top"/>
    </xf>
    <xf numFmtId="0" fontId="0" fillId="0" borderId="0" xfId="0" applyFill="1" applyAlignment="1">
      <alignment vertical="top"/>
    </xf>
    <xf numFmtId="0" fontId="0" fillId="9" borderId="0" xfId="0" applyFill="1" applyAlignment="1">
      <alignment vertical="top"/>
    </xf>
    <xf numFmtId="0" fontId="1" fillId="9" borderId="3" xfId="1" applyFont="1" applyFill="1" applyBorder="1" applyAlignment="1">
      <alignment horizontal="right" vertical="top" wrapText="1"/>
    </xf>
    <xf numFmtId="0" fontId="2" fillId="9" borderId="1" xfId="1" applyFont="1" applyFill="1" applyBorder="1" applyAlignment="1">
      <alignment vertical="top" wrapText="1"/>
    </xf>
    <xf numFmtId="0" fontId="2" fillId="9" borderId="1" xfId="1" applyFont="1" applyFill="1" applyBorder="1" applyAlignment="1">
      <alignment horizontal="right" vertical="top" wrapText="1"/>
    </xf>
    <xf numFmtId="0" fontId="2" fillId="9" borderId="8" xfId="1" applyFont="1" applyFill="1" applyBorder="1" applyAlignment="1">
      <alignment horizontal="right" vertical="top" wrapText="1"/>
    </xf>
    <xf numFmtId="0" fontId="2" fillId="9" borderId="39" xfId="1" applyFont="1" applyFill="1" applyBorder="1" applyAlignment="1">
      <alignment horizontal="right" vertical="top" wrapText="1"/>
    </xf>
    <xf numFmtId="0" fontId="2" fillId="9" borderId="3" xfId="1" applyFont="1" applyFill="1" applyBorder="1" applyAlignment="1">
      <alignment vertical="top" wrapText="1"/>
    </xf>
    <xf numFmtId="3" fontId="2" fillId="9" borderId="0" xfId="1" applyNumberFormat="1" applyFont="1" applyFill="1" applyBorder="1" applyAlignment="1">
      <alignment horizontal="center" vertical="top" wrapText="1"/>
    </xf>
    <xf numFmtId="3" fontId="2" fillId="9" borderId="22" xfId="1" applyNumberFormat="1" applyFont="1" applyFill="1" applyBorder="1" applyAlignment="1">
      <alignment horizontal="center" vertical="top" wrapText="1"/>
    </xf>
    <xf numFmtId="2" fontId="2" fillId="9" borderId="0" xfId="1" applyNumberFormat="1" applyFont="1" applyFill="1" applyBorder="1" applyAlignment="1">
      <alignment horizontal="center" vertical="top" wrapText="1"/>
    </xf>
    <xf numFmtId="9" fontId="2" fillId="9" borderId="49" xfId="1" applyNumberFormat="1" applyFont="1" applyFill="1" applyBorder="1" applyAlignment="1">
      <alignment horizontal="right" vertical="top" wrapText="1"/>
    </xf>
    <xf numFmtId="0" fontId="2" fillId="9" borderId="44" xfId="1" applyFont="1" applyFill="1" applyBorder="1" applyAlignment="1">
      <alignment horizontal="right" vertical="top" wrapText="1"/>
    </xf>
    <xf numFmtId="3" fontId="4" fillId="9" borderId="1" xfId="1" applyNumberFormat="1" applyFont="1" applyFill="1" applyBorder="1" applyAlignment="1">
      <alignment horizontal="center" vertical="top" wrapText="1"/>
    </xf>
    <xf numFmtId="9" fontId="2" fillId="9" borderId="0" xfId="1" applyNumberFormat="1" applyFont="1" applyFill="1" applyBorder="1" applyAlignment="1">
      <alignment horizontal="right" vertical="top" wrapText="1"/>
    </xf>
    <xf numFmtId="3" fontId="4" fillId="9" borderId="56" xfId="1" applyNumberFormat="1" applyFont="1" applyFill="1" applyBorder="1" applyAlignment="1">
      <alignment horizontal="right" vertical="top" wrapText="1"/>
    </xf>
    <xf numFmtId="9" fontId="2" fillId="9" borderId="56" xfId="1" applyNumberFormat="1" applyFont="1" applyFill="1" applyBorder="1" applyAlignment="1">
      <alignment horizontal="right" vertical="top" wrapText="1"/>
    </xf>
    <xf numFmtId="164" fontId="2" fillId="9" borderId="33" xfId="1" applyNumberFormat="1" applyFont="1" applyFill="1" applyBorder="1" applyAlignment="1">
      <alignment horizontal="right" vertical="top" wrapText="1"/>
    </xf>
    <xf numFmtId="164" fontId="2" fillId="9" borderId="0" xfId="1" applyNumberFormat="1" applyFont="1" applyFill="1" applyBorder="1" applyAlignment="1">
      <alignment horizontal="right" vertical="top" wrapText="1"/>
    </xf>
    <xf numFmtId="164" fontId="4" fillId="9" borderId="0" xfId="1" applyNumberFormat="1" applyFont="1" applyFill="1" applyBorder="1" applyAlignment="1">
      <alignment horizontal="right" vertical="top" wrapText="1"/>
    </xf>
    <xf numFmtId="9" fontId="2" fillId="9" borderId="18" xfId="1" applyNumberFormat="1" applyFont="1" applyFill="1" applyBorder="1" applyAlignment="1">
      <alignment horizontal="right" vertical="top" wrapText="1"/>
    </xf>
    <xf numFmtId="0" fontId="2" fillId="9" borderId="56" xfId="1" applyFont="1" applyFill="1" applyBorder="1" applyAlignment="1">
      <alignment vertical="top" wrapText="1"/>
    </xf>
    <xf numFmtId="0" fontId="0" fillId="9" borderId="56" xfId="0" applyFill="1" applyBorder="1" applyAlignment="1">
      <alignment vertical="top"/>
    </xf>
    <xf numFmtId="0" fontId="2" fillId="9" borderId="57" xfId="1" applyFont="1" applyFill="1" applyBorder="1" applyAlignment="1">
      <alignment vertical="top" wrapText="1"/>
    </xf>
    <xf numFmtId="0" fontId="2" fillId="9" borderId="59" xfId="1" applyFont="1" applyFill="1" applyBorder="1" applyAlignment="1">
      <alignment vertical="top" wrapText="1"/>
    </xf>
    <xf numFmtId="0" fontId="2" fillId="9" borderId="10" xfId="1" applyFont="1" applyFill="1" applyBorder="1" applyAlignment="1">
      <alignment vertical="top" wrapText="1"/>
    </xf>
    <xf numFmtId="0" fontId="2" fillId="9" borderId="10" xfId="1" applyFont="1" applyFill="1" applyBorder="1" applyAlignment="1">
      <alignment horizontal="right" vertical="top" wrapText="1"/>
    </xf>
    <xf numFmtId="0" fontId="2" fillId="9" borderId="9" xfId="1" applyFont="1" applyFill="1" applyBorder="1" applyAlignment="1">
      <alignment horizontal="right" vertical="top" wrapText="1"/>
    </xf>
    <xf numFmtId="0" fontId="2" fillId="9" borderId="40" xfId="1" applyFont="1" applyFill="1" applyBorder="1" applyAlignment="1">
      <alignment horizontal="right" vertical="top" wrapText="1"/>
    </xf>
    <xf numFmtId="0" fontId="2" fillId="9" borderId="12" xfId="1" applyFont="1" applyFill="1" applyBorder="1" applyAlignment="1">
      <alignment horizontal="right" vertical="top" wrapText="1"/>
    </xf>
    <xf numFmtId="0" fontId="2" fillId="9" borderId="12" xfId="1" applyFont="1" applyFill="1" applyBorder="1" applyAlignment="1">
      <alignment vertical="top" wrapText="1"/>
    </xf>
    <xf numFmtId="3" fontId="2" fillId="9" borderId="11" xfId="1" applyNumberFormat="1" applyFont="1" applyFill="1" applyBorder="1" applyAlignment="1">
      <alignment horizontal="center" vertical="top" wrapText="1"/>
    </xf>
    <xf numFmtId="3" fontId="2" fillId="9" borderId="23" xfId="1" applyNumberFormat="1" applyFont="1" applyFill="1" applyBorder="1" applyAlignment="1">
      <alignment horizontal="center" vertical="top" wrapText="1"/>
    </xf>
    <xf numFmtId="2" fontId="2" fillId="9" borderId="11" xfId="1" applyNumberFormat="1" applyFont="1" applyFill="1" applyBorder="1" applyAlignment="1">
      <alignment horizontal="center" vertical="top" wrapText="1"/>
    </xf>
    <xf numFmtId="9" fontId="2" fillId="9" borderId="50" xfId="1" applyNumberFormat="1" applyFont="1" applyFill="1" applyBorder="1" applyAlignment="1">
      <alignment horizontal="right" vertical="top" wrapText="1"/>
    </xf>
    <xf numFmtId="0" fontId="2" fillId="9" borderId="45" xfId="1" applyFont="1" applyFill="1" applyBorder="1" applyAlignment="1">
      <alignment horizontal="right" vertical="top" wrapText="1"/>
    </xf>
    <xf numFmtId="3" fontId="4" fillId="9" borderId="10" xfId="1" applyNumberFormat="1" applyFont="1" applyFill="1" applyBorder="1" applyAlignment="1">
      <alignment horizontal="center" vertical="top" wrapText="1"/>
    </xf>
    <xf numFmtId="9" fontId="2" fillId="9" borderId="11" xfId="1" applyNumberFormat="1" applyFont="1" applyFill="1" applyBorder="1" applyAlignment="1">
      <alignment horizontal="right" vertical="top" wrapText="1"/>
    </xf>
    <xf numFmtId="164" fontId="2" fillId="9" borderId="35" xfId="1" applyNumberFormat="1" applyFont="1" applyFill="1" applyBorder="1" applyAlignment="1">
      <alignment horizontal="right" vertical="top" wrapText="1"/>
    </xf>
    <xf numFmtId="164" fontId="2" fillId="9" borderId="11" xfId="1" applyNumberFormat="1" applyFont="1" applyFill="1" applyBorder="1" applyAlignment="1">
      <alignment horizontal="right" vertical="top" wrapText="1"/>
    </xf>
    <xf numFmtId="164" fontId="4" fillId="9" borderId="11" xfId="1" applyNumberFormat="1" applyFont="1" applyFill="1" applyBorder="1" applyAlignment="1">
      <alignment horizontal="right" vertical="top" wrapText="1"/>
    </xf>
    <xf numFmtId="9" fontId="2" fillId="9" borderId="20" xfId="1" applyNumberFormat="1" applyFont="1" applyFill="1" applyBorder="1" applyAlignment="1">
      <alignment horizontal="right" vertical="top" wrapText="1"/>
    </xf>
    <xf numFmtId="0" fontId="2" fillId="9" borderId="3" xfId="1" applyFont="1" applyFill="1" applyBorder="1" applyAlignment="1">
      <alignment horizontal="right" vertical="top" wrapText="1"/>
    </xf>
    <xf numFmtId="0" fontId="2" fillId="9" borderId="27" xfId="1" applyFont="1" applyFill="1" applyBorder="1" applyAlignment="1">
      <alignment vertical="top" wrapText="1"/>
    </xf>
    <xf numFmtId="0" fontId="2" fillId="9" borderId="5" xfId="1" applyFont="1" applyFill="1" applyBorder="1" applyAlignment="1">
      <alignment vertical="top" wrapText="1"/>
    </xf>
    <xf numFmtId="0" fontId="2" fillId="9" borderId="5" xfId="1" applyFont="1" applyFill="1" applyBorder="1" applyAlignment="1">
      <alignment horizontal="right" vertical="top" wrapText="1"/>
    </xf>
    <xf numFmtId="0" fontId="2" fillId="9" borderId="4" xfId="1" applyFont="1" applyFill="1" applyBorder="1" applyAlignment="1">
      <alignment horizontal="right" vertical="top" wrapText="1"/>
    </xf>
    <xf numFmtId="0" fontId="2" fillId="9" borderId="41" xfId="1" applyFont="1" applyFill="1" applyBorder="1" applyAlignment="1">
      <alignment horizontal="right" vertical="top" wrapText="1"/>
    </xf>
    <xf numFmtId="0" fontId="2" fillId="9" borderId="7" xfId="1" applyFont="1" applyFill="1" applyBorder="1" applyAlignment="1">
      <alignment horizontal="right" vertical="top" wrapText="1"/>
    </xf>
    <xf numFmtId="0" fontId="2" fillId="9" borderId="7" xfId="1" applyFont="1" applyFill="1" applyBorder="1" applyAlignment="1">
      <alignment vertical="top" wrapText="1"/>
    </xf>
    <xf numFmtId="3" fontId="2" fillId="9" borderId="6" xfId="1" applyNumberFormat="1" applyFont="1" applyFill="1" applyBorder="1" applyAlignment="1">
      <alignment horizontal="center" vertical="top" wrapText="1"/>
    </xf>
    <xf numFmtId="3" fontId="2" fillId="9" borderId="21" xfId="1" applyNumberFormat="1" applyFont="1" applyFill="1" applyBorder="1" applyAlignment="1">
      <alignment horizontal="center" vertical="top" wrapText="1"/>
    </xf>
    <xf numFmtId="2" fontId="2" fillId="9" borderId="6" xfId="1" applyNumberFormat="1" applyFont="1" applyFill="1" applyBorder="1" applyAlignment="1">
      <alignment horizontal="center" vertical="top" wrapText="1"/>
    </xf>
    <xf numFmtId="9" fontId="2" fillId="9" borderId="51" xfId="1" applyNumberFormat="1" applyFont="1" applyFill="1" applyBorder="1" applyAlignment="1">
      <alignment horizontal="right" vertical="top" wrapText="1"/>
    </xf>
    <xf numFmtId="0" fontId="2" fillId="9" borderId="46" xfId="1" applyFont="1" applyFill="1" applyBorder="1" applyAlignment="1">
      <alignment horizontal="right" vertical="top" wrapText="1"/>
    </xf>
    <xf numFmtId="3" fontId="4" fillId="9" borderId="5" xfId="1" applyNumberFormat="1" applyFont="1" applyFill="1" applyBorder="1" applyAlignment="1">
      <alignment horizontal="center" vertical="top" wrapText="1"/>
    </xf>
    <xf numFmtId="9" fontId="2" fillId="9" borderId="6" xfId="1" applyNumberFormat="1" applyFont="1" applyFill="1" applyBorder="1" applyAlignment="1">
      <alignment horizontal="right" vertical="top" wrapText="1"/>
    </xf>
    <xf numFmtId="0" fontId="7" fillId="0" borderId="61" xfId="0" applyFont="1" applyBorder="1"/>
    <xf numFmtId="2" fontId="2" fillId="2" borderId="56" xfId="1" applyNumberFormat="1" applyFont="1" applyFill="1" applyBorder="1" applyAlignment="1">
      <alignment horizontal="center" textRotation="90" wrapText="1"/>
    </xf>
    <xf numFmtId="2" fontId="2" fillId="6" borderId="56" xfId="1" applyNumberFormat="1" applyFont="1" applyFill="1" applyBorder="1" applyAlignment="1">
      <alignment horizontal="right" vertical="top" wrapText="1"/>
    </xf>
    <xf numFmtId="2" fontId="2" fillId="0" borderId="0" xfId="1" applyNumberFormat="1" applyFont="1" applyFill="1" applyBorder="1" applyAlignment="1">
      <alignment horizontal="right" vertical="top" wrapText="1"/>
    </xf>
    <xf numFmtId="2" fontId="0" fillId="0" borderId="0" xfId="0" applyNumberFormat="1" applyAlignment="1">
      <alignment vertical="top"/>
    </xf>
    <xf numFmtId="2" fontId="0" fillId="0" borderId="0" xfId="0" applyNumberFormat="1"/>
    <xf numFmtId="1" fontId="2" fillId="2" borderId="56" xfId="1" applyNumberFormat="1" applyFont="1" applyFill="1" applyBorder="1" applyAlignment="1">
      <alignment horizontal="center" textRotation="90" wrapText="1"/>
    </xf>
    <xf numFmtId="1" fontId="2" fillId="0" borderId="0" xfId="1" applyNumberFormat="1" applyFont="1" applyFill="1" applyBorder="1" applyAlignment="1">
      <alignment horizontal="right" vertical="top" wrapText="1"/>
    </xf>
    <xf numFmtId="1" fontId="0" fillId="0" borderId="0" xfId="0" applyNumberFormat="1" applyAlignment="1">
      <alignment vertical="top"/>
    </xf>
    <xf numFmtId="1" fontId="0" fillId="0" borderId="0" xfId="0" applyNumberFormat="1"/>
    <xf numFmtId="0" fontId="2" fillId="0" borderId="0" xfId="0" applyFont="1" applyFill="1" applyAlignment="1">
      <alignment vertical="top"/>
    </xf>
    <xf numFmtId="0" fontId="0" fillId="0" borderId="0" xfId="0" applyFill="1" applyAlignment="1">
      <alignment vertical="top"/>
    </xf>
    <xf numFmtId="0" fontId="2" fillId="0" borderId="0" xfId="0" applyFont="1" applyFill="1" applyAlignment="1">
      <alignment vertical="top"/>
    </xf>
    <xf numFmtId="0" fontId="0" fillId="0" borderId="0" xfId="0" applyFill="1" applyAlignment="1">
      <alignment vertical="top"/>
    </xf>
    <xf numFmtId="0" fontId="0" fillId="0" borderId="0" xfId="0" applyFill="1"/>
    <xf numFmtId="9" fontId="2" fillId="0" borderId="56" xfId="1" applyNumberFormat="1" applyFont="1" applyFill="1" applyBorder="1" applyAlignment="1">
      <alignment horizontal="center" textRotation="90" wrapText="1"/>
    </xf>
    <xf numFmtId="0" fontId="2" fillId="0" borderId="56" xfId="1" applyFont="1" applyFill="1" applyBorder="1" applyAlignment="1">
      <alignment horizontal="right" vertical="top" wrapText="1"/>
    </xf>
    <xf numFmtId="0" fontId="2" fillId="0" borderId="27" xfId="1" applyFont="1" applyFill="1" applyBorder="1" applyAlignment="1">
      <alignment vertical="top" wrapText="1"/>
    </xf>
    <xf numFmtId="0" fontId="2" fillId="0" borderId="0" xfId="1" applyFont="1" applyFill="1" applyBorder="1" applyAlignment="1">
      <alignment vertical="top" wrapText="1"/>
    </xf>
    <xf numFmtId="164" fontId="2" fillId="0" borderId="56" xfId="0" applyNumberFormat="1" applyFont="1" applyFill="1" applyBorder="1" applyAlignment="1">
      <alignment horizontal="left" vertical="top" wrapText="1"/>
    </xf>
    <xf numFmtId="0" fontId="0" fillId="0" borderId="0" xfId="0" applyFill="1" applyAlignment="1">
      <alignment horizontal="right" vertical="top"/>
    </xf>
    <xf numFmtId="3" fontId="0" fillId="0" borderId="0" xfId="0" applyNumberFormat="1" applyFill="1" applyAlignment="1">
      <alignment vertical="top"/>
    </xf>
    <xf numFmtId="164" fontId="0" fillId="0" borderId="33" xfId="0" applyNumberFormat="1" applyFill="1" applyBorder="1" applyAlignment="1">
      <alignment vertical="top"/>
    </xf>
    <xf numFmtId="164" fontId="0" fillId="0" borderId="0" xfId="0" applyNumberFormat="1" applyFill="1" applyBorder="1" applyAlignment="1">
      <alignment vertical="top"/>
    </xf>
    <xf numFmtId="9" fontId="2" fillId="0" borderId="0" xfId="0" applyNumberFormat="1" applyFont="1" applyFill="1" applyAlignment="1">
      <alignment vertical="top"/>
    </xf>
    <xf numFmtId="0" fontId="0" fillId="0" borderId="25" xfId="0" applyFill="1" applyBorder="1" applyAlignment="1">
      <alignment vertical="top"/>
    </xf>
    <xf numFmtId="0" fontId="4" fillId="0" borderId="0" xfId="0" applyFont="1" applyFill="1" applyAlignment="1">
      <alignment vertical="top"/>
    </xf>
    <xf numFmtId="0" fontId="0" fillId="0" borderId="0" xfId="0" applyFill="1" applyAlignment="1">
      <alignment horizontal="right"/>
    </xf>
    <xf numFmtId="0" fontId="0" fillId="0" borderId="25" xfId="0" applyFill="1" applyBorder="1"/>
    <xf numFmtId="0" fontId="4" fillId="0" borderId="0" xfId="0" applyFont="1" applyFill="1"/>
    <xf numFmtId="3" fontId="4" fillId="0" borderId="0" xfId="0" applyNumberFormat="1" applyFont="1" applyFill="1"/>
    <xf numFmtId="164" fontId="0" fillId="0" borderId="33" xfId="0" applyNumberFormat="1" applyFill="1" applyBorder="1"/>
    <xf numFmtId="164" fontId="0" fillId="0" borderId="0" xfId="0" applyNumberFormat="1" applyFill="1" applyBorder="1"/>
    <xf numFmtId="0" fontId="2" fillId="0" borderId="0" xfId="0" applyFont="1" applyFill="1"/>
    <xf numFmtId="0" fontId="1" fillId="0" borderId="56" xfId="1" applyFont="1" applyFill="1" applyBorder="1" applyAlignment="1">
      <alignment horizontal="center" textRotation="69"/>
    </xf>
    <xf numFmtId="0" fontId="1" fillId="0" borderId="56" xfId="1" applyFont="1" applyFill="1" applyBorder="1" applyAlignment="1">
      <alignment horizontal="center" textRotation="90" wrapText="1"/>
    </xf>
    <xf numFmtId="3" fontId="1" fillId="0" borderId="56" xfId="1" applyNumberFormat="1" applyFont="1" applyFill="1" applyBorder="1" applyAlignment="1">
      <alignment horizontal="center" textRotation="90" wrapText="1"/>
    </xf>
    <xf numFmtId="0" fontId="2" fillId="0" borderId="56" xfId="1" applyFont="1" applyFill="1" applyBorder="1" applyAlignment="1">
      <alignment horizontal="center" textRotation="90" wrapText="1"/>
    </xf>
    <xf numFmtId="3" fontId="2" fillId="0" borderId="56" xfId="1" applyNumberFormat="1" applyFont="1" applyFill="1" applyBorder="1" applyAlignment="1">
      <alignment horizontal="center" textRotation="90" wrapText="1"/>
    </xf>
    <xf numFmtId="164" fontId="1" fillId="0" borderId="56" xfId="1" applyNumberFormat="1" applyFont="1" applyFill="1" applyBorder="1" applyAlignment="1">
      <alignment horizontal="center" textRotation="90" wrapText="1"/>
    </xf>
    <xf numFmtId="0" fontId="1" fillId="0" borderId="56" xfId="1" applyFont="1" applyFill="1" applyBorder="1" applyAlignment="1">
      <alignment horizontal="center" wrapText="1"/>
    </xf>
    <xf numFmtId="0" fontId="1" fillId="0" borderId="56" xfId="1" applyFont="1" applyFill="1" applyBorder="1" applyAlignment="1">
      <alignment horizontal="right" vertical="top" wrapText="1"/>
    </xf>
    <xf numFmtId="3" fontId="2" fillId="0" borderId="56" xfId="1" applyNumberFormat="1" applyFont="1" applyFill="1" applyBorder="1" applyAlignment="1">
      <alignment horizontal="center" vertical="top" wrapText="1"/>
    </xf>
    <xf numFmtId="2" fontId="2" fillId="0" borderId="56" xfId="1" applyNumberFormat="1" applyFont="1" applyFill="1" applyBorder="1" applyAlignment="1">
      <alignment horizontal="center" vertical="top" wrapText="1"/>
    </xf>
    <xf numFmtId="3" fontId="4" fillId="0" borderId="56" xfId="1" applyNumberFormat="1" applyFont="1" applyFill="1" applyBorder="1" applyAlignment="1">
      <alignment horizontal="center" vertical="top" wrapText="1"/>
    </xf>
    <xf numFmtId="164" fontId="2" fillId="0" borderId="56" xfId="1" applyNumberFormat="1" applyFont="1" applyFill="1" applyBorder="1" applyAlignment="1">
      <alignment horizontal="right" vertical="top" wrapText="1"/>
    </xf>
    <xf numFmtId="164" fontId="4" fillId="0" borderId="56" xfId="1" applyNumberFormat="1" applyFont="1" applyFill="1" applyBorder="1" applyAlignment="1">
      <alignment horizontal="right" vertical="top" wrapText="1"/>
    </xf>
    <xf numFmtId="0" fontId="4" fillId="0" borderId="56" xfId="1" applyFont="1" applyFill="1" applyBorder="1" applyAlignment="1">
      <alignment vertical="top" wrapText="1"/>
    </xf>
    <xf numFmtId="16" fontId="2" fillId="0" borderId="56" xfId="1" applyNumberFormat="1" applyFont="1" applyFill="1" applyBorder="1" applyAlignment="1">
      <alignment horizontal="right" vertical="top" wrapText="1"/>
    </xf>
    <xf numFmtId="0" fontId="2" fillId="0" borderId="56" xfId="0" applyFont="1" applyFill="1" applyBorder="1" applyAlignment="1">
      <alignment vertical="top"/>
    </xf>
    <xf numFmtId="0" fontId="0" fillId="0" borderId="56" xfId="0" applyFill="1" applyBorder="1" applyAlignment="1">
      <alignment vertical="top"/>
    </xf>
    <xf numFmtId="0" fontId="2" fillId="0" borderId="56" xfId="1" applyFont="1" applyFill="1" applyBorder="1" applyAlignment="1">
      <alignment vertical="top" wrapText="1"/>
    </xf>
    <xf numFmtId="0" fontId="2" fillId="0" borderId="56" xfId="1" applyFont="1" applyFill="1" applyBorder="1" applyAlignment="1">
      <alignment vertical="center" wrapText="1"/>
    </xf>
    <xf numFmtId="16" fontId="2" fillId="0" borderId="56" xfId="1" quotePrefix="1" applyNumberFormat="1" applyFont="1" applyFill="1" applyBorder="1" applyAlignment="1">
      <alignment horizontal="right" vertical="top" wrapText="1"/>
    </xf>
    <xf numFmtId="0" fontId="2" fillId="0" borderId="56" xfId="1" applyFont="1" applyFill="1" applyBorder="1" applyAlignment="1">
      <alignment vertical="top"/>
    </xf>
    <xf numFmtId="0" fontId="2" fillId="0" borderId="56" xfId="1" quotePrefix="1" applyFont="1" applyFill="1" applyBorder="1" applyAlignment="1">
      <alignment horizontal="right" vertical="top" wrapText="1"/>
    </xf>
    <xf numFmtId="0" fontId="4" fillId="10" borderId="56" xfId="1" applyFont="1" applyFill="1" applyBorder="1" applyAlignment="1">
      <alignment horizontal="center" textRotation="90" wrapText="1"/>
    </xf>
    <xf numFmtId="3" fontId="4" fillId="11" borderId="56" xfId="1" applyNumberFormat="1" applyFont="1" applyFill="1" applyBorder="1" applyAlignment="1">
      <alignment horizontal="center" textRotation="90" wrapText="1"/>
    </xf>
    <xf numFmtId="0" fontId="2" fillId="0" borderId="59" xfId="1" applyFont="1" applyFill="1" applyBorder="1" applyAlignment="1">
      <alignment vertical="top" wrapText="1"/>
    </xf>
    <xf numFmtId="0" fontId="2" fillId="0" borderId="57" xfId="1" applyFont="1" applyFill="1" applyBorder="1" applyAlignment="1">
      <alignment vertical="top" wrapText="1"/>
    </xf>
    <xf numFmtId="0" fontId="0" fillId="0" borderId="59" xfId="0" applyFill="1" applyBorder="1" applyAlignment="1">
      <alignment vertical="top"/>
    </xf>
    <xf numFmtId="0" fontId="0" fillId="0" borderId="56" xfId="0" applyFill="1" applyBorder="1" applyAlignment="1">
      <alignment vertical="top" wrapText="1"/>
    </xf>
    <xf numFmtId="2" fontId="2" fillId="0" borderId="56" xfId="1" applyNumberFormat="1" applyFont="1" applyFill="1" applyBorder="1" applyAlignment="1">
      <alignment horizontal="right" vertical="top" wrapText="1"/>
    </xf>
    <xf numFmtId="0" fontId="0" fillId="0" borderId="56" xfId="0" applyFill="1" applyBorder="1" applyAlignment="1">
      <alignment vertical="top"/>
    </xf>
    <xf numFmtId="0" fontId="2" fillId="0" borderId="56" xfId="1" applyFont="1" applyFill="1" applyBorder="1" applyAlignment="1">
      <alignment vertical="top" wrapText="1"/>
    </xf>
    <xf numFmtId="0" fontId="0" fillId="0" borderId="0" xfId="0" applyFill="1" applyAlignment="1">
      <alignment vertical="top"/>
    </xf>
    <xf numFmtId="0" fontId="0" fillId="7" borderId="0" xfId="0" applyFill="1" applyAlignment="1">
      <alignment vertical="top"/>
    </xf>
    <xf numFmtId="0" fontId="2" fillId="12" borderId="3" xfId="1" applyFont="1" applyFill="1" applyBorder="1" applyAlignment="1">
      <alignment vertical="top" wrapText="1"/>
    </xf>
    <xf numFmtId="0" fontId="2" fillId="12" borderId="7" xfId="1" applyFont="1" applyFill="1" applyBorder="1" applyAlignment="1">
      <alignment vertical="top" wrapText="1"/>
    </xf>
    <xf numFmtId="0" fontId="2" fillId="12" borderId="12" xfId="1" applyFont="1" applyFill="1" applyBorder="1" applyAlignment="1">
      <alignment vertical="top" wrapText="1"/>
    </xf>
    <xf numFmtId="0" fontId="2" fillId="7" borderId="39" xfId="1" quotePrefix="1" applyFont="1" applyFill="1" applyBorder="1" applyAlignment="1">
      <alignment horizontal="right" vertical="top" wrapText="1"/>
    </xf>
    <xf numFmtId="0" fontId="2" fillId="7" borderId="11" xfId="1" applyFont="1" applyFill="1" applyBorder="1" applyAlignment="1">
      <alignment horizontal="right" vertical="top" wrapText="1"/>
    </xf>
    <xf numFmtId="164" fontId="2" fillId="7" borderId="36" xfId="1" applyNumberFormat="1" applyFont="1" applyFill="1" applyBorder="1" applyAlignment="1">
      <alignment horizontal="right" vertical="top" wrapText="1"/>
    </xf>
    <xf numFmtId="164" fontId="2" fillId="7" borderId="16" xfId="1" applyNumberFormat="1" applyFont="1" applyFill="1" applyBorder="1" applyAlignment="1">
      <alignment horizontal="right" vertical="top" wrapText="1"/>
    </xf>
    <xf numFmtId="164" fontId="4" fillId="7" borderId="16" xfId="1" applyNumberFormat="1" applyFont="1" applyFill="1" applyBorder="1" applyAlignment="1">
      <alignment horizontal="right" vertical="top" wrapText="1"/>
    </xf>
    <xf numFmtId="9" fontId="2" fillId="7" borderId="37" xfId="1" applyNumberFormat="1" applyFont="1" applyFill="1" applyBorder="1" applyAlignment="1">
      <alignment horizontal="right" vertical="top" wrapText="1"/>
    </xf>
    <xf numFmtId="0" fontId="10" fillId="7" borderId="56" xfId="0" applyFont="1" applyFill="1" applyBorder="1" applyAlignment="1">
      <alignment vertical="center" wrapText="1"/>
    </xf>
    <xf numFmtId="16" fontId="2" fillId="7" borderId="39" xfId="1" applyNumberFormat="1" applyFont="1" applyFill="1" applyBorder="1" applyAlignment="1">
      <alignment horizontal="right" vertical="top" wrapText="1"/>
    </xf>
    <xf numFmtId="0" fontId="2" fillId="7" borderId="56" xfId="0" applyFont="1" applyFill="1" applyBorder="1" applyAlignment="1">
      <alignment vertical="top" wrapText="1"/>
    </xf>
    <xf numFmtId="0" fontId="2" fillId="7" borderId="56" xfId="0" applyFont="1" applyFill="1" applyBorder="1" applyAlignment="1">
      <alignment vertical="top"/>
    </xf>
    <xf numFmtId="0" fontId="0" fillId="0" borderId="0" xfId="0" applyFill="1" applyAlignment="1">
      <alignment vertical="top"/>
    </xf>
    <xf numFmtId="0" fontId="2" fillId="0" borderId="27" xfId="1" applyFont="1" applyFill="1" applyBorder="1" applyAlignment="1">
      <alignment vertical="top" wrapText="1"/>
    </xf>
    <xf numFmtId="0" fontId="2" fillId="0" borderId="56" xfId="0" applyFont="1" applyFill="1" applyBorder="1" applyAlignment="1">
      <alignment vertical="top"/>
    </xf>
    <xf numFmtId="0" fontId="0" fillId="0" borderId="56" xfId="0" applyFill="1" applyBorder="1" applyAlignment="1">
      <alignment vertical="top"/>
    </xf>
    <xf numFmtId="0" fontId="2" fillId="0" borderId="56" xfId="1" applyFont="1" applyFill="1" applyBorder="1" applyAlignment="1">
      <alignment vertical="top" wrapText="1"/>
    </xf>
    <xf numFmtId="3" fontId="2" fillId="3" borderId="29" xfId="1" applyNumberFormat="1" applyFont="1" applyFill="1" applyBorder="1" applyAlignment="1">
      <alignment horizontal="center" textRotation="90" wrapText="1"/>
    </xf>
    <xf numFmtId="9" fontId="2" fillId="2" borderId="62" xfId="1" applyNumberFormat="1" applyFont="1" applyFill="1" applyBorder="1" applyAlignment="1">
      <alignment horizontal="center" textRotation="90" wrapText="1"/>
    </xf>
    <xf numFmtId="0" fontId="1" fillId="13" borderId="30" xfId="1" applyFont="1" applyFill="1" applyBorder="1" applyAlignment="1">
      <alignment horizontal="center" wrapText="1"/>
    </xf>
    <xf numFmtId="0" fontId="0" fillId="14" borderId="0" xfId="0" applyFill="1"/>
    <xf numFmtId="3" fontId="2" fillId="15" borderId="42" xfId="1" applyNumberFormat="1" applyFont="1" applyFill="1" applyBorder="1" applyAlignment="1">
      <alignment horizontal="center" vertical="top" wrapText="1"/>
    </xf>
    <xf numFmtId="3" fontId="2" fillId="0" borderId="26" xfId="1" applyNumberFormat="1" applyFont="1" applyFill="1" applyBorder="1" applyAlignment="1">
      <alignment horizontal="center" vertical="top" wrapText="1"/>
    </xf>
    <xf numFmtId="3" fontId="2" fillId="15" borderId="0" xfId="1" applyNumberFormat="1" applyFont="1" applyFill="1" applyBorder="1" applyAlignment="1">
      <alignment horizontal="center" vertical="top" wrapText="1"/>
    </xf>
    <xf numFmtId="0" fontId="2" fillId="5" borderId="27" xfId="1" applyFont="1" applyFill="1" applyBorder="1" applyAlignment="1">
      <alignment vertical="top" wrapText="1"/>
    </xf>
    <xf numFmtId="3" fontId="2" fillId="0" borderId="1" xfId="1" applyNumberFormat="1" applyFont="1" applyFill="1" applyBorder="1" applyAlignment="1">
      <alignment horizontal="center" vertical="top" wrapText="1"/>
    </xf>
    <xf numFmtId="0" fontId="2" fillId="5" borderId="3" xfId="1" applyFont="1" applyFill="1" applyBorder="1" applyAlignment="1">
      <alignment vertical="top" wrapText="1"/>
    </xf>
    <xf numFmtId="0" fontId="4" fillId="0" borderId="1" xfId="1" applyFont="1" applyFill="1" applyBorder="1" applyAlignment="1">
      <alignment vertical="top" wrapText="1"/>
    </xf>
    <xf numFmtId="3" fontId="2" fillId="15" borderId="11" xfId="1" applyNumberFormat="1" applyFont="1" applyFill="1" applyBorder="1" applyAlignment="1">
      <alignment horizontal="center" vertical="top" wrapText="1"/>
    </xf>
    <xf numFmtId="3" fontId="2" fillId="0" borderId="10" xfId="1" applyNumberFormat="1" applyFont="1" applyFill="1" applyBorder="1" applyAlignment="1">
      <alignment horizontal="center" vertical="top" wrapText="1"/>
    </xf>
    <xf numFmtId="0" fontId="2" fillId="5" borderId="12" xfId="1" applyFont="1" applyFill="1" applyBorder="1" applyAlignment="1">
      <alignment vertical="top" wrapText="1"/>
    </xf>
    <xf numFmtId="3" fontId="2" fillId="15" borderId="6" xfId="1" applyNumberFormat="1" applyFont="1" applyFill="1" applyBorder="1" applyAlignment="1">
      <alignment horizontal="center" vertical="top" wrapText="1"/>
    </xf>
    <xf numFmtId="3" fontId="2" fillId="0" borderId="5" xfId="1" applyNumberFormat="1" applyFont="1" applyFill="1" applyBorder="1" applyAlignment="1">
      <alignment horizontal="center" vertical="top" wrapText="1"/>
    </xf>
    <xf numFmtId="0" fontId="2" fillId="5" borderId="7" xfId="1" applyFont="1" applyFill="1" applyBorder="1" applyAlignment="1">
      <alignment vertical="top" wrapText="1"/>
    </xf>
    <xf numFmtId="0" fontId="2" fillId="16" borderId="3" xfId="1" applyFont="1" applyFill="1" applyBorder="1" applyAlignment="1">
      <alignment vertical="top" wrapText="1"/>
    </xf>
    <xf numFmtId="0" fontId="2" fillId="16" borderId="12" xfId="1" applyFont="1" applyFill="1" applyBorder="1" applyAlignment="1">
      <alignment vertical="top" wrapText="1"/>
    </xf>
    <xf numFmtId="3" fontId="2" fillId="15" borderId="16" xfId="1" applyNumberFormat="1" applyFont="1" applyFill="1" applyBorder="1" applyAlignment="1">
      <alignment horizontal="center" vertical="top" wrapText="1"/>
    </xf>
    <xf numFmtId="3" fontId="2" fillId="0" borderId="14" xfId="1" applyNumberFormat="1" applyFont="1" applyFill="1" applyBorder="1" applyAlignment="1">
      <alignment horizontal="center" vertical="top" wrapText="1"/>
    </xf>
    <xf numFmtId="0" fontId="2" fillId="5" borderId="15" xfId="1" applyFont="1" applyFill="1" applyBorder="1" applyAlignment="1">
      <alignment vertical="top" wrapText="1"/>
    </xf>
    <xf numFmtId="0" fontId="2" fillId="0" borderId="17" xfId="0" applyFont="1" applyBorder="1" applyAlignment="1">
      <alignment vertical="top"/>
    </xf>
    <xf numFmtId="0" fontId="2" fillId="0" borderId="11" xfId="0" applyFont="1" applyBorder="1" applyAlignment="1">
      <alignment vertical="top"/>
    </xf>
    <xf numFmtId="0" fontId="1" fillId="17" borderId="3" xfId="1" applyFont="1" applyFill="1" applyBorder="1" applyAlignment="1">
      <alignment horizontal="right" vertical="top" wrapText="1"/>
    </xf>
    <xf numFmtId="0" fontId="2" fillId="17" borderId="14" xfId="1" applyFont="1" applyFill="1" applyBorder="1" applyAlignment="1">
      <alignment vertical="top" wrapText="1"/>
    </xf>
    <xf numFmtId="0" fontId="2" fillId="17" borderId="14" xfId="1" applyFont="1" applyFill="1" applyBorder="1" applyAlignment="1">
      <alignment horizontal="right" vertical="top" wrapText="1"/>
    </xf>
    <xf numFmtId="0" fontId="2" fillId="17" borderId="13" xfId="1" applyFont="1" applyFill="1" applyBorder="1" applyAlignment="1">
      <alignment horizontal="right" vertical="top" wrapText="1"/>
    </xf>
    <xf numFmtId="0" fontId="2" fillId="17" borderId="16" xfId="1" applyFont="1" applyFill="1" applyBorder="1" applyAlignment="1">
      <alignment horizontal="right" vertical="top" wrapText="1"/>
    </xf>
    <xf numFmtId="0" fontId="2" fillId="17" borderId="15" xfId="1" applyFont="1" applyFill="1" applyBorder="1" applyAlignment="1">
      <alignment vertical="top" wrapText="1"/>
    </xf>
    <xf numFmtId="0" fontId="2" fillId="17" borderId="1" xfId="1" applyFont="1" applyFill="1" applyBorder="1" applyAlignment="1">
      <alignment vertical="top" wrapText="1"/>
    </xf>
    <xf numFmtId="0" fontId="2" fillId="17" borderId="1" xfId="1" applyFont="1" applyFill="1" applyBorder="1" applyAlignment="1">
      <alignment horizontal="right" vertical="top" wrapText="1"/>
    </xf>
    <xf numFmtId="0" fontId="2" fillId="17" borderId="8" xfId="1" applyFont="1" applyFill="1" applyBorder="1" applyAlignment="1">
      <alignment horizontal="right" vertical="top" wrapText="1"/>
    </xf>
    <xf numFmtId="0" fontId="2" fillId="17" borderId="39" xfId="1" applyFont="1" applyFill="1" applyBorder="1" applyAlignment="1">
      <alignment horizontal="right" vertical="top" wrapText="1"/>
    </xf>
    <xf numFmtId="0" fontId="2" fillId="17" borderId="3" xfId="1" applyFont="1" applyFill="1" applyBorder="1" applyAlignment="1">
      <alignment vertical="top" wrapText="1"/>
    </xf>
    <xf numFmtId="0" fontId="2" fillId="17" borderId="5" xfId="1" applyFont="1" applyFill="1" applyBorder="1" applyAlignment="1">
      <alignment vertical="top" wrapText="1"/>
    </xf>
    <xf numFmtId="0" fontId="2" fillId="17" borderId="5" xfId="1" applyFont="1" applyFill="1" applyBorder="1" applyAlignment="1">
      <alignment horizontal="right" vertical="top" wrapText="1"/>
    </xf>
    <xf numFmtId="0" fontId="2" fillId="17" borderId="4" xfId="1" applyFont="1" applyFill="1" applyBorder="1" applyAlignment="1">
      <alignment horizontal="right" vertical="top" wrapText="1"/>
    </xf>
    <xf numFmtId="0" fontId="2" fillId="17" borderId="41" xfId="1" applyFont="1" applyFill="1" applyBorder="1" applyAlignment="1">
      <alignment horizontal="right" vertical="top" wrapText="1"/>
    </xf>
    <xf numFmtId="0" fontId="2" fillId="17" borderId="7" xfId="1" applyFont="1" applyFill="1" applyBorder="1" applyAlignment="1">
      <alignment vertical="top" wrapText="1"/>
    </xf>
    <xf numFmtId="0" fontId="2" fillId="17" borderId="10" xfId="1" applyFont="1" applyFill="1" applyBorder="1" applyAlignment="1">
      <alignment vertical="top" wrapText="1"/>
    </xf>
    <xf numFmtId="0" fontId="2" fillId="17" borderId="10" xfId="1" applyFont="1" applyFill="1" applyBorder="1" applyAlignment="1">
      <alignment horizontal="right" vertical="top" wrapText="1"/>
    </xf>
    <xf numFmtId="0" fontId="2" fillId="17" borderId="9" xfId="1" applyFont="1" applyFill="1" applyBorder="1" applyAlignment="1">
      <alignment horizontal="right" vertical="top" wrapText="1"/>
    </xf>
    <xf numFmtId="0" fontId="2" fillId="17" borderId="40" xfId="1" applyFont="1" applyFill="1" applyBorder="1" applyAlignment="1">
      <alignment horizontal="right" vertical="top" wrapText="1"/>
    </xf>
    <xf numFmtId="0" fontId="2" fillId="17" borderId="12" xfId="1" applyFont="1" applyFill="1" applyBorder="1" applyAlignment="1">
      <alignment vertical="top" wrapText="1"/>
    </xf>
    <xf numFmtId="0" fontId="2" fillId="5" borderId="7" xfId="1" applyFont="1" applyFill="1" applyBorder="1" applyAlignment="1">
      <alignment vertical="center" wrapText="1"/>
    </xf>
    <xf numFmtId="0" fontId="2" fillId="5" borderId="3" xfId="1" applyFont="1" applyFill="1" applyBorder="1" applyAlignment="1">
      <alignment vertical="center" wrapText="1"/>
    </xf>
    <xf numFmtId="0" fontId="2" fillId="5" borderId="55" xfId="1" applyFont="1" applyFill="1" applyBorder="1" applyAlignment="1">
      <alignment vertical="top" wrapText="1"/>
    </xf>
    <xf numFmtId="0" fontId="0" fillId="0" borderId="56" xfId="0" applyBorder="1" applyAlignment="1">
      <alignment vertical="top"/>
    </xf>
    <xf numFmtId="164" fontId="2" fillId="5" borderId="56" xfId="0" applyNumberFormat="1" applyFont="1" applyFill="1" applyBorder="1" applyAlignment="1">
      <alignment horizontal="left" vertical="top" wrapText="1"/>
    </xf>
    <xf numFmtId="0" fontId="2" fillId="5" borderId="56" xfId="1" applyFont="1" applyFill="1" applyBorder="1" applyAlignment="1">
      <alignment vertical="top" wrapText="1"/>
    </xf>
    <xf numFmtId="16" fontId="2" fillId="0" borderId="39" xfId="1" quotePrefix="1" applyNumberFormat="1" applyFont="1" applyFill="1" applyBorder="1" applyAlignment="1">
      <alignment horizontal="right" vertical="top" wrapText="1"/>
    </xf>
    <xf numFmtId="0" fontId="2" fillId="0" borderId="1" xfId="1" applyFont="1" applyBorder="1" applyAlignment="1">
      <alignment vertical="top"/>
    </xf>
    <xf numFmtId="0" fontId="1" fillId="18" borderId="30" xfId="1" applyFont="1" applyFill="1" applyBorder="1" applyAlignment="1">
      <alignment horizontal="center" wrapText="1"/>
    </xf>
    <xf numFmtId="0" fontId="0" fillId="14" borderId="0" xfId="0" applyFill="1" applyAlignment="1">
      <alignment vertical="top"/>
    </xf>
    <xf numFmtId="0" fontId="1" fillId="14" borderId="3" xfId="1" applyFont="1" applyFill="1" applyBorder="1" applyAlignment="1">
      <alignment horizontal="right" vertical="top" wrapText="1"/>
    </xf>
    <xf numFmtId="0" fontId="2" fillId="14" borderId="26" xfId="1" applyFont="1" applyFill="1" applyBorder="1" applyAlignment="1">
      <alignment vertical="top" wrapText="1"/>
    </xf>
    <xf numFmtId="0" fontId="2" fillId="14" borderId="26" xfId="1" applyFont="1" applyFill="1" applyBorder="1" applyAlignment="1">
      <alignment horizontal="right" vertical="top" wrapText="1"/>
    </xf>
    <xf numFmtId="0" fontId="2" fillId="14" borderId="28" xfId="1" applyFont="1" applyFill="1" applyBorder="1" applyAlignment="1">
      <alignment horizontal="right" vertical="top" wrapText="1"/>
    </xf>
    <xf numFmtId="0" fontId="2" fillId="14" borderId="38" xfId="1" applyFont="1" applyFill="1" applyBorder="1" applyAlignment="1">
      <alignment horizontal="right" vertical="top" wrapText="1"/>
    </xf>
    <xf numFmtId="0" fontId="2" fillId="14" borderId="27" xfId="1" applyFont="1" applyFill="1" applyBorder="1" applyAlignment="1">
      <alignment vertical="top" wrapText="1"/>
    </xf>
    <xf numFmtId="3" fontId="2" fillId="14" borderId="42" xfId="1" applyNumberFormat="1" applyFont="1" applyFill="1" applyBorder="1" applyAlignment="1">
      <alignment horizontal="center" vertical="top" wrapText="1"/>
    </xf>
    <xf numFmtId="3" fontId="2" fillId="14" borderId="47" xfId="1" applyNumberFormat="1" applyFont="1" applyFill="1" applyBorder="1" applyAlignment="1">
      <alignment horizontal="center" vertical="top" wrapText="1"/>
    </xf>
    <xf numFmtId="2" fontId="2" fillId="14" borderId="42" xfId="1" applyNumberFormat="1" applyFont="1" applyFill="1" applyBorder="1" applyAlignment="1">
      <alignment horizontal="center" vertical="top" wrapText="1"/>
    </xf>
    <xf numFmtId="9" fontId="2" fillId="14" borderId="48" xfId="1" applyNumberFormat="1" applyFont="1" applyFill="1" applyBorder="1" applyAlignment="1">
      <alignment horizontal="right" vertical="top" wrapText="1"/>
    </xf>
    <xf numFmtId="0" fontId="2" fillId="14" borderId="43" xfId="1" applyFont="1" applyFill="1" applyBorder="1" applyAlignment="1">
      <alignment horizontal="right" vertical="top" wrapText="1"/>
    </xf>
    <xf numFmtId="3" fontId="2" fillId="14" borderId="0" xfId="1" applyNumberFormat="1" applyFont="1" applyFill="1" applyBorder="1" applyAlignment="1">
      <alignment horizontal="center" vertical="top" wrapText="1"/>
    </xf>
    <xf numFmtId="3" fontId="4" fillId="14" borderId="26" xfId="1" applyNumberFormat="1" applyFont="1" applyFill="1" applyBorder="1" applyAlignment="1">
      <alignment horizontal="center" vertical="top" wrapText="1"/>
    </xf>
    <xf numFmtId="9" fontId="2" fillId="14" borderId="49" xfId="1" applyNumberFormat="1" applyFont="1" applyFill="1" applyBorder="1" applyAlignment="1">
      <alignment horizontal="right" vertical="top" wrapText="1"/>
    </xf>
    <xf numFmtId="9" fontId="2" fillId="14" borderId="0" xfId="1" applyNumberFormat="1" applyFont="1" applyFill="1" applyBorder="1" applyAlignment="1">
      <alignment horizontal="right" vertical="top" wrapText="1"/>
    </xf>
    <xf numFmtId="164" fontId="2" fillId="14" borderId="53" xfId="1" applyNumberFormat="1" applyFont="1" applyFill="1" applyBorder="1" applyAlignment="1">
      <alignment horizontal="right" vertical="top" wrapText="1"/>
    </xf>
    <xf numFmtId="164" fontId="2" fillId="14" borderId="42" xfId="1" applyNumberFormat="1" applyFont="1" applyFill="1" applyBorder="1" applyAlignment="1">
      <alignment horizontal="right" vertical="top" wrapText="1"/>
    </xf>
    <xf numFmtId="164" fontId="4" fillId="14" borderId="42" xfId="1" applyNumberFormat="1" applyFont="1" applyFill="1" applyBorder="1" applyAlignment="1">
      <alignment horizontal="right" vertical="top" wrapText="1"/>
    </xf>
    <xf numFmtId="0" fontId="2" fillId="14" borderId="1" xfId="1" applyFont="1" applyFill="1" applyBorder="1" applyAlignment="1">
      <alignment vertical="top" wrapText="1"/>
    </xf>
    <xf numFmtId="0" fontId="2" fillId="14" borderId="1" xfId="1" applyFont="1" applyFill="1" applyBorder="1" applyAlignment="1">
      <alignment horizontal="right" vertical="top" wrapText="1"/>
    </xf>
    <xf numFmtId="0" fontId="2" fillId="14" borderId="8" xfId="1" applyFont="1" applyFill="1" applyBorder="1" applyAlignment="1">
      <alignment horizontal="right" vertical="top" wrapText="1"/>
    </xf>
    <xf numFmtId="0" fontId="2" fillId="14" borderId="39" xfId="1" applyFont="1" applyFill="1" applyBorder="1" applyAlignment="1">
      <alignment horizontal="right" vertical="top" wrapText="1"/>
    </xf>
    <xf numFmtId="0" fontId="2" fillId="14" borderId="3" xfId="1" applyFont="1" applyFill="1" applyBorder="1" applyAlignment="1">
      <alignment vertical="top" wrapText="1"/>
    </xf>
    <xf numFmtId="3" fontId="2" fillId="14" borderId="22" xfId="1" applyNumberFormat="1" applyFont="1" applyFill="1" applyBorder="1" applyAlignment="1">
      <alignment horizontal="center" vertical="top" wrapText="1"/>
    </xf>
    <xf numFmtId="2" fontId="2" fillId="14" borderId="0" xfId="1" applyNumberFormat="1" applyFont="1" applyFill="1" applyBorder="1" applyAlignment="1">
      <alignment horizontal="center" vertical="top" wrapText="1"/>
    </xf>
    <xf numFmtId="0" fontId="2" fillId="14" borderId="44" xfId="1" applyFont="1" applyFill="1" applyBorder="1" applyAlignment="1">
      <alignment horizontal="right" vertical="top" wrapText="1"/>
    </xf>
    <xf numFmtId="3" fontId="4" fillId="14" borderId="1" xfId="1" applyNumberFormat="1" applyFont="1" applyFill="1" applyBorder="1" applyAlignment="1">
      <alignment horizontal="center" vertical="top" wrapText="1"/>
    </xf>
    <xf numFmtId="164" fontId="2" fillId="14" borderId="33" xfId="1" applyNumberFormat="1" applyFont="1" applyFill="1" applyBorder="1" applyAlignment="1">
      <alignment horizontal="right" vertical="top" wrapText="1"/>
    </xf>
    <xf numFmtId="164" fontId="2" fillId="14" borderId="0" xfId="1" applyNumberFormat="1" applyFont="1" applyFill="1" applyBorder="1" applyAlignment="1">
      <alignment horizontal="right" vertical="top" wrapText="1"/>
    </xf>
    <xf numFmtId="164" fontId="4" fillId="14" borderId="0" xfId="1" applyNumberFormat="1" applyFont="1" applyFill="1" applyBorder="1" applyAlignment="1">
      <alignment horizontal="right" vertical="top" wrapText="1"/>
    </xf>
    <xf numFmtId="0" fontId="4" fillId="14" borderId="1" xfId="1" applyFont="1" applyFill="1" applyBorder="1" applyAlignment="1">
      <alignment vertical="top" wrapText="1"/>
    </xf>
    <xf numFmtId="0" fontId="2" fillId="19" borderId="3" xfId="1" applyFont="1" applyFill="1" applyBorder="1" applyAlignment="1">
      <alignment vertical="top" wrapText="1"/>
    </xf>
    <xf numFmtId="0" fontId="0" fillId="20" borderId="0" xfId="0" applyFill="1" applyAlignment="1">
      <alignment vertical="top"/>
    </xf>
    <xf numFmtId="0" fontId="1" fillId="20" borderId="3" xfId="1" applyFont="1" applyFill="1" applyBorder="1" applyAlignment="1">
      <alignment horizontal="right" vertical="top" wrapText="1"/>
    </xf>
    <xf numFmtId="0" fontId="2" fillId="20" borderId="1" xfId="1" applyFont="1" applyFill="1" applyBorder="1" applyAlignment="1">
      <alignment vertical="top" wrapText="1"/>
    </xf>
    <xf numFmtId="0" fontId="2" fillId="20" borderId="1" xfId="1" applyFont="1" applyFill="1" applyBorder="1" applyAlignment="1">
      <alignment horizontal="right" vertical="top" wrapText="1"/>
    </xf>
    <xf numFmtId="0" fontId="2" fillId="20" borderId="8" xfId="1" applyFont="1" applyFill="1" applyBorder="1" applyAlignment="1">
      <alignment horizontal="right" vertical="top" wrapText="1"/>
    </xf>
    <xf numFmtId="0" fontId="2" fillId="20" borderId="39" xfId="1" applyFont="1" applyFill="1" applyBorder="1" applyAlignment="1">
      <alignment horizontal="right" vertical="top" wrapText="1"/>
    </xf>
    <xf numFmtId="0" fontId="2" fillId="20" borderId="3" xfId="1" applyFont="1" applyFill="1" applyBorder="1" applyAlignment="1">
      <alignment vertical="top" wrapText="1"/>
    </xf>
    <xf numFmtId="3" fontId="2" fillId="20" borderId="0" xfId="1" applyNumberFormat="1" applyFont="1" applyFill="1" applyBorder="1" applyAlignment="1">
      <alignment horizontal="center" vertical="top" wrapText="1"/>
    </xf>
    <xf numFmtId="3" fontId="2" fillId="20" borderId="22" xfId="1" applyNumberFormat="1" applyFont="1" applyFill="1" applyBorder="1" applyAlignment="1">
      <alignment horizontal="center" vertical="top" wrapText="1"/>
    </xf>
    <xf numFmtId="2" fontId="2" fillId="20" borderId="0" xfId="1" applyNumberFormat="1" applyFont="1" applyFill="1" applyBorder="1" applyAlignment="1">
      <alignment horizontal="center" vertical="top" wrapText="1"/>
    </xf>
    <xf numFmtId="9" fontId="2" fillId="20" borderId="49" xfId="1" applyNumberFormat="1" applyFont="1" applyFill="1" applyBorder="1" applyAlignment="1">
      <alignment horizontal="right" vertical="top" wrapText="1"/>
    </xf>
    <xf numFmtId="0" fontId="2" fillId="20" borderId="44" xfId="1" applyFont="1" applyFill="1" applyBorder="1" applyAlignment="1">
      <alignment horizontal="right" vertical="top" wrapText="1"/>
    </xf>
    <xf numFmtId="3" fontId="4" fillId="20" borderId="1" xfId="1" applyNumberFormat="1" applyFont="1" applyFill="1" applyBorder="1" applyAlignment="1">
      <alignment horizontal="center" vertical="top" wrapText="1"/>
    </xf>
    <xf numFmtId="9" fontId="2" fillId="20" borderId="0" xfId="1" applyNumberFormat="1" applyFont="1" applyFill="1" applyBorder="1" applyAlignment="1">
      <alignment horizontal="right" vertical="top" wrapText="1"/>
    </xf>
    <xf numFmtId="164" fontId="2" fillId="20" borderId="33" xfId="1" applyNumberFormat="1" applyFont="1" applyFill="1" applyBorder="1" applyAlignment="1">
      <alignment horizontal="right" vertical="top" wrapText="1"/>
    </xf>
    <xf numFmtId="164" fontId="2" fillId="20" borderId="0" xfId="1" applyNumberFormat="1" applyFont="1" applyFill="1" applyBorder="1" applyAlignment="1">
      <alignment horizontal="right" vertical="top" wrapText="1"/>
    </xf>
    <xf numFmtId="164" fontId="4" fillId="20" borderId="0" xfId="1" applyNumberFormat="1" applyFont="1" applyFill="1" applyBorder="1" applyAlignment="1">
      <alignment horizontal="right" vertical="top" wrapText="1"/>
    </xf>
    <xf numFmtId="0" fontId="2" fillId="20" borderId="10" xfId="1" applyFont="1" applyFill="1" applyBorder="1" applyAlignment="1">
      <alignment vertical="top" wrapText="1"/>
    </xf>
    <xf numFmtId="0" fontId="2" fillId="20" borderId="10" xfId="1" applyFont="1" applyFill="1" applyBorder="1" applyAlignment="1">
      <alignment horizontal="right" vertical="top" wrapText="1"/>
    </xf>
    <xf numFmtId="0" fontId="2" fillId="20" borderId="9" xfId="1" applyFont="1" applyFill="1" applyBorder="1" applyAlignment="1">
      <alignment horizontal="right" vertical="top" wrapText="1"/>
    </xf>
    <xf numFmtId="0" fontId="2" fillId="20" borderId="40" xfId="1" applyFont="1" applyFill="1" applyBorder="1" applyAlignment="1">
      <alignment horizontal="right" vertical="top" wrapText="1"/>
    </xf>
    <xf numFmtId="0" fontId="2" fillId="20" borderId="12" xfId="1" applyFont="1" applyFill="1" applyBorder="1" applyAlignment="1">
      <alignment vertical="top" wrapText="1"/>
    </xf>
    <xf numFmtId="3" fontId="2" fillId="20" borderId="11" xfId="1" applyNumberFormat="1" applyFont="1" applyFill="1" applyBorder="1" applyAlignment="1">
      <alignment horizontal="center" vertical="top" wrapText="1"/>
    </xf>
    <xf numFmtId="3" fontId="2" fillId="20" borderId="23" xfId="1" applyNumberFormat="1" applyFont="1" applyFill="1" applyBorder="1" applyAlignment="1">
      <alignment horizontal="center" vertical="top" wrapText="1"/>
    </xf>
    <xf numFmtId="2" fontId="2" fillId="20" borderId="11" xfId="1" applyNumberFormat="1" applyFont="1" applyFill="1" applyBorder="1" applyAlignment="1">
      <alignment horizontal="center" vertical="top" wrapText="1"/>
    </xf>
    <xf numFmtId="9" fontId="2" fillId="20" borderId="50" xfId="1" applyNumberFormat="1" applyFont="1" applyFill="1" applyBorder="1" applyAlignment="1">
      <alignment horizontal="right" vertical="top" wrapText="1"/>
    </xf>
    <xf numFmtId="0" fontId="2" fillId="20" borderId="45" xfId="1" applyFont="1" applyFill="1" applyBorder="1" applyAlignment="1">
      <alignment horizontal="right" vertical="top" wrapText="1"/>
    </xf>
    <xf numFmtId="3" fontId="4" fillId="20" borderId="10" xfId="1" applyNumberFormat="1" applyFont="1" applyFill="1" applyBorder="1" applyAlignment="1">
      <alignment horizontal="center" vertical="top" wrapText="1"/>
    </xf>
    <xf numFmtId="0" fontId="2" fillId="14" borderId="14" xfId="1" applyFont="1" applyFill="1" applyBorder="1" applyAlignment="1">
      <alignment vertical="top" wrapText="1"/>
    </xf>
    <xf numFmtId="0" fontId="2" fillId="14" borderId="14" xfId="1" applyFont="1" applyFill="1" applyBorder="1" applyAlignment="1">
      <alignment horizontal="right" vertical="top" wrapText="1"/>
    </xf>
    <xf numFmtId="0" fontId="2" fillId="14" borderId="13" xfId="1" applyFont="1" applyFill="1" applyBorder="1" applyAlignment="1">
      <alignment horizontal="right" vertical="top" wrapText="1"/>
    </xf>
    <xf numFmtId="0" fontId="2" fillId="14" borderId="16" xfId="1" applyFont="1" applyFill="1" applyBorder="1" applyAlignment="1">
      <alignment horizontal="right" vertical="top" wrapText="1"/>
    </xf>
    <xf numFmtId="0" fontId="2" fillId="14" borderId="15" xfId="1" applyFont="1" applyFill="1" applyBorder="1" applyAlignment="1">
      <alignment vertical="top" wrapText="1"/>
    </xf>
    <xf numFmtId="3" fontId="2" fillId="14" borderId="16" xfId="1" applyNumberFormat="1" applyFont="1" applyFill="1" applyBorder="1" applyAlignment="1">
      <alignment horizontal="center" vertical="top" wrapText="1"/>
    </xf>
    <xf numFmtId="3" fontId="2" fillId="14" borderId="24" xfId="1" applyNumberFormat="1" applyFont="1" applyFill="1" applyBorder="1" applyAlignment="1">
      <alignment horizontal="center" vertical="top" wrapText="1"/>
    </xf>
    <xf numFmtId="2" fontId="2" fillId="14" borderId="16" xfId="1" applyNumberFormat="1" applyFont="1" applyFill="1" applyBorder="1" applyAlignment="1">
      <alignment horizontal="center" vertical="top" wrapText="1"/>
    </xf>
    <xf numFmtId="9" fontId="2" fillId="14" borderId="52" xfId="1" applyNumberFormat="1" applyFont="1" applyFill="1" applyBorder="1" applyAlignment="1">
      <alignment horizontal="right" vertical="top" wrapText="1"/>
    </xf>
    <xf numFmtId="0" fontId="2" fillId="14" borderId="37" xfId="1" applyFont="1" applyFill="1" applyBorder="1" applyAlignment="1">
      <alignment horizontal="right" vertical="top" wrapText="1"/>
    </xf>
    <xf numFmtId="3" fontId="4" fillId="14" borderId="14" xfId="1" applyNumberFormat="1" applyFont="1" applyFill="1" applyBorder="1" applyAlignment="1">
      <alignment horizontal="center" vertical="top" wrapText="1"/>
    </xf>
    <xf numFmtId="9" fontId="2" fillId="14" borderId="18" xfId="1" applyNumberFormat="1" applyFont="1" applyFill="1" applyBorder="1" applyAlignment="1">
      <alignment horizontal="right" vertical="top" wrapText="1"/>
    </xf>
    <xf numFmtId="0" fontId="2" fillId="14" borderId="5" xfId="1" applyFont="1" applyFill="1" applyBorder="1" applyAlignment="1">
      <alignment vertical="top" wrapText="1"/>
    </xf>
    <xf numFmtId="0" fontId="2" fillId="14" borderId="5" xfId="1" applyFont="1" applyFill="1" applyBorder="1" applyAlignment="1">
      <alignment horizontal="right" vertical="top" wrapText="1"/>
    </xf>
    <xf numFmtId="0" fontId="2" fillId="14" borderId="4" xfId="1" applyFont="1" applyFill="1" applyBorder="1" applyAlignment="1">
      <alignment horizontal="right" vertical="top" wrapText="1"/>
    </xf>
    <xf numFmtId="0" fontId="2" fillId="14" borderId="41" xfId="1" applyFont="1" applyFill="1" applyBorder="1" applyAlignment="1">
      <alignment horizontal="right" vertical="top" wrapText="1"/>
    </xf>
    <xf numFmtId="0" fontId="2" fillId="14" borderId="7" xfId="1" applyFont="1" applyFill="1" applyBorder="1" applyAlignment="1">
      <alignment vertical="top" wrapText="1"/>
    </xf>
    <xf numFmtId="3" fontId="2" fillId="14" borderId="6" xfId="1" applyNumberFormat="1" applyFont="1" applyFill="1" applyBorder="1" applyAlignment="1">
      <alignment horizontal="center" vertical="top" wrapText="1"/>
    </xf>
    <xf numFmtId="3" fontId="2" fillId="14" borderId="21" xfId="1" applyNumberFormat="1" applyFont="1" applyFill="1" applyBorder="1" applyAlignment="1">
      <alignment horizontal="center" vertical="top" wrapText="1"/>
    </xf>
    <xf numFmtId="2" fontId="2" fillId="14" borderId="6" xfId="1" applyNumberFormat="1" applyFont="1" applyFill="1" applyBorder="1" applyAlignment="1">
      <alignment horizontal="center" vertical="top" wrapText="1"/>
    </xf>
    <xf numFmtId="9" fontId="2" fillId="14" borderId="51" xfId="1" applyNumberFormat="1" applyFont="1" applyFill="1" applyBorder="1" applyAlignment="1">
      <alignment horizontal="right" vertical="top" wrapText="1"/>
    </xf>
    <xf numFmtId="0" fontId="2" fillId="14" borderId="46" xfId="1" applyFont="1" applyFill="1" applyBorder="1" applyAlignment="1">
      <alignment horizontal="right" vertical="top" wrapText="1"/>
    </xf>
    <xf numFmtId="3" fontId="4" fillId="14" borderId="5" xfId="1" applyNumberFormat="1" applyFont="1" applyFill="1" applyBorder="1" applyAlignment="1">
      <alignment horizontal="center" vertical="top" wrapText="1"/>
    </xf>
    <xf numFmtId="9" fontId="2" fillId="14" borderId="6" xfId="1" applyNumberFormat="1" applyFont="1" applyFill="1" applyBorder="1" applyAlignment="1">
      <alignment horizontal="right" vertical="top" wrapText="1"/>
    </xf>
    <xf numFmtId="164" fontId="2" fillId="14" borderId="34" xfId="1" applyNumberFormat="1" applyFont="1" applyFill="1" applyBorder="1" applyAlignment="1">
      <alignment horizontal="right" vertical="top" wrapText="1"/>
    </xf>
    <xf numFmtId="164" fontId="2" fillId="14" borderId="6" xfId="1" applyNumberFormat="1" applyFont="1" applyFill="1" applyBorder="1" applyAlignment="1">
      <alignment horizontal="right" vertical="top" wrapText="1"/>
    </xf>
    <xf numFmtId="164" fontId="4" fillId="14" borderId="6" xfId="1" applyNumberFormat="1" applyFont="1" applyFill="1" applyBorder="1" applyAlignment="1">
      <alignment horizontal="right" vertical="top" wrapText="1"/>
    </xf>
    <xf numFmtId="9" fontId="2" fillId="14" borderId="19" xfId="1" applyNumberFormat="1" applyFont="1" applyFill="1" applyBorder="1" applyAlignment="1">
      <alignment horizontal="right" vertical="top" wrapText="1"/>
    </xf>
    <xf numFmtId="16" fontId="2" fillId="14" borderId="39" xfId="1" applyNumberFormat="1" applyFont="1" applyFill="1" applyBorder="1" applyAlignment="1">
      <alignment horizontal="right" vertical="top" wrapText="1"/>
    </xf>
    <xf numFmtId="0" fontId="2" fillId="14" borderId="10" xfId="1" applyFont="1" applyFill="1" applyBorder="1" applyAlignment="1">
      <alignment vertical="top" wrapText="1"/>
    </xf>
    <xf numFmtId="0" fontId="2" fillId="14" borderId="10" xfId="1" applyFont="1" applyFill="1" applyBorder="1" applyAlignment="1">
      <alignment horizontal="right" vertical="top" wrapText="1"/>
    </xf>
    <xf numFmtId="0" fontId="2" fillId="14" borderId="9" xfId="1" applyFont="1" applyFill="1" applyBorder="1" applyAlignment="1">
      <alignment horizontal="right" vertical="top" wrapText="1"/>
    </xf>
    <xf numFmtId="0" fontId="2" fillId="14" borderId="40" xfId="1" applyFont="1" applyFill="1" applyBorder="1" applyAlignment="1">
      <alignment horizontal="right" vertical="top" wrapText="1"/>
    </xf>
    <xf numFmtId="0" fontId="2" fillId="14" borderId="12" xfId="1" applyFont="1" applyFill="1" applyBorder="1" applyAlignment="1">
      <alignment vertical="top" wrapText="1"/>
    </xf>
    <xf numFmtId="3" fontId="2" fillId="14" borderId="11" xfId="1" applyNumberFormat="1" applyFont="1" applyFill="1" applyBorder="1" applyAlignment="1">
      <alignment horizontal="center" vertical="top" wrapText="1"/>
    </xf>
    <xf numFmtId="3" fontId="2" fillId="14" borderId="23" xfId="1" applyNumberFormat="1" applyFont="1" applyFill="1" applyBorder="1" applyAlignment="1">
      <alignment horizontal="center" vertical="top" wrapText="1"/>
    </xf>
    <xf numFmtId="2" fontId="2" fillId="14" borderId="11" xfId="1" applyNumberFormat="1" applyFont="1" applyFill="1" applyBorder="1" applyAlignment="1">
      <alignment horizontal="center" vertical="top" wrapText="1"/>
    </xf>
    <xf numFmtId="9" fontId="2" fillId="14" borderId="50" xfId="1" applyNumberFormat="1" applyFont="1" applyFill="1" applyBorder="1" applyAlignment="1">
      <alignment horizontal="right" vertical="top" wrapText="1"/>
    </xf>
    <xf numFmtId="0" fontId="2" fillId="14" borderId="45" xfId="1" applyFont="1" applyFill="1" applyBorder="1" applyAlignment="1">
      <alignment horizontal="right" vertical="top" wrapText="1"/>
    </xf>
    <xf numFmtId="3" fontId="4" fillId="14" borderId="10" xfId="1" applyNumberFormat="1" applyFont="1" applyFill="1" applyBorder="1" applyAlignment="1">
      <alignment horizontal="center" vertical="top" wrapText="1"/>
    </xf>
    <xf numFmtId="9" fontId="2" fillId="14" borderId="11" xfId="1" applyNumberFormat="1" applyFont="1" applyFill="1" applyBorder="1" applyAlignment="1">
      <alignment horizontal="right" vertical="top" wrapText="1"/>
    </xf>
    <xf numFmtId="164" fontId="2" fillId="14" borderId="35" xfId="1" applyNumberFormat="1" applyFont="1" applyFill="1" applyBorder="1" applyAlignment="1">
      <alignment horizontal="right" vertical="top" wrapText="1"/>
    </xf>
    <xf numFmtId="164" fontId="2" fillId="14" borderId="11" xfId="1" applyNumberFormat="1" applyFont="1" applyFill="1" applyBorder="1" applyAlignment="1">
      <alignment horizontal="right" vertical="top" wrapText="1"/>
    </xf>
    <xf numFmtId="164" fontId="4" fillId="14" borderId="11" xfId="1" applyNumberFormat="1" applyFont="1" applyFill="1" applyBorder="1" applyAlignment="1">
      <alignment horizontal="right" vertical="top" wrapText="1"/>
    </xf>
    <xf numFmtId="9" fontId="2" fillId="14" borderId="20" xfId="1" applyNumberFormat="1" applyFont="1" applyFill="1" applyBorder="1" applyAlignment="1">
      <alignment horizontal="right" vertical="top" wrapText="1"/>
    </xf>
    <xf numFmtId="0" fontId="2" fillId="14" borderId="58" xfId="1" applyFont="1" applyFill="1" applyBorder="1" applyAlignment="1">
      <alignment horizontal="right" vertical="top" wrapText="1"/>
    </xf>
    <xf numFmtId="0" fontId="2" fillId="14" borderId="17" xfId="0" applyFont="1" applyFill="1" applyBorder="1" applyAlignment="1">
      <alignment vertical="top"/>
    </xf>
    <xf numFmtId="0" fontId="2" fillId="14" borderId="56" xfId="1" applyFont="1" applyFill="1" applyBorder="1" applyAlignment="1">
      <alignment horizontal="right" vertical="top" wrapText="1"/>
    </xf>
    <xf numFmtId="0" fontId="2" fillId="14" borderId="11" xfId="0" applyFont="1" applyFill="1" applyBorder="1" applyAlignment="1">
      <alignment vertical="top"/>
    </xf>
    <xf numFmtId="0" fontId="2" fillId="5" borderId="57" xfId="1" applyFont="1" applyFill="1" applyBorder="1" applyAlignment="1">
      <alignment vertical="top" wrapText="1"/>
    </xf>
    <xf numFmtId="0" fontId="2" fillId="5" borderId="54" xfId="1" applyFont="1" applyFill="1" applyBorder="1" applyAlignment="1">
      <alignment vertical="top" wrapText="1"/>
    </xf>
    <xf numFmtId="0" fontId="2" fillId="20" borderId="3" xfId="1" applyFont="1" applyFill="1" applyBorder="1" applyAlignment="1">
      <alignment vertical="center" wrapText="1"/>
    </xf>
    <xf numFmtId="0" fontId="2" fillId="5" borderId="0" xfId="1" applyFont="1" applyFill="1" applyBorder="1" applyAlignment="1">
      <alignment vertical="top" wrapText="1"/>
    </xf>
    <xf numFmtId="0" fontId="2" fillId="20" borderId="55" xfId="1" applyFont="1" applyFill="1" applyBorder="1" applyAlignment="1">
      <alignment vertical="top" wrapText="1"/>
    </xf>
    <xf numFmtId="16" fontId="2" fillId="14" borderId="39" xfId="1" quotePrefix="1" applyNumberFormat="1" applyFont="1" applyFill="1" applyBorder="1" applyAlignment="1">
      <alignment horizontal="right" vertical="top" wrapText="1"/>
    </xf>
    <xf numFmtId="0" fontId="2" fillId="14" borderId="1" xfId="1" applyFont="1" applyFill="1" applyBorder="1" applyAlignment="1">
      <alignment vertical="top"/>
    </xf>
    <xf numFmtId="0" fontId="2" fillId="14" borderId="12" xfId="1" applyFont="1" applyFill="1" applyBorder="1" applyAlignment="1">
      <alignment horizontal="right" vertical="top" wrapText="1"/>
    </xf>
    <xf numFmtId="0" fontId="2" fillId="20" borderId="7" xfId="1" applyFont="1" applyFill="1" applyBorder="1" applyAlignment="1">
      <alignment vertical="top" wrapText="1"/>
    </xf>
    <xf numFmtId="0" fontId="2" fillId="14" borderId="7" xfId="1" applyFont="1" applyFill="1" applyBorder="1" applyAlignment="1">
      <alignment horizontal="right" vertical="top" wrapText="1"/>
    </xf>
    <xf numFmtId="0" fontId="2" fillId="14" borderId="3" xfId="1" applyFont="1" applyFill="1" applyBorder="1" applyAlignment="1">
      <alignment horizontal="right" vertical="top" wrapText="1"/>
    </xf>
    <xf numFmtId="0" fontId="2" fillId="14" borderId="39" xfId="1" quotePrefix="1" applyFont="1" applyFill="1" applyBorder="1" applyAlignment="1">
      <alignment horizontal="right" vertical="top" wrapText="1"/>
    </xf>
    <xf numFmtId="0" fontId="2" fillId="21" borderId="7" xfId="1" applyFont="1" applyFill="1" applyBorder="1" applyAlignment="1">
      <alignment vertical="top" wrapText="1"/>
    </xf>
    <xf numFmtId="0" fontId="2" fillId="21" borderId="3" xfId="1" applyFont="1" applyFill="1" applyBorder="1" applyAlignment="1">
      <alignment vertical="top" wrapText="1"/>
    </xf>
    <xf numFmtId="0" fontId="2" fillId="21" borderId="12" xfId="1" applyFont="1" applyFill="1" applyBorder="1" applyAlignment="1">
      <alignment vertical="top" wrapText="1"/>
    </xf>
    <xf numFmtId="0" fontId="12" fillId="22" borderId="63" xfId="2" applyFont="1" applyFill="1" applyBorder="1" applyAlignment="1">
      <alignment horizontal="center" textRotation="69"/>
    </xf>
    <xf numFmtId="0" fontId="12" fillId="22" borderId="64" xfId="2" applyFont="1" applyFill="1" applyBorder="1" applyAlignment="1">
      <alignment horizontal="center" textRotation="90"/>
    </xf>
    <xf numFmtId="0" fontId="12" fillId="22" borderId="64" xfId="2" applyFont="1" applyFill="1" applyBorder="1" applyAlignment="1">
      <alignment horizontal="center" textRotation="90" wrapText="1"/>
    </xf>
    <xf numFmtId="3" fontId="12" fillId="23" borderId="64" xfId="2" applyNumberFormat="1" applyFont="1" applyFill="1" applyBorder="1" applyAlignment="1">
      <alignment horizontal="center" textRotation="90" wrapText="1"/>
    </xf>
    <xf numFmtId="9" fontId="0" fillId="22" borderId="64" xfId="2" applyNumberFormat="1" applyFont="1" applyFill="1" applyBorder="1" applyAlignment="1">
      <alignment horizontal="center" textRotation="90" wrapText="1"/>
    </xf>
    <xf numFmtId="0" fontId="0" fillId="22" borderId="64" xfId="2" applyFont="1" applyFill="1" applyBorder="1" applyAlignment="1">
      <alignment horizontal="center" textRotation="90" wrapText="1"/>
    </xf>
    <xf numFmtId="3" fontId="0" fillId="24" borderId="65" xfId="2" applyNumberFormat="1" applyFont="1" applyFill="1" applyBorder="1" applyAlignment="1">
      <alignment horizontal="center" textRotation="90" wrapText="1"/>
    </xf>
    <xf numFmtId="3" fontId="0" fillId="22" borderId="65" xfId="2" applyNumberFormat="1" applyFont="1" applyFill="1" applyBorder="1" applyAlignment="1">
      <alignment horizontal="center" textRotation="90" wrapText="1"/>
    </xf>
    <xf numFmtId="9" fontId="0" fillId="22" borderId="66" xfId="2" applyNumberFormat="1" applyFont="1" applyFill="1" applyBorder="1" applyAlignment="1">
      <alignment horizontal="center" textRotation="90" wrapText="1"/>
    </xf>
    <xf numFmtId="3" fontId="0" fillId="22" borderId="67" xfId="2" applyNumberFormat="1" applyFont="1" applyFill="1" applyBorder="1" applyAlignment="1">
      <alignment horizontal="center" textRotation="90" wrapText="1"/>
    </xf>
    <xf numFmtId="3" fontId="0" fillId="24" borderId="67" xfId="2" applyNumberFormat="1" applyFont="1" applyFill="1" applyBorder="1" applyAlignment="1">
      <alignment horizontal="center" textRotation="90" wrapText="1"/>
    </xf>
    <xf numFmtId="165" fontId="0" fillId="22" borderId="67" xfId="2" applyNumberFormat="1" applyFont="1" applyFill="1" applyBorder="1" applyAlignment="1">
      <alignment horizontal="center" textRotation="90" wrapText="1"/>
    </xf>
    <xf numFmtId="0" fontId="12" fillId="22" borderId="67" xfId="2" applyFont="1" applyFill="1" applyBorder="1" applyAlignment="1">
      <alignment horizontal="center" textRotation="90" wrapText="1"/>
    </xf>
    <xf numFmtId="0" fontId="12" fillId="0" borderId="68" xfId="2" applyFont="1" applyBorder="1" applyAlignment="1">
      <alignment horizontal="right" wrapText="1"/>
    </xf>
    <xf numFmtId="0" fontId="0" fillId="0" borderId="69" xfId="2" applyFont="1" applyBorder="1" applyAlignment="1">
      <alignment wrapText="1"/>
    </xf>
    <xf numFmtId="0" fontId="0" fillId="0" borderId="69" xfId="2" applyFont="1" applyBorder="1" applyAlignment="1">
      <alignment horizontal="right" wrapText="1"/>
    </xf>
    <xf numFmtId="0" fontId="0" fillId="0" borderId="0" xfId="2" applyFont="1" applyBorder="1"/>
    <xf numFmtId="0" fontId="0" fillId="0" borderId="0" xfId="2" applyFont="1" applyBorder="1" applyAlignment="1">
      <alignment horizontal="right" wrapText="1"/>
    </xf>
    <xf numFmtId="0" fontId="0" fillId="0" borderId="70" xfId="2" applyFont="1" applyBorder="1" applyAlignment="1">
      <alignment horizontal="right" wrapText="1"/>
    </xf>
    <xf numFmtId="3" fontId="0" fillId="0" borderId="69" xfId="2" applyNumberFormat="1" applyFont="1" applyBorder="1" applyAlignment="1">
      <alignment wrapText="1"/>
    </xf>
    <xf numFmtId="2" fontId="0" fillId="0" borderId="0" xfId="2" applyNumberFormat="1" applyFont="1" applyBorder="1" applyAlignment="1">
      <alignment horizontal="right" wrapText="1"/>
    </xf>
    <xf numFmtId="3" fontId="0" fillId="23" borderId="0" xfId="2" applyNumberFormat="1" applyFont="1" applyFill="1" applyBorder="1" applyAlignment="1">
      <alignment horizontal="right" wrapText="1"/>
    </xf>
    <xf numFmtId="9" fontId="0" fillId="0" borderId="0" xfId="2" applyNumberFormat="1" applyFont="1" applyBorder="1" applyAlignment="1">
      <alignment horizontal="right" wrapText="1"/>
    </xf>
    <xf numFmtId="0" fontId="0" fillId="0" borderId="71" xfId="2" applyFont="1" applyBorder="1" applyAlignment="1">
      <alignment horizontal="right" wrapText="1"/>
    </xf>
    <xf numFmtId="3" fontId="0" fillId="0" borderId="72" xfId="2" applyNumberFormat="1" applyFont="1" applyBorder="1" applyAlignment="1">
      <alignment horizontal="right" wrapText="1"/>
    </xf>
    <xf numFmtId="3" fontId="0" fillId="0" borderId="73" xfId="2" applyNumberFormat="1" applyFont="1" applyBorder="1" applyAlignment="1">
      <alignment horizontal="right" wrapText="1"/>
    </xf>
    <xf numFmtId="3" fontId="0" fillId="23" borderId="74" xfId="2" applyNumberFormat="1" applyFont="1" applyFill="1" applyBorder="1" applyAlignment="1">
      <alignment horizontal="right" wrapText="1"/>
    </xf>
    <xf numFmtId="9" fontId="0" fillId="0" borderId="75" xfId="2" applyNumberFormat="1" applyFont="1" applyBorder="1" applyAlignment="1">
      <alignment horizontal="right" wrapText="1"/>
    </xf>
    <xf numFmtId="3" fontId="0" fillId="0" borderId="74" xfId="2" applyNumberFormat="1" applyFont="1" applyBorder="1" applyAlignment="1">
      <alignment horizontal="right" wrapText="1"/>
    </xf>
    <xf numFmtId="165" fontId="0" fillId="0" borderId="75" xfId="2" applyNumberFormat="1" applyFont="1" applyBorder="1" applyAlignment="1">
      <alignment horizontal="right" wrapText="1"/>
    </xf>
    <xf numFmtId="0" fontId="0" fillId="0" borderId="75" xfId="0" applyBorder="1"/>
    <xf numFmtId="0" fontId="0" fillId="0" borderId="76" xfId="2" applyFont="1" applyBorder="1" applyAlignment="1">
      <alignment wrapText="1"/>
    </xf>
    <xf numFmtId="0" fontId="0" fillId="0" borderId="76" xfId="2" applyFont="1" applyBorder="1" applyAlignment="1">
      <alignment horizontal="right" wrapText="1"/>
    </xf>
    <xf numFmtId="0" fontId="0" fillId="0" borderId="77" xfId="2" applyFont="1" applyBorder="1" applyAlignment="1">
      <alignment horizontal="right" wrapText="1"/>
    </xf>
    <xf numFmtId="3" fontId="0" fillId="0" borderId="76" xfId="2" applyNumberFormat="1" applyFont="1" applyBorder="1" applyAlignment="1">
      <alignment wrapText="1"/>
    </xf>
    <xf numFmtId="0" fontId="0" fillId="0" borderId="78" xfId="2" applyFont="1" applyBorder="1" applyAlignment="1">
      <alignment horizontal="right" wrapText="1"/>
    </xf>
    <xf numFmtId="3" fontId="0" fillId="23" borderId="72" xfId="2" applyNumberFormat="1" applyFont="1" applyFill="1" applyBorder="1" applyAlignment="1">
      <alignment horizontal="right" wrapText="1"/>
    </xf>
    <xf numFmtId="9" fontId="0" fillId="23" borderId="18" xfId="2" applyNumberFormat="1" applyFont="1" applyFill="1" applyBorder="1" applyAlignment="1">
      <alignment horizontal="right" wrapText="1"/>
    </xf>
    <xf numFmtId="9" fontId="0" fillId="0" borderId="18" xfId="2" applyNumberFormat="1" applyFont="1" applyBorder="1" applyAlignment="1">
      <alignment horizontal="right" wrapText="1"/>
    </xf>
    <xf numFmtId="3" fontId="0" fillId="0" borderId="0" xfId="2" applyNumberFormat="1" applyFont="1" applyBorder="1" applyAlignment="1">
      <alignment horizontal="right" wrapText="1"/>
    </xf>
    <xf numFmtId="165" fontId="0" fillId="0" borderId="18" xfId="2" applyNumberFormat="1" applyFont="1" applyBorder="1" applyAlignment="1">
      <alignment horizontal="right" wrapText="1"/>
    </xf>
    <xf numFmtId="0" fontId="0" fillId="0" borderId="18" xfId="0" applyFont="1" applyBorder="1"/>
    <xf numFmtId="0" fontId="0" fillId="0" borderId="76" xfId="2" applyFont="1" applyBorder="1"/>
    <xf numFmtId="0" fontId="0" fillId="0" borderId="79" xfId="2" applyFont="1" applyBorder="1" applyAlignment="1">
      <alignment wrapText="1"/>
    </xf>
    <xf numFmtId="0" fontId="0" fillId="0" borderId="79" xfId="2" applyFont="1" applyBorder="1" applyAlignment="1">
      <alignment horizontal="right" wrapText="1"/>
    </xf>
    <xf numFmtId="0" fontId="0" fillId="0" borderId="80" xfId="2" applyFont="1" applyBorder="1"/>
    <xf numFmtId="0" fontId="0" fillId="0" borderId="79" xfId="2" applyFont="1" applyBorder="1"/>
    <xf numFmtId="0" fontId="0" fillId="0" borderId="81" xfId="2" applyFont="1" applyBorder="1" applyAlignment="1">
      <alignment horizontal="right" wrapText="1"/>
    </xf>
    <xf numFmtId="3" fontId="0" fillId="0" borderId="79" xfId="2" applyNumberFormat="1" applyFont="1" applyBorder="1" applyAlignment="1">
      <alignment wrapText="1"/>
    </xf>
    <xf numFmtId="2" fontId="0" fillId="0" borderId="80" xfId="2" applyNumberFormat="1" applyFont="1" applyBorder="1" applyAlignment="1">
      <alignment horizontal="right" wrapText="1"/>
    </xf>
    <xf numFmtId="3" fontId="0" fillId="23" borderId="80" xfId="2" applyNumberFormat="1" applyFont="1" applyFill="1" applyBorder="1" applyAlignment="1">
      <alignment horizontal="right" wrapText="1"/>
    </xf>
    <xf numFmtId="9" fontId="0" fillId="0" borderId="80" xfId="2" applyNumberFormat="1" applyFont="1" applyBorder="1" applyAlignment="1">
      <alignment horizontal="right" wrapText="1"/>
    </xf>
    <xf numFmtId="0" fontId="0" fillId="0" borderId="82" xfId="2" applyFont="1" applyBorder="1" applyAlignment="1">
      <alignment horizontal="right" wrapText="1"/>
    </xf>
    <xf numFmtId="3" fontId="0" fillId="0" borderId="83" xfId="2" applyNumberFormat="1" applyFont="1" applyBorder="1" applyAlignment="1">
      <alignment horizontal="right" wrapText="1"/>
    </xf>
    <xf numFmtId="3" fontId="0" fillId="0" borderId="80" xfId="2" applyNumberFormat="1" applyFont="1" applyBorder="1" applyAlignment="1">
      <alignment horizontal="right" wrapText="1"/>
    </xf>
    <xf numFmtId="165" fontId="0" fillId="0" borderId="84" xfId="2" applyNumberFormat="1" applyFont="1" applyBorder="1" applyAlignment="1">
      <alignment horizontal="right" wrapText="1"/>
    </xf>
    <xf numFmtId="0" fontId="0" fillId="0" borderId="85" xfId="2" applyFont="1" applyBorder="1" applyAlignment="1">
      <alignment wrapText="1"/>
    </xf>
    <xf numFmtId="0" fontId="0" fillId="0" borderId="85" xfId="2" applyFont="1" applyBorder="1" applyAlignment="1">
      <alignment horizontal="right" wrapText="1"/>
    </xf>
    <xf numFmtId="0" fontId="0" fillId="0" borderId="86" xfId="2" applyFont="1" applyBorder="1" applyAlignment="1">
      <alignment horizontal="right" wrapText="1"/>
    </xf>
    <xf numFmtId="3" fontId="0" fillId="0" borderId="85" xfId="2" applyNumberFormat="1" applyFont="1" applyBorder="1" applyAlignment="1">
      <alignment wrapText="1"/>
    </xf>
    <xf numFmtId="2" fontId="0" fillId="0" borderId="74" xfId="2" applyNumberFormat="1" applyFont="1" applyBorder="1" applyAlignment="1">
      <alignment horizontal="right" wrapText="1"/>
    </xf>
    <xf numFmtId="9" fontId="0" fillId="0" borderId="74" xfId="2" applyNumberFormat="1" applyFont="1" applyBorder="1" applyAlignment="1">
      <alignment horizontal="right" wrapText="1"/>
    </xf>
    <xf numFmtId="0" fontId="0" fillId="0" borderId="87" xfId="2" applyFont="1" applyBorder="1" applyAlignment="1">
      <alignment horizontal="right" wrapText="1"/>
    </xf>
    <xf numFmtId="0" fontId="0" fillId="0" borderId="18" xfId="0" applyBorder="1"/>
    <xf numFmtId="3" fontId="0" fillId="23" borderId="83" xfId="2" applyNumberFormat="1" applyFont="1" applyFill="1" applyBorder="1" applyAlignment="1">
      <alignment horizontal="right" wrapText="1"/>
    </xf>
    <xf numFmtId="9" fontId="0" fillId="23" borderId="80" xfId="2" applyNumberFormat="1" applyFont="1" applyFill="1" applyBorder="1" applyAlignment="1">
      <alignment horizontal="right" wrapText="1"/>
    </xf>
    <xf numFmtId="9" fontId="0" fillId="0" borderId="84" xfId="2" applyNumberFormat="1" applyFont="1" applyBorder="1" applyAlignment="1">
      <alignment horizontal="right" wrapText="1"/>
    </xf>
    <xf numFmtId="0" fontId="0" fillId="0" borderId="88" xfId="2" applyFont="1" applyBorder="1" applyAlignment="1">
      <alignment wrapText="1"/>
    </xf>
    <xf numFmtId="0" fontId="0" fillId="0" borderId="88" xfId="2" applyFont="1" applyBorder="1" applyAlignment="1">
      <alignment horizontal="right" wrapText="1"/>
    </xf>
    <xf numFmtId="0" fontId="0" fillId="0" borderId="88" xfId="2" applyFont="1" applyBorder="1"/>
    <xf numFmtId="0" fontId="0" fillId="0" borderId="89" xfId="2" applyFont="1" applyBorder="1" applyAlignment="1">
      <alignment horizontal="right" wrapText="1"/>
    </xf>
    <xf numFmtId="3" fontId="0" fillId="0" borderId="88" xfId="2" applyNumberFormat="1" applyFont="1" applyBorder="1" applyAlignment="1">
      <alignment wrapText="1"/>
    </xf>
    <xf numFmtId="2" fontId="0" fillId="0" borderId="90" xfId="2" applyNumberFormat="1" applyFont="1" applyBorder="1" applyAlignment="1">
      <alignment horizontal="right" wrapText="1"/>
    </xf>
    <xf numFmtId="3" fontId="0" fillId="23" borderId="90" xfId="2" applyNumberFormat="1" applyFont="1" applyFill="1" applyBorder="1" applyAlignment="1">
      <alignment horizontal="right" wrapText="1"/>
    </xf>
    <xf numFmtId="9" fontId="0" fillId="0" borderId="90" xfId="2" applyNumberFormat="1" applyFont="1" applyBorder="1" applyAlignment="1">
      <alignment horizontal="right" wrapText="1"/>
    </xf>
    <xf numFmtId="0" fontId="0" fillId="0" borderId="91" xfId="2" applyFont="1" applyBorder="1" applyAlignment="1">
      <alignment horizontal="right" wrapText="1"/>
    </xf>
    <xf numFmtId="3" fontId="0" fillId="0" borderId="92" xfId="2" applyNumberFormat="1" applyFont="1" applyBorder="1" applyAlignment="1">
      <alignment horizontal="right" wrapText="1"/>
    </xf>
    <xf numFmtId="3" fontId="0" fillId="0" borderId="90" xfId="2" applyNumberFormat="1" applyFont="1" applyBorder="1" applyAlignment="1">
      <alignment horizontal="right" wrapText="1"/>
    </xf>
    <xf numFmtId="165" fontId="0" fillId="0" borderId="93" xfId="2" applyNumberFormat="1" applyFont="1" applyBorder="1" applyAlignment="1">
      <alignment horizontal="right" wrapText="1"/>
    </xf>
    <xf numFmtId="0" fontId="0" fillId="0" borderId="74" xfId="2" applyFont="1" applyBorder="1"/>
    <xf numFmtId="3" fontId="0" fillId="23" borderId="73" xfId="2" applyNumberFormat="1" applyFont="1" applyFill="1" applyBorder="1" applyAlignment="1">
      <alignment horizontal="right" wrapText="1"/>
    </xf>
    <xf numFmtId="9" fontId="0" fillId="23" borderId="74" xfId="2" applyNumberFormat="1" applyFont="1" applyFill="1" applyBorder="1" applyAlignment="1">
      <alignment horizontal="right" wrapText="1"/>
    </xf>
    <xf numFmtId="9" fontId="0" fillId="23" borderId="0" xfId="2" applyNumberFormat="1" applyFont="1" applyFill="1" applyBorder="1" applyAlignment="1">
      <alignment horizontal="right" wrapText="1"/>
    </xf>
    <xf numFmtId="0" fontId="0" fillId="0" borderId="74" xfId="2" applyFont="1" applyBorder="1" applyAlignment="1">
      <alignment horizontal="right" wrapText="1"/>
    </xf>
    <xf numFmtId="0" fontId="0" fillId="0" borderId="83" xfId="0" applyFont="1" applyBorder="1"/>
    <xf numFmtId="0" fontId="0" fillId="0" borderId="80" xfId="0" applyFont="1" applyBorder="1"/>
    <xf numFmtId="0" fontId="0" fillId="0" borderId="90" xfId="2" applyFont="1" applyBorder="1"/>
    <xf numFmtId="3" fontId="0" fillId="23" borderId="92" xfId="2" applyNumberFormat="1" applyFont="1" applyFill="1" applyBorder="1" applyAlignment="1">
      <alignment horizontal="right" wrapText="1"/>
    </xf>
    <xf numFmtId="9" fontId="0" fillId="23" borderId="90" xfId="2" applyNumberFormat="1" applyFont="1" applyFill="1" applyBorder="1" applyAlignment="1">
      <alignment horizontal="right" wrapText="1"/>
    </xf>
    <xf numFmtId="9" fontId="0" fillId="0" borderId="93" xfId="2" applyNumberFormat="1" applyFont="1" applyBorder="1" applyAlignment="1">
      <alignment horizontal="right" wrapText="1"/>
    </xf>
    <xf numFmtId="0" fontId="0" fillId="0" borderId="80" xfId="2" applyFont="1" applyBorder="1" applyAlignment="1">
      <alignment horizontal="right" wrapText="1"/>
    </xf>
    <xf numFmtId="3" fontId="0" fillId="0" borderId="18" xfId="0" applyNumberFormat="1" applyBorder="1"/>
    <xf numFmtId="0" fontId="0" fillId="0" borderId="85" xfId="2" applyFont="1" applyBorder="1"/>
    <xf numFmtId="3" fontId="0" fillId="25" borderId="80" xfId="2" applyNumberFormat="1" applyFont="1" applyFill="1" applyBorder="1" applyAlignment="1">
      <alignment horizontal="right" wrapText="1"/>
    </xf>
    <xf numFmtId="3" fontId="0" fillId="25" borderId="0" xfId="2" applyNumberFormat="1" applyFont="1" applyFill="1" applyBorder="1" applyAlignment="1">
      <alignment horizontal="right" wrapText="1"/>
    </xf>
    <xf numFmtId="3" fontId="0" fillId="26" borderId="0" xfId="2" applyNumberFormat="1" applyFont="1" applyFill="1" applyBorder="1" applyAlignment="1">
      <alignment horizontal="right" wrapText="1"/>
    </xf>
    <xf numFmtId="0" fontId="0" fillId="0" borderId="94" xfId="2" applyFont="1" applyBorder="1" applyAlignment="1">
      <alignment horizontal="right" wrapText="1"/>
    </xf>
    <xf numFmtId="0" fontId="0" fillId="0" borderId="95" xfId="2" applyFont="1" applyBorder="1" applyAlignment="1">
      <alignment horizontal="right" wrapText="1"/>
    </xf>
    <xf numFmtId="0" fontId="0" fillId="0" borderId="68" xfId="2" applyFont="1" applyBorder="1" applyAlignment="1">
      <alignment horizontal="right" wrapText="1"/>
    </xf>
    <xf numFmtId="0" fontId="0" fillId="0" borderId="84" xfId="0" applyBorder="1"/>
    <xf numFmtId="0" fontId="0" fillId="0" borderId="0" xfId="0" applyFont="1"/>
    <xf numFmtId="3" fontId="0" fillId="0" borderId="0" xfId="0" applyNumberFormat="1"/>
    <xf numFmtId="3" fontId="0" fillId="0" borderId="0" xfId="0" applyNumberFormat="1" applyFont="1" applyAlignment="1">
      <alignment horizontal="right"/>
    </xf>
    <xf numFmtId="3" fontId="0" fillId="0" borderId="0" xfId="0" applyNumberFormat="1" applyFont="1"/>
    <xf numFmtId="9" fontId="0" fillId="0" borderId="0" xfId="0" applyNumberFormat="1" applyFont="1"/>
    <xf numFmtId="3" fontId="0" fillId="0" borderId="0" xfId="0" applyNumberFormat="1" applyFont="1" applyAlignment="1"/>
    <xf numFmtId="165" fontId="0" fillId="0" borderId="0" xfId="0" applyNumberFormat="1" applyFont="1" applyAlignment="1"/>
    <xf numFmtId="1" fontId="0" fillId="0" borderId="0" xfId="0" applyNumberFormat="1" applyFont="1"/>
    <xf numFmtId="0" fontId="0" fillId="0" borderId="0" xfId="0" applyFont="1" applyAlignment="1">
      <alignment horizontal="left"/>
    </xf>
    <xf numFmtId="0" fontId="0" fillId="0" borderId="0" xfId="0" applyAlignment="1">
      <alignment horizontal="left"/>
    </xf>
    <xf numFmtId="3" fontId="0" fillId="22" borderId="96" xfId="2" applyNumberFormat="1" applyFont="1" applyFill="1" applyBorder="1" applyAlignment="1">
      <alignment horizontal="center" textRotation="90" wrapText="1"/>
    </xf>
    <xf numFmtId="3" fontId="0" fillId="24" borderId="96" xfId="2" applyNumberFormat="1" applyFont="1" applyFill="1" applyBorder="1" applyAlignment="1">
      <alignment horizontal="center" textRotation="90" wrapText="1"/>
    </xf>
    <xf numFmtId="165" fontId="0" fillId="22" borderId="96" xfId="2" applyNumberFormat="1" applyFont="1" applyFill="1" applyBorder="1" applyAlignment="1">
      <alignment horizontal="center" textRotation="90" wrapText="1"/>
    </xf>
    <xf numFmtId="0" fontId="12" fillId="22" borderId="96" xfId="2" applyFont="1" applyFill="1" applyBorder="1" applyAlignment="1">
      <alignment horizontal="center" textRotation="90" wrapText="1"/>
    </xf>
    <xf numFmtId="3" fontId="0" fillId="26" borderId="74" xfId="2" applyNumberFormat="1" applyFont="1" applyFill="1" applyBorder="1" applyAlignment="1">
      <alignment horizontal="right" wrapText="1"/>
    </xf>
    <xf numFmtId="3" fontId="0" fillId="26" borderId="80" xfId="2" applyNumberFormat="1" applyFont="1" applyFill="1" applyBorder="1" applyAlignment="1">
      <alignment horizontal="right" wrapText="1"/>
    </xf>
    <xf numFmtId="3" fontId="0" fillId="26" borderId="83" xfId="2" applyNumberFormat="1" applyFont="1" applyFill="1" applyBorder="1" applyAlignment="1">
      <alignment horizontal="right" wrapText="1"/>
    </xf>
    <xf numFmtId="9" fontId="0" fillId="26" borderId="80" xfId="2" applyNumberFormat="1" applyFont="1" applyFill="1" applyBorder="1" applyAlignment="1">
      <alignment horizontal="right" wrapText="1"/>
    </xf>
    <xf numFmtId="3" fontId="0" fillId="26" borderId="90" xfId="2" applyNumberFormat="1" applyFont="1" applyFill="1" applyBorder="1" applyAlignment="1">
      <alignment horizontal="right" wrapText="1"/>
    </xf>
    <xf numFmtId="3" fontId="0" fillId="26" borderId="72" xfId="2" applyNumberFormat="1" applyFont="1" applyFill="1" applyBorder="1" applyAlignment="1">
      <alignment horizontal="right" wrapText="1"/>
    </xf>
    <xf numFmtId="9" fontId="0" fillId="26" borderId="0" xfId="2" applyNumberFormat="1" applyFont="1" applyFill="1" applyBorder="1" applyAlignment="1">
      <alignment horizontal="right" wrapText="1"/>
    </xf>
    <xf numFmtId="3" fontId="0" fillId="26" borderId="92" xfId="2" applyNumberFormat="1" applyFont="1" applyFill="1" applyBorder="1" applyAlignment="1">
      <alignment horizontal="right" wrapText="1"/>
    </xf>
    <xf numFmtId="9" fontId="0" fillId="26" borderId="90" xfId="2" applyNumberFormat="1" applyFont="1" applyFill="1" applyBorder="1" applyAlignment="1">
      <alignment horizontal="right" wrapText="1"/>
    </xf>
    <xf numFmtId="3" fontId="0" fillId="26" borderId="73" xfId="2" applyNumberFormat="1" applyFont="1" applyFill="1" applyBorder="1" applyAlignment="1">
      <alignment horizontal="right" wrapText="1"/>
    </xf>
    <xf numFmtId="9" fontId="0" fillId="26" borderId="74" xfId="2" applyNumberFormat="1" applyFont="1" applyFill="1" applyBorder="1" applyAlignment="1">
      <alignment horizontal="right" wrapText="1"/>
    </xf>
    <xf numFmtId="0" fontId="12" fillId="22" borderId="97" xfId="2" applyFont="1" applyFill="1" applyBorder="1" applyAlignment="1">
      <alignment horizontal="center" textRotation="90" wrapText="1"/>
    </xf>
    <xf numFmtId="3" fontId="12" fillId="22" borderId="64" xfId="2" applyNumberFormat="1" applyFont="1" applyFill="1" applyBorder="1" applyAlignment="1">
      <alignment horizontal="center" textRotation="90" wrapText="1"/>
    </xf>
    <xf numFmtId="3" fontId="12" fillId="27" borderId="64" xfId="2" applyNumberFormat="1" applyFont="1" applyFill="1" applyBorder="1" applyAlignment="1">
      <alignment horizontal="center" textRotation="90" wrapText="1"/>
    </xf>
    <xf numFmtId="3" fontId="0" fillId="22" borderId="64" xfId="2" applyNumberFormat="1" applyFont="1" applyFill="1" applyBorder="1" applyAlignment="1">
      <alignment horizontal="center" textRotation="90" wrapText="1"/>
    </xf>
    <xf numFmtId="3" fontId="0" fillId="23" borderId="64" xfId="2" applyNumberFormat="1" applyFont="1" applyFill="1" applyBorder="1" applyAlignment="1">
      <alignment horizontal="center" textRotation="90" wrapText="1"/>
    </xf>
    <xf numFmtId="9" fontId="0" fillId="22" borderId="80" xfId="2" applyNumberFormat="1" applyFont="1" applyFill="1" applyBorder="1" applyAlignment="1">
      <alignment horizontal="center" textRotation="90" wrapText="1"/>
    </xf>
    <xf numFmtId="164" fontId="12" fillId="22" borderId="65" xfId="2" applyNumberFormat="1" applyFont="1" applyFill="1" applyBorder="1" applyAlignment="1">
      <alignment horizontal="center" textRotation="90" wrapText="1"/>
    </xf>
    <xf numFmtId="164" fontId="12" fillId="22" borderId="66" xfId="2" applyNumberFormat="1" applyFont="1" applyFill="1" applyBorder="1" applyAlignment="1">
      <alignment horizontal="center" textRotation="90" wrapText="1"/>
    </xf>
    <xf numFmtId="9" fontId="0" fillId="22" borderId="96" xfId="2" applyNumberFormat="1" applyFont="1" applyFill="1" applyBorder="1" applyAlignment="1">
      <alignment horizontal="center" vertical="top" textRotation="90" wrapText="1"/>
    </xf>
    <xf numFmtId="9" fontId="0" fillId="23" borderId="96" xfId="2" applyNumberFormat="1" applyFont="1" applyFill="1" applyBorder="1" applyAlignment="1">
      <alignment horizontal="center" wrapText="1"/>
    </xf>
    <xf numFmtId="0" fontId="12" fillId="0" borderId="68" xfId="2" applyFont="1" applyBorder="1" applyAlignment="1">
      <alignment horizontal="right" vertical="top" wrapText="1"/>
    </xf>
    <xf numFmtId="0" fontId="0" fillId="0" borderId="69" xfId="2" applyFont="1" applyBorder="1" applyAlignment="1">
      <alignment vertical="top" wrapText="1"/>
    </xf>
    <xf numFmtId="0" fontId="0" fillId="0" borderId="69" xfId="2" applyFont="1" applyBorder="1" applyAlignment="1">
      <alignment horizontal="right" vertical="top" wrapText="1"/>
    </xf>
    <xf numFmtId="0" fontId="0" fillId="0" borderId="0" xfId="2" applyFont="1" applyBorder="1" applyAlignment="1">
      <alignment vertical="top"/>
    </xf>
    <xf numFmtId="0" fontId="0" fillId="0" borderId="0" xfId="2" applyFont="1" applyBorder="1" applyAlignment="1">
      <alignment horizontal="right" vertical="top" wrapText="1"/>
    </xf>
    <xf numFmtId="0" fontId="0" fillId="0" borderId="70" xfId="2" applyFont="1" applyBorder="1" applyAlignment="1">
      <alignment horizontal="right" vertical="top" wrapText="1"/>
    </xf>
    <xf numFmtId="0" fontId="0" fillId="0" borderId="98" xfId="2" applyFont="1" applyBorder="1" applyAlignment="1">
      <alignment vertical="top" wrapText="1"/>
    </xf>
    <xf numFmtId="0" fontId="0" fillId="0" borderId="99" xfId="2" applyFont="1" applyBorder="1" applyAlignment="1">
      <alignment horizontal="right" vertical="top" wrapText="1"/>
    </xf>
    <xf numFmtId="3" fontId="0" fillId="0" borderId="74" xfId="2" applyNumberFormat="1" applyFont="1" applyBorder="1" applyAlignment="1">
      <alignment horizontal="center" vertical="top" wrapText="1"/>
    </xf>
    <xf numFmtId="3" fontId="0" fillId="0" borderId="100" xfId="2" applyNumberFormat="1" applyFont="1" applyBorder="1" applyAlignment="1">
      <alignment horizontal="center" vertical="top" wrapText="1"/>
    </xf>
    <xf numFmtId="3" fontId="0" fillId="26" borderId="74" xfId="2" applyNumberFormat="1" applyFont="1" applyFill="1" applyBorder="1" applyAlignment="1">
      <alignment horizontal="center" vertical="top" wrapText="1"/>
    </xf>
    <xf numFmtId="2" fontId="0" fillId="0" borderId="74" xfId="2" applyNumberFormat="1" applyFont="1" applyBorder="1" applyAlignment="1">
      <alignment horizontal="center" vertical="top" wrapText="1"/>
    </xf>
    <xf numFmtId="9" fontId="0" fillId="0" borderId="101" xfId="2" applyNumberFormat="1" applyFont="1" applyBorder="1" applyAlignment="1">
      <alignment horizontal="right" vertical="top" wrapText="1"/>
    </xf>
    <xf numFmtId="0" fontId="0" fillId="0" borderId="102" xfId="2" applyFont="1" applyBorder="1" applyAlignment="1">
      <alignment horizontal="right" vertical="top" wrapText="1"/>
    </xf>
    <xf numFmtId="3" fontId="0" fillId="0" borderId="0" xfId="2" applyNumberFormat="1" applyFont="1" applyBorder="1" applyAlignment="1">
      <alignment horizontal="center" vertical="top" wrapText="1"/>
    </xf>
    <xf numFmtId="3" fontId="0" fillId="0" borderId="69" xfId="2" applyNumberFormat="1" applyFont="1" applyBorder="1" applyAlignment="1">
      <alignment horizontal="center" vertical="top" wrapText="1"/>
    </xf>
    <xf numFmtId="3" fontId="0" fillId="26" borderId="0" xfId="2" applyNumberFormat="1" applyFont="1" applyFill="1" applyBorder="1" applyAlignment="1">
      <alignment horizontal="center" vertical="top" wrapText="1"/>
    </xf>
    <xf numFmtId="9" fontId="0" fillId="0" borderId="103" xfId="2" applyNumberFormat="1" applyFont="1" applyBorder="1" applyAlignment="1">
      <alignment horizontal="right" vertical="top" wrapText="1"/>
    </xf>
    <xf numFmtId="9" fontId="0" fillId="0" borderId="0" xfId="2" applyNumberFormat="1" applyFont="1" applyBorder="1" applyAlignment="1">
      <alignment horizontal="right" vertical="top" wrapText="1"/>
    </xf>
    <xf numFmtId="164" fontId="0" fillId="0" borderId="104" xfId="2" applyNumberFormat="1" applyFont="1" applyBorder="1" applyAlignment="1">
      <alignment horizontal="right" vertical="top" wrapText="1"/>
    </xf>
    <xf numFmtId="164" fontId="0" fillId="0" borderId="74" xfId="2" applyNumberFormat="1" applyFont="1" applyBorder="1" applyAlignment="1">
      <alignment horizontal="right" vertical="top" wrapText="1"/>
    </xf>
    <xf numFmtId="164" fontId="15" fillId="0" borderId="74" xfId="2" applyNumberFormat="1" applyFont="1" applyBorder="1" applyAlignment="1">
      <alignment horizontal="right" vertical="top" wrapText="1"/>
    </xf>
    <xf numFmtId="9" fontId="0" fillId="0" borderId="105" xfId="2" applyNumberFormat="1" applyFont="1" applyBorder="1" applyAlignment="1">
      <alignment horizontal="left" vertical="top" wrapText="1"/>
    </xf>
    <xf numFmtId="9" fontId="16" fillId="24" borderId="106" xfId="2" applyNumberFormat="1" applyFont="1" applyFill="1" applyBorder="1" applyAlignment="1">
      <alignment horizontal="left" vertical="top" wrapText="1"/>
    </xf>
    <xf numFmtId="0" fontId="0" fillId="0" borderId="76" xfId="2" applyFont="1" applyBorder="1" applyAlignment="1">
      <alignment vertical="top" wrapText="1"/>
    </xf>
    <xf numFmtId="0" fontId="0" fillId="0" borderId="76" xfId="2" applyFont="1" applyBorder="1" applyAlignment="1">
      <alignment horizontal="right" vertical="top" wrapText="1"/>
    </xf>
    <xf numFmtId="0" fontId="0" fillId="0" borderId="77" xfId="2" applyFont="1" applyBorder="1" applyAlignment="1">
      <alignment horizontal="right" vertical="top" wrapText="1"/>
    </xf>
    <xf numFmtId="0" fontId="0" fillId="0" borderId="68" xfId="2" applyFont="1" applyBorder="1" applyAlignment="1">
      <alignment vertical="top" wrapText="1"/>
    </xf>
    <xf numFmtId="0" fontId="0" fillId="0" borderId="107" xfId="2" applyFont="1" applyBorder="1" applyAlignment="1">
      <alignment horizontal="right" vertical="top" wrapText="1"/>
    </xf>
    <xf numFmtId="3" fontId="0" fillId="0" borderId="108" xfId="2" applyNumberFormat="1" applyFont="1" applyBorder="1" applyAlignment="1">
      <alignment horizontal="center" vertical="top" wrapText="1"/>
    </xf>
    <xf numFmtId="2" fontId="0" fillId="0" borderId="0" xfId="2" applyNumberFormat="1" applyFont="1" applyBorder="1" applyAlignment="1">
      <alignment horizontal="center" vertical="top" wrapText="1"/>
    </xf>
    <xf numFmtId="0" fontId="0" fillId="0" borderId="109" xfId="2" applyFont="1" applyBorder="1" applyAlignment="1">
      <alignment horizontal="right" vertical="top" wrapText="1"/>
    </xf>
    <xf numFmtId="3" fontId="0" fillId="0" borderId="76" xfId="2" applyNumberFormat="1" applyFont="1" applyBorder="1" applyAlignment="1">
      <alignment horizontal="center" vertical="top" wrapText="1"/>
    </xf>
    <xf numFmtId="164" fontId="0" fillId="0" borderId="33" xfId="2" applyNumberFormat="1" applyFont="1" applyBorder="1" applyAlignment="1">
      <alignment horizontal="right" vertical="top" wrapText="1"/>
    </xf>
    <xf numFmtId="164" fontId="0" fillId="0" borderId="0" xfId="2" applyNumberFormat="1" applyFont="1" applyBorder="1" applyAlignment="1">
      <alignment horizontal="right" vertical="top" wrapText="1"/>
    </xf>
    <xf numFmtId="164" fontId="15" fillId="0" borderId="0" xfId="2" applyNumberFormat="1" applyFont="1" applyBorder="1" applyAlignment="1">
      <alignment horizontal="right" vertical="top" wrapText="1"/>
    </xf>
    <xf numFmtId="0" fontId="0" fillId="26" borderId="110" xfId="0" applyFont="1" applyFill="1" applyBorder="1" applyAlignment="1">
      <alignment vertical="top"/>
    </xf>
    <xf numFmtId="0" fontId="16" fillId="24" borderId="111" xfId="0" applyFont="1" applyFill="1" applyBorder="1" applyAlignment="1">
      <alignment vertical="top"/>
    </xf>
    <xf numFmtId="0" fontId="17" fillId="0" borderId="111" xfId="0" applyFont="1" applyBorder="1" applyAlignment="1">
      <alignment vertical="top" wrapText="1"/>
    </xf>
    <xf numFmtId="0" fontId="0" fillId="0" borderId="76" xfId="2" applyFont="1" applyBorder="1" applyAlignment="1">
      <alignment vertical="top"/>
    </xf>
    <xf numFmtId="9" fontId="0" fillId="0" borderId="110" xfId="2" applyNumberFormat="1" applyFont="1" applyBorder="1" applyAlignment="1">
      <alignment horizontal="left" vertical="top" wrapText="1"/>
    </xf>
    <xf numFmtId="0" fontId="0" fillId="0" borderId="0" xfId="0" applyFont="1" applyAlignment="1">
      <alignment vertical="top"/>
    </xf>
    <xf numFmtId="0" fontId="0" fillId="0" borderId="79" xfId="2" applyFont="1" applyBorder="1" applyAlignment="1">
      <alignment vertical="top" wrapText="1"/>
    </xf>
    <xf numFmtId="0" fontId="0" fillId="0" borderId="79" xfId="2" applyFont="1" applyBorder="1" applyAlignment="1">
      <alignment horizontal="right" vertical="top" wrapText="1"/>
    </xf>
    <xf numFmtId="0" fontId="0" fillId="0" borderId="80" xfId="2" applyFont="1" applyBorder="1" applyAlignment="1">
      <alignment vertical="top"/>
    </xf>
    <xf numFmtId="0" fontId="0" fillId="0" borderId="79" xfId="2" applyFont="1" applyBorder="1" applyAlignment="1">
      <alignment vertical="top"/>
    </xf>
    <xf numFmtId="0" fontId="0" fillId="0" borderId="81" xfId="2" applyFont="1" applyBorder="1" applyAlignment="1">
      <alignment horizontal="right" vertical="top" wrapText="1"/>
    </xf>
    <xf numFmtId="0" fontId="0" fillId="0" borderId="94" xfId="2" applyFont="1" applyBorder="1" applyAlignment="1">
      <alignment vertical="top" wrapText="1"/>
    </xf>
    <xf numFmtId="0" fontId="0" fillId="0" borderId="112" xfId="2" applyFont="1" applyBorder="1" applyAlignment="1">
      <alignment horizontal="right" vertical="top" wrapText="1"/>
    </xf>
    <xf numFmtId="3" fontId="0" fillId="0" borderId="80" xfId="2" applyNumberFormat="1" applyFont="1" applyBorder="1" applyAlignment="1">
      <alignment horizontal="center" vertical="top" wrapText="1"/>
    </xf>
    <xf numFmtId="3" fontId="0" fillId="0" borderId="113" xfId="2" applyNumberFormat="1" applyFont="1" applyBorder="1" applyAlignment="1">
      <alignment horizontal="center" vertical="top" wrapText="1"/>
    </xf>
    <xf numFmtId="3" fontId="0" fillId="26" borderId="80" xfId="2" applyNumberFormat="1" applyFont="1" applyFill="1" applyBorder="1" applyAlignment="1">
      <alignment horizontal="center" vertical="top" wrapText="1"/>
    </xf>
    <xf numFmtId="2" fontId="0" fillId="0" borderId="80" xfId="2" applyNumberFormat="1" applyFont="1" applyBorder="1" applyAlignment="1">
      <alignment horizontal="center" vertical="top" wrapText="1"/>
    </xf>
    <xf numFmtId="9" fontId="0" fillId="0" borderId="114" xfId="2" applyNumberFormat="1" applyFont="1" applyBorder="1" applyAlignment="1">
      <alignment horizontal="right" vertical="top" wrapText="1"/>
    </xf>
    <xf numFmtId="0" fontId="0" fillId="0" borderId="115" xfId="2" applyFont="1" applyBorder="1" applyAlignment="1">
      <alignment horizontal="right" vertical="top" wrapText="1"/>
    </xf>
    <xf numFmtId="3" fontId="0" fillId="0" borderId="79" xfId="2" applyNumberFormat="1" applyFont="1" applyBorder="1" applyAlignment="1">
      <alignment horizontal="center" vertical="top" wrapText="1"/>
    </xf>
    <xf numFmtId="0" fontId="0" fillId="0" borderId="116" xfId="0" applyFont="1" applyBorder="1" applyAlignment="1">
      <alignment vertical="top"/>
    </xf>
    <xf numFmtId="0" fontId="17" fillId="0" borderId="117" xfId="0" applyFont="1" applyBorder="1" applyAlignment="1">
      <alignment vertical="top" wrapText="1"/>
    </xf>
    <xf numFmtId="0" fontId="0" fillId="0" borderId="85" xfId="2" applyFont="1" applyBorder="1" applyAlignment="1">
      <alignment vertical="top" wrapText="1"/>
    </xf>
    <xf numFmtId="0" fontId="0" fillId="0" borderId="85" xfId="2" applyFont="1" applyBorder="1" applyAlignment="1">
      <alignment horizontal="right" vertical="top" wrapText="1"/>
    </xf>
    <xf numFmtId="0" fontId="0" fillId="0" borderId="86" xfId="2" applyFont="1" applyBorder="1" applyAlignment="1">
      <alignment horizontal="right" vertical="top" wrapText="1"/>
    </xf>
    <xf numFmtId="0" fontId="0" fillId="0" borderId="95" xfId="2" applyFont="1" applyBorder="1" applyAlignment="1">
      <alignment vertical="top" wrapText="1"/>
    </xf>
    <xf numFmtId="0" fontId="0" fillId="0" borderId="118" xfId="2" applyFont="1" applyBorder="1" applyAlignment="1">
      <alignment horizontal="right" vertical="top" wrapText="1"/>
    </xf>
    <xf numFmtId="0" fontId="0" fillId="0" borderId="119" xfId="2" applyFont="1" applyBorder="1" applyAlignment="1">
      <alignment horizontal="right" vertical="top" wrapText="1"/>
    </xf>
    <xf numFmtId="3" fontId="0" fillId="0" borderId="85" xfId="2" applyNumberFormat="1" applyFont="1" applyBorder="1" applyAlignment="1">
      <alignment horizontal="center" vertical="top" wrapText="1"/>
    </xf>
    <xf numFmtId="9" fontId="0" fillId="0" borderId="74" xfId="2" applyNumberFormat="1" applyFont="1" applyBorder="1" applyAlignment="1">
      <alignment horizontal="right" vertical="top" wrapText="1"/>
    </xf>
    <xf numFmtId="9" fontId="0" fillId="0" borderId="75" xfId="2" applyNumberFormat="1" applyFont="1" applyBorder="1" applyAlignment="1">
      <alignment horizontal="right" vertical="top" wrapText="1"/>
    </xf>
    <xf numFmtId="9" fontId="0" fillId="0" borderId="72" xfId="2" applyNumberFormat="1" applyFont="1" applyBorder="1" applyAlignment="1">
      <alignment horizontal="left" vertical="top" wrapText="1"/>
    </xf>
    <xf numFmtId="0" fontId="18" fillId="0" borderId="120" xfId="0" applyFont="1" applyBorder="1" applyAlignment="1">
      <alignment vertical="top" wrapText="1"/>
    </xf>
    <xf numFmtId="9" fontId="0" fillId="0" borderId="18" xfId="2" applyNumberFormat="1" applyFont="1" applyBorder="1" applyAlignment="1">
      <alignment horizontal="right" vertical="top" wrapText="1"/>
    </xf>
    <xf numFmtId="0" fontId="17" fillId="0" borderId="0" xfId="0" applyFont="1" applyBorder="1" applyAlignment="1">
      <alignment vertical="top"/>
    </xf>
    <xf numFmtId="9" fontId="0" fillId="0" borderId="80" xfId="2" applyNumberFormat="1" applyFont="1" applyBorder="1" applyAlignment="1">
      <alignment horizontal="right" vertical="top" wrapText="1"/>
    </xf>
    <xf numFmtId="164" fontId="0" fillId="0" borderId="121" xfId="2" applyNumberFormat="1" applyFont="1" applyBorder="1" applyAlignment="1">
      <alignment horizontal="right" vertical="top" wrapText="1"/>
    </xf>
    <xf numFmtId="164" fontId="0" fillId="0" borderId="80" xfId="2" applyNumberFormat="1" applyFont="1" applyBorder="1" applyAlignment="1">
      <alignment horizontal="right" vertical="top" wrapText="1"/>
    </xf>
    <xf numFmtId="164" fontId="15" fillId="0" borderId="80" xfId="2" applyNumberFormat="1" applyFont="1" applyBorder="1" applyAlignment="1">
      <alignment horizontal="right" vertical="top" wrapText="1"/>
    </xf>
    <xf numFmtId="9" fontId="0" fillId="0" borderId="84" xfId="2" applyNumberFormat="1" applyFont="1" applyBorder="1" applyAlignment="1">
      <alignment horizontal="right" vertical="top" wrapText="1"/>
    </xf>
    <xf numFmtId="0" fontId="17" fillId="0" borderId="0" xfId="0" applyFont="1" applyBorder="1" applyAlignment="1">
      <alignment vertical="top" wrapText="1"/>
    </xf>
    <xf numFmtId="9" fontId="0" fillId="0" borderId="117" xfId="2" applyNumberFormat="1" applyFont="1" applyBorder="1" applyAlignment="1">
      <alignment horizontal="left" vertical="top" wrapText="1"/>
    </xf>
    <xf numFmtId="0" fontId="0" fillId="0" borderId="88" xfId="2" applyFont="1" applyBorder="1" applyAlignment="1">
      <alignment vertical="top" wrapText="1"/>
    </xf>
    <xf numFmtId="0" fontId="0" fillId="0" borderId="88" xfId="2" applyFont="1" applyBorder="1" applyAlignment="1">
      <alignment horizontal="right" vertical="top" wrapText="1"/>
    </xf>
    <xf numFmtId="0" fontId="0" fillId="0" borderId="88" xfId="2" applyFont="1" applyBorder="1" applyAlignment="1">
      <alignment vertical="top"/>
    </xf>
    <xf numFmtId="0" fontId="0" fillId="0" borderId="89" xfId="2" applyFont="1" applyBorder="1" applyAlignment="1">
      <alignment horizontal="right" vertical="top" wrapText="1"/>
    </xf>
    <xf numFmtId="0" fontId="0" fillId="0" borderId="122" xfId="2" applyFont="1" applyBorder="1" applyAlignment="1">
      <alignment vertical="top" wrapText="1"/>
    </xf>
    <xf numFmtId="0" fontId="0" fillId="0" borderId="90" xfId="2" applyFont="1" applyBorder="1" applyAlignment="1">
      <alignment horizontal="right" vertical="top" wrapText="1"/>
    </xf>
    <xf numFmtId="3" fontId="0" fillId="0" borderId="90" xfId="2" applyNumberFormat="1" applyFont="1" applyBorder="1" applyAlignment="1">
      <alignment horizontal="center" vertical="top" wrapText="1"/>
    </xf>
    <xf numFmtId="3" fontId="0" fillId="0" borderId="123" xfId="2" applyNumberFormat="1" applyFont="1" applyBorder="1" applyAlignment="1">
      <alignment horizontal="center" vertical="top" wrapText="1"/>
    </xf>
    <xf numFmtId="3" fontId="0" fillId="26" borderId="90" xfId="2" applyNumberFormat="1" applyFont="1" applyFill="1" applyBorder="1" applyAlignment="1">
      <alignment horizontal="center" vertical="top" wrapText="1"/>
    </xf>
    <xf numFmtId="2" fontId="0" fillId="0" borderId="90" xfId="2" applyNumberFormat="1" applyFont="1" applyBorder="1" applyAlignment="1">
      <alignment horizontal="center" vertical="top" wrapText="1"/>
    </xf>
    <xf numFmtId="9" fontId="0" fillId="0" borderId="124" xfId="2" applyNumberFormat="1" applyFont="1" applyBorder="1" applyAlignment="1">
      <alignment horizontal="right" vertical="top" wrapText="1"/>
    </xf>
    <xf numFmtId="0" fontId="0" fillId="0" borderId="93" xfId="2" applyFont="1" applyBorder="1" applyAlignment="1">
      <alignment horizontal="right" vertical="top" wrapText="1"/>
    </xf>
    <xf numFmtId="3" fontId="0" fillId="0" borderId="88" xfId="2" applyNumberFormat="1" applyFont="1" applyBorder="1" applyAlignment="1">
      <alignment horizontal="center" vertical="top" wrapText="1"/>
    </xf>
    <xf numFmtId="9" fontId="0" fillId="0" borderId="92" xfId="2" applyNumberFormat="1" applyFont="1" applyBorder="1" applyAlignment="1">
      <alignment horizontal="left" vertical="top" wrapText="1"/>
    </xf>
    <xf numFmtId="9" fontId="16" fillId="0" borderId="125" xfId="2" applyNumberFormat="1" applyFont="1" applyBorder="1" applyAlignment="1">
      <alignment horizontal="left" vertical="top" wrapText="1"/>
    </xf>
    <xf numFmtId="0" fontId="0" fillId="28" borderId="0" xfId="0" applyFont="1" applyFill="1" applyAlignment="1">
      <alignment vertical="top"/>
    </xf>
    <xf numFmtId="0" fontId="0" fillId="0" borderId="74" xfId="2" applyFont="1" applyBorder="1" applyAlignment="1">
      <alignment vertical="top"/>
    </xf>
    <xf numFmtId="9" fontId="16" fillId="0" borderId="63" xfId="2" applyNumberFormat="1" applyFont="1" applyBorder="1" applyAlignment="1">
      <alignment horizontal="left" vertical="top" wrapText="1"/>
    </xf>
    <xf numFmtId="9" fontId="0" fillId="0" borderId="63" xfId="2" applyNumberFormat="1" applyFont="1" applyBorder="1" applyAlignment="1">
      <alignment horizontal="left" vertical="top" wrapText="1"/>
    </xf>
    <xf numFmtId="9" fontId="16" fillId="24" borderId="63" xfId="2" applyNumberFormat="1" applyFont="1" applyFill="1" applyBorder="1" applyAlignment="1">
      <alignment horizontal="left" vertical="top" wrapText="1"/>
    </xf>
    <xf numFmtId="16" fontId="0" fillId="0" borderId="107" xfId="2" applyNumberFormat="1" applyFont="1" applyBorder="1" applyAlignment="1">
      <alignment horizontal="right" vertical="top" wrapText="1"/>
    </xf>
    <xf numFmtId="9" fontId="16" fillId="0" borderId="0" xfId="2" applyNumberFormat="1" applyFont="1" applyBorder="1" applyAlignment="1">
      <alignment horizontal="left" vertical="top" wrapText="1"/>
    </xf>
    <xf numFmtId="0" fontId="17" fillId="0" borderId="125" xfId="0" applyFont="1" applyBorder="1" applyAlignment="1">
      <alignment horizontal="left"/>
    </xf>
    <xf numFmtId="0" fontId="0" fillId="28" borderId="63" xfId="0" applyFill="1" applyBorder="1" applyAlignment="1">
      <alignment vertical="top"/>
    </xf>
    <xf numFmtId="0" fontId="0" fillId="0" borderId="63" xfId="0" applyBorder="1" applyAlignment="1">
      <alignment vertical="top"/>
    </xf>
    <xf numFmtId="0" fontId="0" fillId="0" borderId="74" xfId="2" applyFont="1" applyBorder="1" applyAlignment="1">
      <alignment horizontal="right" vertical="top" wrapText="1"/>
    </xf>
    <xf numFmtId="9" fontId="0" fillId="0" borderId="73" xfId="2" applyNumberFormat="1" applyFont="1" applyBorder="1" applyAlignment="1">
      <alignment horizontal="left" vertical="top" wrapText="1"/>
    </xf>
    <xf numFmtId="0" fontId="17" fillId="0" borderId="0" xfId="0" applyFont="1" applyBorder="1"/>
    <xf numFmtId="0" fontId="0" fillId="0" borderId="83" xfId="0" applyFont="1" applyBorder="1" applyAlignment="1">
      <alignment vertical="top"/>
    </xf>
    <xf numFmtId="0" fontId="0" fillId="0" borderId="80" xfId="0" applyFont="1" applyBorder="1" applyAlignment="1">
      <alignment vertical="top"/>
    </xf>
    <xf numFmtId="9" fontId="0" fillId="0" borderId="83" xfId="2" applyNumberFormat="1" applyFont="1" applyBorder="1" applyAlignment="1">
      <alignment horizontal="left" vertical="top" wrapText="1"/>
    </xf>
    <xf numFmtId="0" fontId="0" fillId="0" borderId="90" xfId="2" applyFont="1" applyBorder="1" applyAlignment="1">
      <alignment vertical="top"/>
    </xf>
    <xf numFmtId="9" fontId="0" fillId="0" borderId="90" xfId="2" applyNumberFormat="1" applyFont="1" applyBorder="1" applyAlignment="1">
      <alignment horizontal="right" vertical="top" wrapText="1"/>
    </xf>
    <xf numFmtId="164" fontId="0" fillId="0" borderId="126" xfId="2" applyNumberFormat="1" applyFont="1" applyBorder="1" applyAlignment="1">
      <alignment horizontal="right" vertical="top" wrapText="1"/>
    </xf>
    <xf numFmtId="164" fontId="0" fillId="0" borderId="90" xfId="2" applyNumberFormat="1" applyFont="1" applyBorder="1" applyAlignment="1">
      <alignment horizontal="right" vertical="top" wrapText="1"/>
    </xf>
    <xf numFmtId="164" fontId="15" fillId="0" borderId="90" xfId="2" applyNumberFormat="1" applyFont="1" applyBorder="1" applyAlignment="1">
      <alignment horizontal="right" vertical="top" wrapText="1"/>
    </xf>
    <xf numFmtId="9" fontId="0" fillId="0" borderId="93" xfId="2" applyNumberFormat="1" applyFont="1" applyBorder="1" applyAlignment="1">
      <alignment horizontal="right" vertical="top" wrapText="1"/>
    </xf>
    <xf numFmtId="0" fontId="0" fillId="0" borderId="0" xfId="0" applyFont="1" applyAlignment="1">
      <alignment horizontal="center" vertical="top"/>
    </xf>
    <xf numFmtId="9" fontId="0" fillId="0" borderId="0" xfId="2" applyNumberFormat="1" applyFont="1" applyBorder="1" applyAlignment="1">
      <alignment horizontal="left" vertical="top" wrapText="1"/>
    </xf>
    <xf numFmtId="0" fontId="0" fillId="0" borderId="80" xfId="2" applyFont="1" applyBorder="1" applyAlignment="1">
      <alignment horizontal="right" vertical="top" wrapText="1"/>
    </xf>
    <xf numFmtId="0" fontId="0" fillId="0" borderId="85" xfId="2" applyFont="1" applyBorder="1" applyAlignment="1">
      <alignment vertical="top"/>
    </xf>
    <xf numFmtId="0" fontId="0" fillId="0" borderId="63" xfId="0" applyFont="1" applyBorder="1" applyAlignment="1">
      <alignment vertical="top"/>
    </xf>
    <xf numFmtId="0" fontId="0" fillId="26" borderId="0" xfId="0" applyFill="1" applyAlignment="1">
      <alignment vertical="top"/>
    </xf>
    <xf numFmtId="16" fontId="20" fillId="0" borderId="107" xfId="2" applyNumberFormat="1" applyFont="1" applyBorder="1" applyAlignment="1">
      <alignment horizontal="right" vertical="top" wrapText="1"/>
    </xf>
    <xf numFmtId="0" fontId="0" fillId="0" borderId="94" xfId="2" applyFont="1" applyBorder="1" applyAlignment="1">
      <alignment horizontal="right" vertical="top" wrapText="1"/>
    </xf>
    <xf numFmtId="0" fontId="0" fillId="0" borderId="95" xfId="2" applyFont="1" applyBorder="1" applyAlignment="1">
      <alignment horizontal="right" vertical="top" wrapText="1"/>
    </xf>
    <xf numFmtId="0" fontId="0" fillId="0" borderId="68" xfId="2" applyFont="1" applyBorder="1" applyAlignment="1">
      <alignment horizontal="right" vertical="top" wrapText="1"/>
    </xf>
    <xf numFmtId="0" fontId="17" fillId="0" borderId="0" xfId="0" applyFont="1" applyBorder="1" applyAlignment="1"/>
    <xf numFmtId="9" fontId="16" fillId="28" borderId="63" xfId="2" applyNumberFormat="1" applyFont="1" applyFill="1" applyBorder="1" applyAlignment="1">
      <alignment horizontal="left" vertical="top" wrapText="1"/>
    </xf>
    <xf numFmtId="9" fontId="0" fillId="24" borderId="63" xfId="2" applyNumberFormat="1" applyFont="1" applyFill="1" applyBorder="1" applyAlignment="1">
      <alignment horizontal="left" vertical="top" wrapText="1"/>
    </xf>
    <xf numFmtId="0" fontId="16" fillId="24" borderId="63" xfId="0" applyFont="1" applyFill="1" applyBorder="1" applyAlignment="1">
      <alignment vertical="top"/>
    </xf>
    <xf numFmtId="3" fontId="0" fillId="0" borderId="33" xfId="0" applyNumberFormat="1" applyBorder="1" applyAlignment="1">
      <alignment vertical="top"/>
    </xf>
    <xf numFmtId="3" fontId="0" fillId="0" borderId="0" xfId="0" applyNumberFormat="1" applyFont="1" applyAlignment="1">
      <alignment vertical="top"/>
    </xf>
    <xf numFmtId="9" fontId="0" fillId="0" borderId="0" xfId="0" applyNumberFormat="1" applyFont="1" applyAlignment="1">
      <alignment vertical="top"/>
    </xf>
    <xf numFmtId="0" fontId="0" fillId="0" borderId="33" xfId="0" applyBorder="1" applyAlignment="1">
      <alignment vertical="top"/>
    </xf>
    <xf numFmtId="0" fontId="0" fillId="0" borderId="127" xfId="0" applyBorder="1"/>
    <xf numFmtId="164" fontId="0" fillId="0" borderId="127" xfId="0" applyNumberFormat="1" applyBorder="1"/>
    <xf numFmtId="0" fontId="0" fillId="0" borderId="0" xfId="0" applyFont="1" applyAlignment="1"/>
    <xf numFmtId="0" fontId="2" fillId="0" borderId="0" xfId="0" applyFont="1" applyAlignment="1">
      <alignment vertical="center"/>
    </xf>
    <xf numFmtId="3" fontId="4" fillId="4" borderId="56" xfId="1" applyNumberFormat="1" applyFont="1" applyFill="1" applyBorder="1" applyAlignment="1">
      <alignment horizontal="center" textRotation="90" wrapText="1"/>
    </xf>
    <xf numFmtId="9" fontId="2" fillId="4" borderId="56" xfId="1" applyNumberFormat="1" applyFont="1" applyFill="1" applyBorder="1" applyAlignment="1">
      <alignment horizontal="center" textRotation="90" wrapText="1"/>
    </xf>
    <xf numFmtId="3" fontId="4" fillId="10" borderId="56" xfId="1" applyNumberFormat="1" applyFont="1" applyFill="1" applyBorder="1" applyAlignment="1">
      <alignment horizontal="right" vertical="top" wrapText="1"/>
    </xf>
    <xf numFmtId="9" fontId="2" fillId="10" borderId="56" xfId="1" applyNumberFormat="1" applyFont="1" applyFill="1" applyBorder="1" applyAlignment="1">
      <alignment horizontal="right" vertical="top" wrapText="1"/>
    </xf>
    <xf numFmtId="0" fontId="0" fillId="10" borderId="56" xfId="0" applyFill="1" applyBorder="1" applyAlignment="1">
      <alignment vertical="top"/>
    </xf>
    <xf numFmtId="0" fontId="1" fillId="10" borderId="56" xfId="1" applyFont="1" applyFill="1" applyBorder="1" applyAlignment="1">
      <alignment horizontal="right" vertical="top" wrapText="1"/>
    </xf>
    <xf numFmtId="0" fontId="2" fillId="10" borderId="56" xfId="1" applyFont="1" applyFill="1" applyBorder="1" applyAlignment="1">
      <alignment vertical="top" wrapText="1"/>
    </xf>
    <xf numFmtId="0" fontId="2" fillId="10" borderId="56" xfId="1" applyFont="1" applyFill="1" applyBorder="1" applyAlignment="1">
      <alignment horizontal="right" vertical="top" wrapText="1"/>
    </xf>
    <xf numFmtId="0" fontId="4" fillId="10" borderId="56" xfId="1" applyFont="1" applyFill="1" applyBorder="1" applyAlignment="1">
      <alignment vertical="top" wrapText="1"/>
    </xf>
    <xf numFmtId="3" fontId="2" fillId="10" borderId="56" xfId="1" applyNumberFormat="1" applyFont="1" applyFill="1" applyBorder="1" applyAlignment="1">
      <alignment horizontal="center" vertical="top" wrapText="1"/>
    </xf>
    <xf numFmtId="2" fontId="2" fillId="10" borderId="56" xfId="1" applyNumberFormat="1" applyFont="1" applyFill="1" applyBorder="1" applyAlignment="1">
      <alignment horizontal="center" vertical="top" wrapText="1"/>
    </xf>
    <xf numFmtId="3" fontId="4" fillId="10" borderId="56" xfId="1" applyNumberFormat="1" applyFont="1" applyFill="1" applyBorder="1" applyAlignment="1">
      <alignment horizontal="center" vertical="top" wrapText="1"/>
    </xf>
    <xf numFmtId="164" fontId="2" fillId="10" borderId="56" xfId="1" applyNumberFormat="1" applyFont="1" applyFill="1" applyBorder="1" applyAlignment="1">
      <alignment horizontal="right" vertical="top" wrapText="1"/>
    </xf>
    <xf numFmtId="164" fontId="4" fillId="10" borderId="56" xfId="1" applyNumberFormat="1" applyFont="1" applyFill="1" applyBorder="1" applyAlignment="1">
      <alignment horizontal="right" vertical="top" wrapText="1"/>
    </xf>
    <xf numFmtId="0" fontId="0" fillId="6" borderId="56" xfId="0" applyFill="1" applyBorder="1"/>
    <xf numFmtId="0" fontId="0" fillId="0" borderId="56" xfId="0" applyBorder="1"/>
    <xf numFmtId="0" fontId="0" fillId="0" borderId="56" xfId="0" applyBorder="1" applyAlignment="1">
      <alignment horizontal="right"/>
    </xf>
    <xf numFmtId="0" fontId="4" fillId="0" borderId="56" xfId="0" applyFont="1" applyBorder="1"/>
    <xf numFmtId="3" fontId="4" fillId="0" borderId="56" xfId="0" applyNumberFormat="1" applyFont="1" applyBorder="1"/>
    <xf numFmtId="164" fontId="0" fillId="0" borderId="56" xfId="0" applyNumberFormat="1" applyBorder="1"/>
    <xf numFmtId="0" fontId="2" fillId="0" borderId="56" xfId="0" applyFont="1" applyBorder="1"/>
    <xf numFmtId="0" fontId="2" fillId="0" borderId="56" xfId="0" applyFont="1" applyBorder="1" applyAlignment="1">
      <alignment vertical="top"/>
    </xf>
    <xf numFmtId="0" fontId="0" fillId="10" borderId="56" xfId="0" applyFill="1" applyBorder="1"/>
    <xf numFmtId="0" fontId="1" fillId="4" borderId="56" xfId="1" applyFont="1" applyFill="1" applyBorder="1" applyAlignment="1">
      <alignment horizontal="center" textRotation="69"/>
    </xf>
    <xf numFmtId="0" fontId="1" fillId="4" borderId="56" xfId="1" applyFont="1" applyFill="1" applyBorder="1" applyAlignment="1">
      <alignment horizontal="center" textRotation="90" wrapText="1"/>
    </xf>
    <xf numFmtId="3" fontId="1" fillId="4" borderId="56" xfId="1" applyNumberFormat="1" applyFont="1" applyFill="1" applyBorder="1" applyAlignment="1">
      <alignment horizontal="center" textRotation="90" wrapText="1"/>
    </xf>
    <xf numFmtId="0" fontId="2" fillId="4" borderId="56" xfId="1" applyFont="1" applyFill="1" applyBorder="1" applyAlignment="1">
      <alignment horizontal="center" textRotation="90" wrapText="1"/>
    </xf>
    <xf numFmtId="0" fontId="4" fillId="4" borderId="56" xfId="1" applyFont="1" applyFill="1" applyBorder="1" applyAlignment="1">
      <alignment horizontal="center" textRotation="90" wrapText="1"/>
    </xf>
    <xf numFmtId="3" fontId="2" fillId="4" borderId="56" xfId="1" applyNumberFormat="1" applyFont="1" applyFill="1" applyBorder="1" applyAlignment="1">
      <alignment horizontal="center" textRotation="90" wrapText="1"/>
    </xf>
    <xf numFmtId="164" fontId="1" fillId="4" borderId="56" xfId="1" applyNumberFormat="1" applyFont="1" applyFill="1" applyBorder="1" applyAlignment="1">
      <alignment horizontal="center" textRotation="90" wrapText="1"/>
    </xf>
    <xf numFmtId="0" fontId="1" fillId="4" borderId="56" xfId="1" applyFont="1" applyFill="1" applyBorder="1" applyAlignment="1">
      <alignment horizontal="center" wrapText="1"/>
    </xf>
    <xf numFmtId="0" fontId="1" fillId="6" borderId="56" xfId="1" applyFont="1" applyFill="1" applyBorder="1" applyAlignment="1">
      <alignment horizontal="right" vertical="top" wrapText="1"/>
    </xf>
    <xf numFmtId="0" fontId="2" fillId="6" borderId="56" xfId="1" applyFont="1" applyFill="1" applyBorder="1" applyAlignment="1">
      <alignment horizontal="right" vertical="top" wrapText="1"/>
    </xf>
    <xf numFmtId="3" fontId="2" fillId="6" borderId="56" xfId="1" applyNumberFormat="1" applyFont="1" applyFill="1" applyBorder="1" applyAlignment="1">
      <alignment horizontal="center" vertical="top" wrapText="1"/>
    </xf>
    <xf numFmtId="2" fontId="2" fillId="6" borderId="56" xfId="1" applyNumberFormat="1" applyFont="1" applyFill="1" applyBorder="1" applyAlignment="1">
      <alignment horizontal="center" vertical="top" wrapText="1"/>
    </xf>
    <xf numFmtId="3" fontId="4" fillId="6" borderId="56" xfId="1" applyNumberFormat="1" applyFont="1" applyFill="1" applyBorder="1" applyAlignment="1">
      <alignment horizontal="center" vertical="top" wrapText="1"/>
    </xf>
    <xf numFmtId="164" fontId="2" fillId="6" borderId="56" xfId="1" applyNumberFormat="1" applyFont="1" applyFill="1" applyBorder="1" applyAlignment="1">
      <alignment horizontal="right" vertical="top" wrapText="1"/>
    </xf>
    <xf numFmtId="164" fontId="4" fillId="6" borderId="56" xfId="1" applyNumberFormat="1" applyFont="1" applyFill="1" applyBorder="1" applyAlignment="1">
      <alignment horizontal="right" vertical="top" wrapText="1"/>
    </xf>
    <xf numFmtId="0" fontId="0" fillId="0" borderId="56" xfId="0" applyBorder="1" applyAlignment="1">
      <alignment horizontal="right" vertical="top"/>
    </xf>
    <xf numFmtId="3" fontId="0" fillId="0" borderId="56" xfId="0" applyNumberFormat="1" applyBorder="1" applyAlignment="1">
      <alignment vertical="top"/>
    </xf>
    <xf numFmtId="3" fontId="0" fillId="0" borderId="56" xfId="0" applyNumberFormat="1" applyFill="1" applyBorder="1" applyAlignment="1">
      <alignment vertical="top"/>
    </xf>
    <xf numFmtId="3" fontId="2" fillId="0" borderId="56" xfId="0" applyNumberFormat="1" applyFont="1" applyBorder="1" applyAlignment="1">
      <alignment vertical="top"/>
    </xf>
    <xf numFmtId="3" fontId="4" fillId="0" borderId="56" xfId="0" applyNumberFormat="1" applyFont="1" applyFill="1" applyBorder="1" applyAlignment="1">
      <alignment vertical="top"/>
    </xf>
    <xf numFmtId="164" fontId="0" fillId="0" borderId="56" xfId="0" applyNumberFormat="1" applyBorder="1" applyAlignment="1">
      <alignment vertical="top"/>
    </xf>
    <xf numFmtId="9" fontId="2" fillId="0" borderId="56" xfId="0" applyNumberFormat="1" applyFont="1" applyBorder="1" applyAlignment="1">
      <alignment vertical="top"/>
    </xf>
    <xf numFmtId="0" fontId="4" fillId="0" borderId="56" xfId="0" applyFont="1" applyBorder="1" applyAlignment="1">
      <alignment vertical="top"/>
    </xf>
    <xf numFmtId="3" fontId="4" fillId="0" borderId="56" xfId="0" applyNumberFormat="1" applyFont="1" applyBorder="1" applyAlignment="1">
      <alignment vertical="top"/>
    </xf>
    <xf numFmtId="0" fontId="2" fillId="10" borderId="56" xfId="1" applyFont="1" applyFill="1" applyBorder="1" applyAlignment="1">
      <alignment vertical="center" wrapText="1"/>
    </xf>
    <xf numFmtId="0" fontId="2" fillId="10" borderId="56" xfId="1" applyFont="1" applyFill="1" applyBorder="1" applyAlignment="1">
      <alignment vertical="top"/>
    </xf>
    <xf numFmtId="0" fontId="5" fillId="10" borderId="56" xfId="0" applyFont="1" applyFill="1" applyBorder="1"/>
    <xf numFmtId="0" fontId="5" fillId="10" borderId="56" xfId="0" applyFont="1" applyFill="1" applyBorder="1" applyAlignment="1"/>
    <xf numFmtId="0" fontId="2" fillId="29" borderId="1" xfId="1" applyFont="1" applyFill="1" applyBorder="1" applyAlignment="1">
      <alignment vertical="top" wrapText="1"/>
    </xf>
    <xf numFmtId="0" fontId="0" fillId="29" borderId="0" xfId="0" applyFill="1" applyAlignment="1">
      <alignment vertical="top"/>
    </xf>
    <xf numFmtId="0" fontId="1" fillId="29" borderId="3" xfId="1" applyFont="1" applyFill="1" applyBorder="1" applyAlignment="1">
      <alignment horizontal="right" vertical="top" wrapText="1"/>
    </xf>
    <xf numFmtId="0" fontId="2" fillId="29" borderId="26" xfId="1" applyFont="1" applyFill="1" applyBorder="1" applyAlignment="1">
      <alignment vertical="top" wrapText="1"/>
    </xf>
    <xf numFmtId="0" fontId="2" fillId="29" borderId="26" xfId="1" applyFont="1" applyFill="1" applyBorder="1" applyAlignment="1">
      <alignment horizontal="right" vertical="top" wrapText="1"/>
    </xf>
    <xf numFmtId="0" fontId="2" fillId="29" borderId="28" xfId="1" applyFont="1" applyFill="1" applyBorder="1" applyAlignment="1">
      <alignment horizontal="right" vertical="top" wrapText="1"/>
    </xf>
    <xf numFmtId="0" fontId="2" fillId="29" borderId="38" xfId="1" applyFont="1" applyFill="1" applyBorder="1" applyAlignment="1">
      <alignment horizontal="right" vertical="top" wrapText="1"/>
    </xf>
    <xf numFmtId="0" fontId="2" fillId="29" borderId="27" xfId="1" applyFont="1" applyFill="1" applyBorder="1" applyAlignment="1">
      <alignment vertical="top" wrapText="1"/>
    </xf>
    <xf numFmtId="3" fontId="2" fillId="29" borderId="42" xfId="1" applyNumberFormat="1" applyFont="1" applyFill="1" applyBorder="1" applyAlignment="1">
      <alignment horizontal="center" vertical="top" wrapText="1"/>
    </xf>
    <xf numFmtId="3" fontId="2" fillId="29" borderId="47" xfId="1" applyNumberFormat="1" applyFont="1" applyFill="1" applyBorder="1" applyAlignment="1">
      <alignment horizontal="center" vertical="top" wrapText="1"/>
    </xf>
    <xf numFmtId="2" fontId="2" fillId="29" borderId="42" xfId="1" applyNumberFormat="1" applyFont="1" applyFill="1" applyBorder="1" applyAlignment="1">
      <alignment horizontal="center" vertical="top" wrapText="1"/>
    </xf>
    <xf numFmtId="9" fontId="2" fillId="29" borderId="48" xfId="1" applyNumberFormat="1" applyFont="1" applyFill="1" applyBorder="1" applyAlignment="1">
      <alignment horizontal="right" vertical="top" wrapText="1"/>
    </xf>
    <xf numFmtId="0" fontId="2" fillId="29" borderId="43" xfId="1" applyFont="1" applyFill="1" applyBorder="1" applyAlignment="1">
      <alignment horizontal="right" vertical="top" wrapText="1"/>
    </xf>
    <xf numFmtId="3" fontId="2" fillId="29" borderId="0" xfId="1" applyNumberFormat="1" applyFont="1" applyFill="1" applyBorder="1" applyAlignment="1">
      <alignment horizontal="center" vertical="top" wrapText="1"/>
    </xf>
    <xf numFmtId="3" fontId="4" fillId="29" borderId="26" xfId="1" applyNumberFormat="1" applyFont="1" applyFill="1" applyBorder="1" applyAlignment="1">
      <alignment horizontal="center" vertical="top" wrapText="1"/>
    </xf>
    <xf numFmtId="9" fontId="2" fillId="29" borderId="0" xfId="1" applyNumberFormat="1" applyFont="1" applyFill="1" applyBorder="1" applyAlignment="1">
      <alignment horizontal="right" vertical="top" wrapText="1"/>
    </xf>
    <xf numFmtId="3" fontId="4" fillId="29" borderId="56" xfId="1" applyNumberFormat="1" applyFont="1" applyFill="1" applyBorder="1" applyAlignment="1">
      <alignment horizontal="right" vertical="top" wrapText="1"/>
    </xf>
    <xf numFmtId="9" fontId="2" fillId="29" borderId="60" xfId="1" applyNumberFormat="1" applyFont="1" applyFill="1" applyBorder="1" applyAlignment="1">
      <alignment horizontal="right" vertical="top" wrapText="1"/>
    </xf>
    <xf numFmtId="164" fontId="2" fillId="29" borderId="53" xfId="1" applyNumberFormat="1" applyFont="1" applyFill="1" applyBorder="1" applyAlignment="1">
      <alignment horizontal="right" vertical="top" wrapText="1"/>
    </xf>
    <xf numFmtId="164" fontId="2" fillId="29" borderId="42" xfId="1" applyNumberFormat="1" applyFont="1" applyFill="1" applyBorder="1" applyAlignment="1">
      <alignment horizontal="right" vertical="top" wrapText="1"/>
    </xf>
    <xf numFmtId="164" fontId="4" fillId="29" borderId="42" xfId="1" applyNumberFormat="1" applyFont="1" applyFill="1" applyBorder="1" applyAlignment="1">
      <alignment horizontal="right" vertical="top" wrapText="1"/>
    </xf>
    <xf numFmtId="0" fontId="2" fillId="29" borderId="1" xfId="1" applyFont="1" applyFill="1" applyBorder="1" applyAlignment="1">
      <alignment horizontal="right" vertical="top" wrapText="1"/>
    </xf>
    <xf numFmtId="0" fontId="2" fillId="29" borderId="8" xfId="1" applyFont="1" applyFill="1" applyBorder="1" applyAlignment="1">
      <alignment horizontal="right" vertical="top" wrapText="1"/>
    </xf>
    <xf numFmtId="0" fontId="2" fillId="29" borderId="39" xfId="1" applyFont="1" applyFill="1" applyBorder="1" applyAlignment="1">
      <alignment horizontal="right" vertical="top" wrapText="1"/>
    </xf>
    <xf numFmtId="0" fontId="2" fillId="29" borderId="3" xfId="1" applyFont="1" applyFill="1" applyBorder="1" applyAlignment="1">
      <alignment vertical="top" wrapText="1"/>
    </xf>
    <xf numFmtId="3" fontId="2" fillId="29" borderId="22" xfId="1" applyNumberFormat="1" applyFont="1" applyFill="1" applyBorder="1" applyAlignment="1">
      <alignment horizontal="center" vertical="top" wrapText="1"/>
    </xf>
    <xf numFmtId="2" fontId="2" fillId="29" borderId="0" xfId="1" applyNumberFormat="1" applyFont="1" applyFill="1" applyBorder="1" applyAlignment="1">
      <alignment horizontal="center" vertical="top" wrapText="1"/>
    </xf>
    <xf numFmtId="9" fontId="2" fillId="29" borderId="49" xfId="1" applyNumberFormat="1" applyFont="1" applyFill="1" applyBorder="1" applyAlignment="1">
      <alignment horizontal="right" vertical="top" wrapText="1"/>
    </xf>
    <xf numFmtId="0" fontId="2" fillId="29" borderId="44" xfId="1" applyFont="1" applyFill="1" applyBorder="1" applyAlignment="1">
      <alignment horizontal="right" vertical="top" wrapText="1"/>
    </xf>
    <xf numFmtId="3" fontId="4" fillId="29" borderId="1" xfId="1" applyNumberFormat="1" applyFont="1" applyFill="1" applyBorder="1" applyAlignment="1">
      <alignment horizontal="center" vertical="top" wrapText="1"/>
    </xf>
    <xf numFmtId="9" fontId="2" fillId="29" borderId="56" xfId="1" applyNumberFormat="1" applyFont="1" applyFill="1" applyBorder="1" applyAlignment="1">
      <alignment horizontal="right" vertical="top" wrapText="1"/>
    </xf>
    <xf numFmtId="164" fontId="2" fillId="29" borderId="33" xfId="1" applyNumberFormat="1" applyFont="1" applyFill="1" applyBorder="1" applyAlignment="1">
      <alignment horizontal="right" vertical="top" wrapText="1"/>
    </xf>
    <xf numFmtId="164" fontId="2" fillId="29" borderId="0" xfId="1" applyNumberFormat="1" applyFont="1" applyFill="1" applyBorder="1" applyAlignment="1">
      <alignment horizontal="right" vertical="top" wrapText="1"/>
    </xf>
    <xf numFmtId="164" fontId="4" fillId="29" borderId="0" xfId="1" applyNumberFormat="1" applyFont="1" applyFill="1" applyBorder="1" applyAlignment="1">
      <alignment horizontal="right" vertical="top" wrapText="1"/>
    </xf>
    <xf numFmtId="0" fontId="2" fillId="29" borderId="5" xfId="1" applyFont="1" applyFill="1" applyBorder="1" applyAlignment="1">
      <alignment vertical="top" wrapText="1"/>
    </xf>
    <xf numFmtId="0" fontId="2" fillId="29" borderId="5" xfId="1" applyFont="1" applyFill="1" applyBorder="1" applyAlignment="1">
      <alignment horizontal="right" vertical="top" wrapText="1"/>
    </xf>
    <xf numFmtId="0" fontId="2" fillId="29" borderId="4" xfId="1" applyFont="1" applyFill="1" applyBorder="1" applyAlignment="1">
      <alignment horizontal="right" vertical="top" wrapText="1"/>
    </xf>
    <xf numFmtId="0" fontId="2" fillId="29" borderId="41" xfId="1" applyFont="1" applyFill="1" applyBorder="1" applyAlignment="1">
      <alignment horizontal="right" vertical="top" wrapText="1"/>
    </xf>
    <xf numFmtId="0" fontId="2" fillId="29" borderId="7" xfId="1" applyFont="1" applyFill="1" applyBorder="1" applyAlignment="1">
      <alignment vertical="top" wrapText="1"/>
    </xf>
    <xf numFmtId="3" fontId="2" fillId="29" borderId="6" xfId="1" applyNumberFormat="1" applyFont="1" applyFill="1" applyBorder="1" applyAlignment="1">
      <alignment horizontal="center" vertical="top" wrapText="1"/>
    </xf>
    <xf numFmtId="3" fontId="2" fillId="29" borderId="21" xfId="1" applyNumberFormat="1" applyFont="1" applyFill="1" applyBorder="1" applyAlignment="1">
      <alignment horizontal="center" vertical="top" wrapText="1"/>
    </xf>
    <xf numFmtId="2" fontId="2" fillId="29" borderId="6" xfId="1" applyNumberFormat="1" applyFont="1" applyFill="1" applyBorder="1" applyAlignment="1">
      <alignment horizontal="center" vertical="top" wrapText="1"/>
    </xf>
    <xf numFmtId="9" fontId="2" fillId="29" borderId="51" xfId="1" applyNumberFormat="1" applyFont="1" applyFill="1" applyBorder="1" applyAlignment="1">
      <alignment horizontal="right" vertical="top" wrapText="1"/>
    </xf>
    <xf numFmtId="0" fontId="2" fillId="29" borderId="46" xfId="1" applyFont="1" applyFill="1" applyBorder="1" applyAlignment="1">
      <alignment horizontal="right" vertical="top" wrapText="1"/>
    </xf>
    <xf numFmtId="3" fontId="4" fillId="29" borderId="5" xfId="1" applyNumberFormat="1" applyFont="1" applyFill="1" applyBorder="1" applyAlignment="1">
      <alignment horizontal="center" vertical="top" wrapText="1"/>
    </xf>
    <xf numFmtId="9" fontId="2" fillId="29" borderId="6" xfId="1" applyNumberFormat="1" applyFont="1" applyFill="1" applyBorder="1" applyAlignment="1">
      <alignment horizontal="right" vertical="top" wrapText="1"/>
    </xf>
    <xf numFmtId="164" fontId="2" fillId="29" borderId="34" xfId="1" applyNumberFormat="1" applyFont="1" applyFill="1" applyBorder="1" applyAlignment="1">
      <alignment horizontal="right" vertical="top" wrapText="1"/>
    </xf>
    <xf numFmtId="164" fontId="2" fillId="29" borderId="6" xfId="1" applyNumberFormat="1" applyFont="1" applyFill="1" applyBorder="1" applyAlignment="1">
      <alignment horizontal="right" vertical="top" wrapText="1"/>
    </xf>
    <xf numFmtId="164" fontId="4" fillId="29" borderId="6" xfId="1" applyNumberFormat="1" applyFont="1" applyFill="1" applyBorder="1" applyAlignment="1">
      <alignment horizontal="right" vertical="top" wrapText="1"/>
    </xf>
    <xf numFmtId="9" fontId="2" fillId="29" borderId="19" xfId="1" applyNumberFormat="1" applyFont="1" applyFill="1" applyBorder="1" applyAlignment="1">
      <alignment horizontal="right" vertical="top" wrapText="1"/>
    </xf>
    <xf numFmtId="9" fontId="2" fillId="29" borderId="18" xfId="1" applyNumberFormat="1" applyFont="1" applyFill="1" applyBorder="1" applyAlignment="1">
      <alignment horizontal="right" vertical="top" wrapText="1"/>
    </xf>
    <xf numFmtId="0" fontId="2" fillId="29" borderId="14" xfId="1" applyFont="1" applyFill="1" applyBorder="1" applyAlignment="1">
      <alignment vertical="top" wrapText="1"/>
    </xf>
    <xf numFmtId="0" fontId="2" fillId="29" borderId="14" xfId="1" applyFont="1" applyFill="1" applyBorder="1" applyAlignment="1">
      <alignment horizontal="right" vertical="top" wrapText="1"/>
    </xf>
    <xf numFmtId="0" fontId="2" fillId="29" borderId="13" xfId="1" applyFont="1" applyFill="1" applyBorder="1" applyAlignment="1">
      <alignment horizontal="right" vertical="top" wrapText="1"/>
    </xf>
    <xf numFmtId="0" fontId="2" fillId="29" borderId="16" xfId="1" applyFont="1" applyFill="1" applyBorder="1" applyAlignment="1">
      <alignment horizontal="right" vertical="top" wrapText="1"/>
    </xf>
    <xf numFmtId="0" fontId="2" fillId="29" borderId="15" xfId="1" applyFont="1" applyFill="1" applyBorder="1" applyAlignment="1">
      <alignment vertical="top" wrapText="1"/>
    </xf>
    <xf numFmtId="3" fontId="2" fillId="29" borderId="16" xfId="1" applyNumberFormat="1" applyFont="1" applyFill="1" applyBorder="1" applyAlignment="1">
      <alignment horizontal="center" vertical="top" wrapText="1"/>
    </xf>
    <xf numFmtId="3" fontId="2" fillId="29" borderId="24" xfId="1" applyNumberFormat="1" applyFont="1" applyFill="1" applyBorder="1" applyAlignment="1">
      <alignment horizontal="center" vertical="top" wrapText="1"/>
    </xf>
    <xf numFmtId="2" fontId="2" fillId="29" borderId="16" xfId="1" applyNumberFormat="1" applyFont="1" applyFill="1" applyBorder="1" applyAlignment="1">
      <alignment horizontal="center" vertical="top" wrapText="1"/>
    </xf>
    <xf numFmtId="9" fontId="2" fillId="29" borderId="52" xfId="1" applyNumberFormat="1" applyFont="1" applyFill="1" applyBorder="1" applyAlignment="1">
      <alignment horizontal="right" vertical="top" wrapText="1"/>
    </xf>
    <xf numFmtId="0" fontId="2" fillId="29" borderId="37" xfId="1" applyFont="1" applyFill="1" applyBorder="1" applyAlignment="1">
      <alignment horizontal="right" vertical="top" wrapText="1"/>
    </xf>
    <xf numFmtId="3" fontId="4" fillId="29" borderId="14" xfId="1" applyNumberFormat="1" applyFont="1" applyFill="1" applyBorder="1" applyAlignment="1">
      <alignment horizontal="center" vertical="top" wrapText="1"/>
    </xf>
    <xf numFmtId="9" fontId="2" fillId="29" borderId="16" xfId="1" applyNumberFormat="1" applyFont="1" applyFill="1" applyBorder="1" applyAlignment="1">
      <alignment horizontal="right" vertical="top" wrapText="1"/>
    </xf>
    <xf numFmtId="0" fontId="2" fillId="29" borderId="10" xfId="1" applyFont="1" applyFill="1" applyBorder="1" applyAlignment="1">
      <alignment vertical="top" wrapText="1"/>
    </xf>
    <xf numFmtId="0" fontId="2" fillId="29" borderId="10" xfId="1" applyFont="1" applyFill="1" applyBorder="1" applyAlignment="1">
      <alignment horizontal="right" vertical="top" wrapText="1"/>
    </xf>
    <xf numFmtId="0" fontId="2" fillId="29" borderId="9" xfId="1" applyFont="1" applyFill="1" applyBorder="1" applyAlignment="1">
      <alignment horizontal="right" vertical="top" wrapText="1"/>
    </xf>
    <xf numFmtId="0" fontId="2" fillId="29" borderId="40" xfId="1" applyFont="1" applyFill="1" applyBorder="1" applyAlignment="1">
      <alignment horizontal="right" vertical="top" wrapText="1"/>
    </xf>
    <xf numFmtId="0" fontId="2" fillId="29" borderId="12" xfId="1" applyFont="1" applyFill="1" applyBorder="1" applyAlignment="1">
      <alignment vertical="top" wrapText="1"/>
    </xf>
    <xf numFmtId="3" fontId="2" fillId="29" borderId="11" xfId="1" applyNumberFormat="1" applyFont="1" applyFill="1" applyBorder="1" applyAlignment="1">
      <alignment horizontal="center" vertical="top" wrapText="1"/>
    </xf>
    <xf numFmtId="3" fontId="2" fillId="29" borderId="23" xfId="1" applyNumberFormat="1" applyFont="1" applyFill="1" applyBorder="1" applyAlignment="1">
      <alignment horizontal="center" vertical="top" wrapText="1"/>
    </xf>
    <xf numFmtId="2" fontId="2" fillId="29" borderId="11" xfId="1" applyNumberFormat="1" applyFont="1" applyFill="1" applyBorder="1" applyAlignment="1">
      <alignment horizontal="center" vertical="top" wrapText="1"/>
    </xf>
    <xf numFmtId="9" fontId="2" fillId="29" borderId="50" xfId="1" applyNumberFormat="1" applyFont="1" applyFill="1" applyBorder="1" applyAlignment="1">
      <alignment horizontal="right" vertical="top" wrapText="1"/>
    </xf>
    <xf numFmtId="0" fontId="2" fillId="29" borderId="45" xfId="1" applyFont="1" applyFill="1" applyBorder="1" applyAlignment="1">
      <alignment horizontal="right" vertical="top" wrapText="1"/>
    </xf>
    <xf numFmtId="3" fontId="4" fillId="29" borderId="10" xfId="1" applyNumberFormat="1" applyFont="1" applyFill="1" applyBorder="1" applyAlignment="1">
      <alignment horizontal="center" vertical="top" wrapText="1"/>
    </xf>
    <xf numFmtId="9" fontId="2" fillId="29" borderId="11" xfId="1" applyNumberFormat="1" applyFont="1" applyFill="1" applyBorder="1" applyAlignment="1">
      <alignment horizontal="right" vertical="top" wrapText="1"/>
    </xf>
    <xf numFmtId="164" fontId="2" fillId="29" borderId="35" xfId="1" applyNumberFormat="1" applyFont="1" applyFill="1" applyBorder="1" applyAlignment="1">
      <alignment horizontal="right" vertical="top" wrapText="1"/>
    </xf>
    <xf numFmtId="164" fontId="2" fillId="29" borderId="11" xfId="1" applyNumberFormat="1" applyFont="1" applyFill="1" applyBorder="1" applyAlignment="1">
      <alignment horizontal="right" vertical="top" wrapText="1"/>
    </xf>
    <xf numFmtId="164" fontId="4" fillId="29" borderId="11" xfId="1" applyNumberFormat="1" applyFont="1" applyFill="1" applyBorder="1" applyAlignment="1">
      <alignment horizontal="right" vertical="top" wrapText="1"/>
    </xf>
    <xf numFmtId="9" fontId="2" fillId="29" borderId="20" xfId="1" applyNumberFormat="1" applyFont="1" applyFill="1" applyBorder="1" applyAlignment="1">
      <alignment horizontal="right" vertical="top" wrapText="1"/>
    </xf>
    <xf numFmtId="0" fontId="2" fillId="29" borderId="58" xfId="1" applyFont="1" applyFill="1" applyBorder="1" applyAlignment="1">
      <alignment horizontal="right" vertical="top" wrapText="1"/>
    </xf>
    <xf numFmtId="0" fontId="2" fillId="29" borderId="17" xfId="0" applyFont="1" applyFill="1" applyBorder="1" applyAlignment="1">
      <alignment vertical="top"/>
    </xf>
    <xf numFmtId="0" fontId="2" fillId="29" borderId="56" xfId="1" applyFont="1" applyFill="1" applyBorder="1" applyAlignment="1">
      <alignment horizontal="right" vertical="top" wrapText="1"/>
    </xf>
    <xf numFmtId="0" fontId="2" fillId="29" borderId="11" xfId="0" applyFont="1" applyFill="1" applyBorder="1" applyAlignment="1">
      <alignment vertical="top"/>
    </xf>
    <xf numFmtId="0" fontId="2" fillId="29" borderId="54" xfId="1" applyFont="1" applyFill="1" applyBorder="1" applyAlignment="1">
      <alignment vertical="top" wrapText="1"/>
    </xf>
    <xf numFmtId="0" fontId="2" fillId="29" borderId="7" xfId="1" applyFont="1" applyFill="1" applyBorder="1" applyAlignment="1">
      <alignment vertical="center" wrapText="1"/>
    </xf>
    <xf numFmtId="0" fontId="2" fillId="29" borderId="3" xfId="1" applyFont="1" applyFill="1" applyBorder="1" applyAlignment="1">
      <alignment vertical="center" wrapText="1"/>
    </xf>
    <xf numFmtId="0" fontId="2" fillId="29" borderId="0" xfId="1" applyFont="1" applyFill="1" applyBorder="1" applyAlignment="1">
      <alignment vertical="top" wrapText="1"/>
    </xf>
    <xf numFmtId="164" fontId="2" fillId="29" borderId="56" xfId="0" applyNumberFormat="1" applyFont="1" applyFill="1" applyBorder="1" applyAlignment="1">
      <alignment horizontal="left" vertical="top" wrapText="1"/>
    </xf>
    <xf numFmtId="0" fontId="2" fillId="29" borderId="55" xfId="1" applyFont="1" applyFill="1" applyBorder="1" applyAlignment="1">
      <alignment vertical="top" wrapText="1"/>
    </xf>
    <xf numFmtId="0" fontId="2" fillId="29" borderId="59" xfId="1" applyFont="1" applyFill="1" applyBorder="1" applyAlignment="1">
      <alignment vertical="top" wrapText="1"/>
    </xf>
    <xf numFmtId="164" fontId="2" fillId="29" borderId="59" xfId="0" applyNumberFormat="1" applyFont="1" applyFill="1" applyBorder="1" applyAlignment="1">
      <alignment horizontal="left" vertical="top" wrapText="1"/>
    </xf>
    <xf numFmtId="0" fontId="2" fillId="29" borderId="56" xfId="1" applyFont="1" applyFill="1" applyBorder="1" applyAlignment="1">
      <alignment vertical="top" wrapText="1"/>
    </xf>
    <xf numFmtId="0" fontId="0" fillId="29" borderId="56" xfId="0" applyFill="1" applyBorder="1" applyAlignment="1">
      <alignment vertical="top"/>
    </xf>
    <xf numFmtId="0" fontId="2" fillId="29" borderId="57" xfId="1" applyFont="1" applyFill="1" applyBorder="1" applyAlignment="1">
      <alignment vertical="top" wrapText="1"/>
    </xf>
    <xf numFmtId="0" fontId="2" fillId="29" borderId="3" xfId="1" applyFont="1" applyFill="1" applyBorder="1" applyAlignment="1">
      <alignment horizontal="right" vertical="top" wrapText="1"/>
    </xf>
    <xf numFmtId="0" fontId="2" fillId="29" borderId="12" xfId="1" applyFont="1" applyFill="1" applyBorder="1" applyAlignment="1">
      <alignment horizontal="right" vertical="top" wrapText="1"/>
    </xf>
    <xf numFmtId="0" fontId="2" fillId="29" borderId="7" xfId="1" applyFont="1" applyFill="1" applyBorder="1" applyAlignment="1">
      <alignment horizontal="right" vertical="top" wrapText="1"/>
    </xf>
    <xf numFmtId="0" fontId="4" fillId="20" borderId="0" xfId="0" applyFont="1" applyFill="1"/>
    <xf numFmtId="0" fontId="2" fillId="20" borderId="0" xfId="0" applyFont="1" applyFill="1"/>
    <xf numFmtId="0" fontId="21" fillId="19" borderId="3" xfId="1" applyFont="1" applyFill="1" applyBorder="1" applyAlignment="1">
      <alignment vertical="top" wrapText="1"/>
    </xf>
    <xf numFmtId="0" fontId="21" fillId="19" borderId="0" xfId="0" applyFont="1" applyFill="1" applyAlignment="1">
      <alignment vertical="top"/>
    </xf>
    <xf numFmtId="0" fontId="21" fillId="19" borderId="3" xfId="1" applyFont="1" applyFill="1" applyBorder="1" applyAlignment="1">
      <alignment horizontal="right" vertical="top" wrapText="1"/>
    </xf>
    <xf numFmtId="0" fontId="21" fillId="19" borderId="1" xfId="1" applyFont="1" applyFill="1" applyBorder="1" applyAlignment="1">
      <alignment vertical="top" wrapText="1"/>
    </xf>
    <xf numFmtId="0" fontId="21" fillId="19" borderId="1" xfId="1" applyFont="1" applyFill="1" applyBorder="1" applyAlignment="1">
      <alignment horizontal="right" vertical="top" wrapText="1"/>
    </xf>
    <xf numFmtId="0" fontId="21" fillId="19" borderId="8" xfId="1" applyFont="1" applyFill="1" applyBorder="1" applyAlignment="1">
      <alignment horizontal="right" vertical="top" wrapText="1"/>
    </xf>
    <xf numFmtId="0" fontId="21" fillId="19" borderId="39" xfId="1" applyFont="1" applyFill="1" applyBorder="1" applyAlignment="1">
      <alignment horizontal="right" vertical="top" wrapText="1"/>
    </xf>
    <xf numFmtId="3" fontId="21" fillId="19" borderId="0" xfId="1" applyNumberFormat="1" applyFont="1" applyFill="1" applyBorder="1" applyAlignment="1">
      <alignment horizontal="center" vertical="top" wrapText="1"/>
    </xf>
    <xf numFmtId="3" fontId="21" fillId="19" borderId="22" xfId="1" applyNumberFormat="1" applyFont="1" applyFill="1" applyBorder="1" applyAlignment="1">
      <alignment horizontal="center" vertical="top" wrapText="1"/>
    </xf>
    <xf numFmtId="2" fontId="21" fillId="19" borderId="0" xfId="1" applyNumberFormat="1" applyFont="1" applyFill="1" applyBorder="1" applyAlignment="1">
      <alignment horizontal="center" vertical="top" wrapText="1"/>
    </xf>
    <xf numFmtId="9" fontId="21" fillId="19" borderId="49" xfId="1" applyNumberFormat="1" applyFont="1" applyFill="1" applyBorder="1" applyAlignment="1">
      <alignment horizontal="right" vertical="top" wrapText="1"/>
    </xf>
    <xf numFmtId="0" fontId="21" fillId="19" borderId="44" xfId="1" applyFont="1" applyFill="1" applyBorder="1" applyAlignment="1">
      <alignment horizontal="right" vertical="top" wrapText="1"/>
    </xf>
    <xf numFmtId="3" fontId="22" fillId="19" borderId="1" xfId="1" applyNumberFormat="1" applyFont="1" applyFill="1" applyBorder="1" applyAlignment="1">
      <alignment horizontal="center" vertical="top" wrapText="1"/>
    </xf>
    <xf numFmtId="9" fontId="21" fillId="19" borderId="0" xfId="1" applyNumberFormat="1" applyFont="1" applyFill="1" applyBorder="1" applyAlignment="1">
      <alignment horizontal="right" vertical="top" wrapText="1"/>
    </xf>
    <xf numFmtId="3" fontId="22" fillId="19" borderId="56" xfId="1" applyNumberFormat="1" applyFont="1" applyFill="1" applyBorder="1" applyAlignment="1">
      <alignment horizontal="right" vertical="top" wrapText="1"/>
    </xf>
    <xf numFmtId="9" fontId="21" fillId="19" borderId="56" xfId="1" applyNumberFormat="1" applyFont="1" applyFill="1" applyBorder="1" applyAlignment="1">
      <alignment horizontal="right" vertical="top" wrapText="1"/>
    </xf>
    <xf numFmtId="2" fontId="21" fillId="19" borderId="56" xfId="1" applyNumberFormat="1" applyFont="1" applyFill="1" applyBorder="1" applyAlignment="1">
      <alignment horizontal="right" vertical="top" wrapText="1"/>
    </xf>
    <xf numFmtId="164" fontId="21" fillId="19" borderId="33" xfId="1" applyNumberFormat="1" applyFont="1" applyFill="1" applyBorder="1" applyAlignment="1">
      <alignment horizontal="right" vertical="top" wrapText="1"/>
    </xf>
    <xf numFmtId="164" fontId="21" fillId="19" borderId="0" xfId="1" applyNumberFormat="1" applyFont="1" applyFill="1" applyBorder="1" applyAlignment="1">
      <alignment horizontal="right" vertical="top" wrapText="1"/>
    </xf>
    <xf numFmtId="164" fontId="22" fillId="19" borderId="0" xfId="1" applyNumberFormat="1" applyFont="1" applyFill="1" applyBorder="1" applyAlignment="1">
      <alignment horizontal="right" vertical="top" wrapText="1"/>
    </xf>
    <xf numFmtId="9" fontId="21" fillId="19" borderId="18" xfId="1" applyNumberFormat="1" applyFont="1" applyFill="1" applyBorder="1" applyAlignment="1">
      <alignment horizontal="right" vertical="top" wrapText="1"/>
    </xf>
    <xf numFmtId="0" fontId="21" fillId="19" borderId="56" xfId="1" applyFont="1" applyFill="1" applyBorder="1" applyAlignment="1">
      <alignment vertical="top" wrapText="1"/>
    </xf>
    <xf numFmtId="0" fontId="21" fillId="19" borderId="56" xfId="0" applyFont="1" applyFill="1" applyBorder="1" applyAlignment="1">
      <alignment vertical="top"/>
    </xf>
    <xf numFmtId="3" fontId="4" fillId="20" borderId="56" xfId="1" applyNumberFormat="1" applyFont="1" applyFill="1" applyBorder="1" applyAlignment="1">
      <alignment horizontal="right" vertical="top" wrapText="1"/>
    </xf>
    <xf numFmtId="9" fontId="2" fillId="20" borderId="56" xfId="1" applyNumberFormat="1" applyFont="1" applyFill="1" applyBorder="1" applyAlignment="1">
      <alignment horizontal="right" vertical="top" wrapText="1"/>
    </xf>
    <xf numFmtId="2" fontId="2" fillId="20" borderId="56" xfId="1" applyNumberFormat="1" applyFont="1" applyFill="1" applyBorder="1" applyAlignment="1">
      <alignment horizontal="right" vertical="top" wrapText="1"/>
    </xf>
    <xf numFmtId="1" fontId="2" fillId="20" borderId="56" xfId="1" applyNumberFormat="1" applyFont="1" applyFill="1" applyBorder="1" applyAlignment="1">
      <alignment horizontal="right" vertical="top" wrapText="1"/>
    </xf>
    <xf numFmtId="9" fontId="2" fillId="20" borderId="18" xfId="1" applyNumberFormat="1" applyFont="1" applyFill="1" applyBorder="1" applyAlignment="1">
      <alignment horizontal="right" vertical="top" wrapText="1"/>
    </xf>
    <xf numFmtId="0" fontId="2" fillId="20" borderId="56" xfId="1" applyFont="1" applyFill="1" applyBorder="1" applyAlignment="1">
      <alignment vertical="top" wrapText="1"/>
    </xf>
    <xf numFmtId="0" fontId="0" fillId="20" borderId="56" xfId="0" applyFill="1" applyBorder="1" applyAlignment="1">
      <alignment vertical="top"/>
    </xf>
    <xf numFmtId="0" fontId="2" fillId="20" borderId="5" xfId="1" applyFont="1" applyFill="1" applyBorder="1" applyAlignment="1">
      <alignment vertical="top" wrapText="1"/>
    </xf>
    <xf numFmtId="0" fontId="2" fillId="20" borderId="5" xfId="1" applyFont="1" applyFill="1" applyBorder="1" applyAlignment="1">
      <alignment horizontal="right" vertical="top" wrapText="1"/>
    </xf>
    <xf numFmtId="0" fontId="2" fillId="20" borderId="4" xfId="1" applyFont="1" applyFill="1" applyBorder="1" applyAlignment="1">
      <alignment horizontal="right" vertical="top" wrapText="1"/>
    </xf>
    <xf numFmtId="0" fontId="2" fillId="20" borderId="41" xfId="1" applyFont="1" applyFill="1" applyBorder="1" applyAlignment="1">
      <alignment horizontal="right" vertical="top" wrapText="1"/>
    </xf>
    <xf numFmtId="3" fontId="2" fillId="20" borderId="6" xfId="1" applyNumberFormat="1" applyFont="1" applyFill="1" applyBorder="1" applyAlignment="1">
      <alignment horizontal="center" vertical="top" wrapText="1"/>
    </xf>
    <xf numFmtId="3" fontId="2" fillId="20" borderId="21" xfId="1" applyNumberFormat="1" applyFont="1" applyFill="1" applyBorder="1" applyAlignment="1">
      <alignment horizontal="center" vertical="top" wrapText="1"/>
    </xf>
    <xf numFmtId="2" fontId="2" fillId="20" borderId="6" xfId="1" applyNumberFormat="1" applyFont="1" applyFill="1" applyBorder="1" applyAlignment="1">
      <alignment horizontal="center" vertical="top" wrapText="1"/>
    </xf>
    <xf numFmtId="9" fontId="2" fillId="20" borderId="51" xfId="1" applyNumberFormat="1" applyFont="1" applyFill="1" applyBorder="1" applyAlignment="1">
      <alignment horizontal="right" vertical="top" wrapText="1"/>
    </xf>
    <xf numFmtId="0" fontId="2" fillId="20" borderId="46" xfId="1" applyFont="1" applyFill="1" applyBorder="1" applyAlignment="1">
      <alignment horizontal="right" vertical="top" wrapText="1"/>
    </xf>
    <xf numFmtId="3" fontId="4" fillId="20" borderId="5" xfId="1" applyNumberFormat="1" applyFont="1" applyFill="1" applyBorder="1" applyAlignment="1">
      <alignment horizontal="center" vertical="top" wrapText="1"/>
    </xf>
    <xf numFmtId="9" fontId="2" fillId="20" borderId="6" xfId="1" applyNumberFormat="1" applyFont="1" applyFill="1" applyBorder="1" applyAlignment="1">
      <alignment horizontal="right" vertical="top" wrapText="1"/>
    </xf>
    <xf numFmtId="0" fontId="0" fillId="20" borderId="56" xfId="0" applyFill="1" applyBorder="1" applyAlignment="1">
      <alignment vertical="top" wrapText="1"/>
    </xf>
    <xf numFmtId="0" fontId="2" fillId="20" borderId="57" xfId="1" applyFont="1" applyFill="1" applyBorder="1" applyAlignment="1">
      <alignment vertical="top" wrapText="1"/>
    </xf>
    <xf numFmtId="0" fontId="2" fillId="20" borderId="59" xfId="1" applyFont="1" applyFill="1" applyBorder="1" applyAlignment="1">
      <alignment vertical="top" wrapText="1"/>
    </xf>
    <xf numFmtId="0" fontId="0" fillId="20" borderId="59" xfId="0" applyFill="1" applyBorder="1" applyAlignment="1">
      <alignment vertical="top"/>
    </xf>
    <xf numFmtId="9" fontId="2" fillId="20" borderId="11" xfId="1" applyNumberFormat="1" applyFont="1" applyFill="1" applyBorder="1" applyAlignment="1">
      <alignment horizontal="right" vertical="top" wrapText="1"/>
    </xf>
    <xf numFmtId="0" fontId="2" fillId="20" borderId="12" xfId="1" applyFont="1" applyFill="1" applyBorder="1" applyAlignment="1">
      <alignment horizontal="right" vertical="top" wrapText="1"/>
    </xf>
    <xf numFmtId="164" fontId="2" fillId="20" borderId="35" xfId="1" applyNumberFormat="1" applyFont="1" applyFill="1" applyBorder="1" applyAlignment="1">
      <alignment horizontal="right" vertical="top" wrapText="1"/>
    </xf>
    <xf numFmtId="164" fontId="2" fillId="20" borderId="11" xfId="1" applyNumberFormat="1" applyFont="1" applyFill="1" applyBorder="1" applyAlignment="1">
      <alignment horizontal="right" vertical="top" wrapText="1"/>
    </xf>
    <xf numFmtId="164" fontId="4" fillId="20" borderId="11" xfId="1" applyNumberFormat="1" applyFont="1" applyFill="1" applyBorder="1" applyAlignment="1">
      <alignment horizontal="right" vertical="top" wrapText="1"/>
    </xf>
    <xf numFmtId="9" fontId="2" fillId="20" borderId="20" xfId="1" applyNumberFormat="1" applyFont="1" applyFill="1" applyBorder="1" applyAlignment="1">
      <alignment horizontal="right" vertical="top" wrapText="1"/>
    </xf>
    <xf numFmtId="0" fontId="2" fillId="20" borderId="0" xfId="0" applyFont="1" applyFill="1" applyAlignment="1">
      <alignment vertical="top"/>
    </xf>
    <xf numFmtId="0" fontId="0" fillId="20" borderId="0" xfId="0" applyFill="1"/>
    <xf numFmtId="0" fontId="0" fillId="20" borderId="0" xfId="0" applyFill="1" applyAlignment="1">
      <alignment horizontal="right"/>
    </xf>
    <xf numFmtId="0" fontId="0" fillId="20" borderId="25" xfId="0" applyFill="1" applyBorder="1"/>
    <xf numFmtId="0" fontId="0" fillId="0" borderId="0" xfId="0" applyFill="1" applyAlignment="1">
      <alignment vertical="top"/>
    </xf>
    <xf numFmtId="0" fontId="0" fillId="0" borderId="0" xfId="0" applyFill="1" applyAlignment="1">
      <alignment vertical="top"/>
    </xf>
    <xf numFmtId="3" fontId="2" fillId="0" borderId="63" xfId="1" applyNumberFormat="1" applyFont="1" applyFill="1" applyBorder="1" applyAlignment="1">
      <alignment horizontal="center" vertical="top" wrapText="1"/>
    </xf>
    <xf numFmtId="0" fontId="0" fillId="0" borderId="63" xfId="0" applyBorder="1"/>
    <xf numFmtId="3" fontId="2" fillId="10" borderId="63" xfId="1" applyNumberFormat="1" applyFont="1" applyFill="1" applyBorder="1" applyAlignment="1">
      <alignment horizontal="center" vertical="top" wrapText="1"/>
    </xf>
    <xf numFmtId="3" fontId="2" fillId="6" borderId="63" xfId="1" applyNumberFormat="1" applyFont="1" applyFill="1" applyBorder="1" applyAlignment="1">
      <alignment horizontal="center" vertical="top" wrapText="1"/>
    </xf>
    <xf numFmtId="3" fontId="2" fillId="29" borderId="74" xfId="1" applyNumberFormat="1" applyFont="1" applyFill="1" applyBorder="1" applyAlignment="1">
      <alignment horizontal="center" vertical="top" wrapText="1"/>
    </xf>
    <xf numFmtId="3" fontId="2" fillId="29" borderId="90" xfId="1" applyNumberFormat="1" applyFont="1" applyFill="1" applyBorder="1" applyAlignment="1">
      <alignment horizontal="center" vertical="top" wrapText="1"/>
    </xf>
    <xf numFmtId="3" fontId="2" fillId="0" borderId="74" xfId="1" applyNumberFormat="1" applyFont="1" applyFill="1" applyBorder="1" applyAlignment="1">
      <alignment horizontal="center" vertical="top" wrapText="1"/>
    </xf>
    <xf numFmtId="3" fontId="2" fillId="29" borderId="80" xfId="1" applyNumberFormat="1" applyFont="1" applyFill="1" applyBorder="1" applyAlignment="1">
      <alignment horizontal="center" vertical="top" wrapText="1"/>
    </xf>
    <xf numFmtId="3" fontId="2" fillId="0" borderId="80" xfId="1" applyNumberFormat="1" applyFont="1" applyFill="1" applyBorder="1" applyAlignment="1">
      <alignment horizontal="center" vertical="top" wrapText="1"/>
    </xf>
    <xf numFmtId="3" fontId="2" fillId="6" borderId="74" xfId="1" applyNumberFormat="1" applyFont="1" applyFill="1" applyBorder="1" applyAlignment="1">
      <alignment horizontal="center" vertical="top" wrapText="1"/>
    </xf>
    <xf numFmtId="3" fontId="2" fillId="6" borderId="80" xfId="1" applyNumberFormat="1" applyFont="1" applyFill="1" applyBorder="1" applyAlignment="1">
      <alignment horizontal="center" vertical="top" wrapText="1"/>
    </xf>
    <xf numFmtId="3" fontId="2" fillId="8" borderId="74" xfId="1" applyNumberFormat="1" applyFont="1" applyFill="1" applyBorder="1" applyAlignment="1">
      <alignment horizontal="center" vertical="top" wrapText="1"/>
    </xf>
    <xf numFmtId="3" fontId="2" fillId="9" borderId="80" xfId="1" applyNumberFormat="1" applyFont="1" applyFill="1" applyBorder="1" applyAlignment="1">
      <alignment horizontal="center" vertical="top" wrapText="1"/>
    </xf>
    <xf numFmtId="3" fontId="2" fillId="9" borderId="74" xfId="1" applyNumberFormat="1" applyFont="1" applyFill="1" applyBorder="1" applyAlignment="1">
      <alignment horizontal="center" vertical="top" wrapText="1"/>
    </xf>
    <xf numFmtId="3" fontId="2" fillId="20" borderId="74" xfId="1" applyNumberFormat="1" applyFont="1" applyFill="1" applyBorder="1" applyAlignment="1">
      <alignment horizontal="center" vertical="top" wrapText="1"/>
    </xf>
    <xf numFmtId="3" fontId="2" fillId="20" borderId="80" xfId="1" applyNumberFormat="1" applyFont="1" applyFill="1" applyBorder="1" applyAlignment="1">
      <alignment horizontal="center" vertical="top" wrapText="1"/>
    </xf>
    <xf numFmtId="3" fontId="2" fillId="16" borderId="63" xfId="1" applyNumberFormat="1" applyFont="1" applyFill="1" applyBorder="1" applyAlignment="1">
      <alignment horizontal="center" vertical="top" wrapText="1"/>
    </xf>
    <xf numFmtId="3" fontId="2" fillId="16" borderId="74" xfId="1" applyNumberFormat="1" applyFont="1" applyFill="1" applyBorder="1" applyAlignment="1">
      <alignment horizontal="center" vertical="top" wrapText="1"/>
    </xf>
    <xf numFmtId="3" fontId="2" fillId="16" borderId="90" xfId="1" applyNumberFormat="1" applyFont="1" applyFill="1" applyBorder="1" applyAlignment="1">
      <alignment horizontal="center" vertical="top" wrapText="1"/>
    </xf>
    <xf numFmtId="3" fontId="21" fillId="16" borderId="0" xfId="1" applyNumberFormat="1" applyFont="1" applyFill="1" applyBorder="1" applyAlignment="1">
      <alignment horizontal="center" vertical="top" wrapText="1"/>
    </xf>
    <xf numFmtId="3" fontId="2" fillId="16" borderId="80" xfId="1" applyNumberFormat="1" applyFont="1" applyFill="1" applyBorder="1" applyAlignment="1">
      <alignment horizontal="center" vertical="top" wrapText="1"/>
    </xf>
    <xf numFmtId="3" fontId="2" fillId="16" borderId="0" xfId="1" applyNumberFormat="1" applyFont="1" applyFill="1" applyBorder="1" applyAlignment="1">
      <alignment horizontal="center" vertical="top" wrapText="1"/>
    </xf>
    <xf numFmtId="0" fontId="2" fillId="10" borderId="56" xfId="1" applyFont="1" applyFill="1" applyBorder="1" applyAlignment="1">
      <alignment vertical="top" wrapText="1"/>
    </xf>
    <xf numFmtId="0" fontId="2" fillId="5" borderId="54" xfId="1" applyFont="1" applyFill="1" applyBorder="1" applyAlignment="1">
      <alignment vertical="top" wrapText="1"/>
    </xf>
    <xf numFmtId="0" fontId="2" fillId="5" borderId="27" xfId="1" applyFont="1" applyFill="1" applyBorder="1" applyAlignment="1">
      <alignment vertical="top" wrapText="1"/>
    </xf>
    <xf numFmtId="0" fontId="2" fillId="5" borderId="55" xfId="0" applyFont="1" applyFill="1" applyBorder="1" applyAlignment="1">
      <alignment horizontal="left" vertical="top" wrapText="1"/>
    </xf>
    <xf numFmtId="0" fontId="2" fillId="5" borderId="55" xfId="1" applyFont="1" applyFill="1" applyBorder="1" applyAlignment="1">
      <alignment horizontal="left" vertical="top" wrapText="1"/>
    </xf>
    <xf numFmtId="0" fontId="2" fillId="0" borderId="0" xfId="0" applyFont="1" applyFill="1" applyAlignment="1">
      <alignment vertical="top"/>
    </xf>
    <xf numFmtId="0" fontId="0" fillId="0" borderId="0" xfId="0" applyFill="1" applyAlignment="1">
      <alignment vertical="top"/>
    </xf>
    <xf numFmtId="0" fontId="2" fillId="0" borderId="56" xfId="0" applyFont="1" applyFill="1" applyBorder="1" applyAlignment="1">
      <alignment vertical="top"/>
    </xf>
    <xf numFmtId="0" fontId="0" fillId="0" borderId="56" xfId="0" applyFill="1" applyBorder="1" applyAlignment="1">
      <alignment vertical="top"/>
    </xf>
    <xf numFmtId="0" fontId="2" fillId="0" borderId="56" xfId="1" applyFont="1" applyFill="1" applyBorder="1" applyAlignment="1">
      <alignment vertical="top" wrapText="1"/>
    </xf>
    <xf numFmtId="0" fontId="2" fillId="0" borderId="56" xfId="0" applyFont="1" applyFill="1" applyBorder="1" applyAlignment="1">
      <alignment horizontal="left" vertical="top" wrapText="1"/>
    </xf>
    <xf numFmtId="0" fontId="2" fillId="0" borderId="56" xfId="1" applyFont="1" applyFill="1" applyBorder="1" applyAlignment="1">
      <alignment horizontal="left" vertical="top" wrapText="1"/>
    </xf>
    <xf numFmtId="0" fontId="2" fillId="10" borderId="56" xfId="1" applyFont="1" applyFill="1" applyBorder="1" applyAlignment="1">
      <alignment vertical="top" wrapText="1"/>
    </xf>
    <xf numFmtId="0" fontId="0" fillId="10" borderId="56" xfId="0" applyFill="1" applyBorder="1" applyAlignment="1">
      <alignment vertical="top" wrapText="1"/>
    </xf>
    <xf numFmtId="0" fontId="2" fillId="29" borderId="0" xfId="0" applyFont="1" applyFill="1" applyAlignment="1">
      <alignment vertical="top"/>
    </xf>
    <xf numFmtId="0" fontId="0" fillId="29" borderId="0" xfId="0" applyFill="1" applyAlignment="1">
      <alignment vertical="top"/>
    </xf>
    <xf numFmtId="0" fontId="2" fillId="29" borderId="54" xfId="1" applyFont="1" applyFill="1" applyBorder="1" applyAlignment="1">
      <alignment vertical="top" wrapText="1"/>
    </xf>
    <xf numFmtId="0" fontId="2" fillId="29" borderId="27" xfId="1" applyFont="1" applyFill="1" applyBorder="1" applyAlignment="1">
      <alignment vertical="top" wrapText="1"/>
    </xf>
    <xf numFmtId="0" fontId="2" fillId="29" borderId="55" xfId="1" applyFont="1" applyFill="1" applyBorder="1" applyAlignment="1">
      <alignment horizontal="left" vertical="top" wrapText="1"/>
    </xf>
    <xf numFmtId="0" fontId="2" fillId="5" borderId="56" xfId="0" applyFont="1" applyFill="1" applyBorder="1" applyAlignment="1">
      <alignment horizontal="left" vertical="top" wrapText="1"/>
    </xf>
    <xf numFmtId="0" fontId="2" fillId="8" borderId="56" xfId="0" applyFont="1" applyFill="1" applyBorder="1" applyAlignment="1">
      <alignment vertical="top" wrapText="1"/>
    </xf>
    <xf numFmtId="0" fontId="0" fillId="8" borderId="56" xfId="0" applyFill="1" applyBorder="1" applyAlignment="1">
      <alignment vertical="top" wrapText="1"/>
    </xf>
    <xf numFmtId="0" fontId="2" fillId="0" borderId="137" xfId="0" applyFont="1" applyBorder="1" applyAlignment="1">
      <alignment vertical="center" wrapText="1"/>
    </xf>
    <xf numFmtId="0" fontId="2" fillId="0" borderId="61" xfId="0" applyFont="1" applyBorder="1" applyAlignment="1">
      <alignment vertical="center" wrapText="1"/>
    </xf>
    <xf numFmtId="0" fontId="2" fillId="0" borderId="138" xfId="0" applyFont="1" applyBorder="1" applyAlignment="1">
      <alignment vertical="center" wrapText="1"/>
    </xf>
  </cellXfs>
  <cellStyles count="45">
    <cellStyle name="20% - Accent1 2" xfId="22"/>
    <cellStyle name="20% - Accent2 2" xfId="26"/>
    <cellStyle name="20% - Accent3 2" xfId="30"/>
    <cellStyle name="20% - Accent4 2" xfId="34"/>
    <cellStyle name="20% - Accent5 2" xfId="38"/>
    <cellStyle name="20% - Accent6 2" xfId="42"/>
    <cellStyle name="40% - Accent1 2" xfId="23"/>
    <cellStyle name="40% - Accent2 2" xfId="27"/>
    <cellStyle name="40% - Accent3 2" xfId="31"/>
    <cellStyle name="40% - Accent4 2" xfId="35"/>
    <cellStyle name="40% - Accent5 2" xfId="39"/>
    <cellStyle name="40% - Accent6 2" xfId="43"/>
    <cellStyle name="60% - Accent1 2" xfId="24"/>
    <cellStyle name="60% - Accent2 2" xfId="28"/>
    <cellStyle name="60% - Accent3 2" xfId="32"/>
    <cellStyle name="60% - Accent4 2" xfId="36"/>
    <cellStyle name="60% - Accent5 2" xfId="40"/>
    <cellStyle name="60% - Accent6 2" xfId="44"/>
    <cellStyle name="Accent1 2" xfId="21"/>
    <cellStyle name="Accent2 2" xfId="25"/>
    <cellStyle name="Accent3 2" xfId="29"/>
    <cellStyle name="Accent4 2" xfId="33"/>
    <cellStyle name="Accent5 2" xfId="37"/>
    <cellStyle name="Accent6 2" xfId="41"/>
    <cellStyle name="Bad 2" xfId="10"/>
    <cellStyle name="Calculation 2" xfId="14"/>
    <cellStyle name="Check Cell 2" xfId="16"/>
    <cellStyle name="Explanatory Text" xfId="2" builtinId="53"/>
    <cellStyle name="Explanatory Text 2" xfId="19"/>
    <cellStyle name="Good 2" xfId="9"/>
    <cellStyle name="Heading 1 2" xfId="5"/>
    <cellStyle name="Heading 2 2" xfId="6"/>
    <cellStyle name="Heading 3 2" xfId="7"/>
    <cellStyle name="Heading 4 2" xfId="8"/>
    <cellStyle name="Input 2" xfId="12"/>
    <cellStyle name="Linked Cell 2" xfId="15"/>
    <cellStyle name="Neutral 2" xfId="11"/>
    <cellStyle name="Normal" xfId="0" builtinId="0"/>
    <cellStyle name="Normal 2" xfId="4"/>
    <cellStyle name="Normal_Sheet1" xfId="1"/>
    <cellStyle name="Note 2" xfId="18"/>
    <cellStyle name="Output 2" xfId="13"/>
    <cellStyle name="Title" xfId="3" builtinId="15" customBuiltin="1"/>
    <cellStyle name="Total 2" xfId="20"/>
    <cellStyle name="Warning Text 2" xfId="17"/>
  </cellStyles>
  <dxfs count="0"/>
  <tableStyles count="0" defaultTableStyle="TableStyleMedium9" defaultPivotStyle="PivotStyleLight16"/>
  <colors>
    <mruColors>
      <color rgb="FF2BF979"/>
      <color rgb="FF27F97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8"/>
  <sheetViews>
    <sheetView topLeftCell="A16" workbookViewId="0">
      <selection activeCell="A60" sqref="A60"/>
    </sheetView>
  </sheetViews>
  <sheetFormatPr defaultRowHeight="12.75" x14ac:dyDescent="0.2"/>
  <sheetData>
    <row r="1" spans="1:1" x14ac:dyDescent="0.2">
      <c r="A1" t="s">
        <v>402</v>
      </c>
    </row>
    <row r="3" spans="1:1" x14ac:dyDescent="0.2">
      <c r="A3" t="s">
        <v>378</v>
      </c>
    </row>
    <row r="4" spans="1:1" x14ac:dyDescent="0.2">
      <c r="A4" t="s">
        <v>379</v>
      </c>
    </row>
    <row r="5" spans="1:1" x14ac:dyDescent="0.2">
      <c r="A5" t="s">
        <v>410</v>
      </c>
    </row>
    <row r="6" spans="1:1" x14ac:dyDescent="0.2">
      <c r="A6" t="s">
        <v>380</v>
      </c>
    </row>
    <row r="7" spans="1:1" x14ac:dyDescent="0.2">
      <c r="A7" t="s">
        <v>395</v>
      </c>
    </row>
    <row r="8" spans="1:1" x14ac:dyDescent="0.2">
      <c r="A8" t="s">
        <v>396</v>
      </c>
    </row>
    <row r="9" spans="1:1" x14ac:dyDescent="0.2">
      <c r="A9" t="s">
        <v>412</v>
      </c>
    </row>
    <row r="11" spans="1:1" x14ac:dyDescent="0.2">
      <c r="A11" t="s">
        <v>397</v>
      </c>
    </row>
    <row r="13" spans="1:1" x14ac:dyDescent="0.2">
      <c r="A13" t="s">
        <v>381</v>
      </c>
    </row>
    <row r="14" spans="1:1" x14ac:dyDescent="0.2">
      <c r="A14" t="s">
        <v>398</v>
      </c>
    </row>
    <row r="16" spans="1:1" x14ac:dyDescent="0.2">
      <c r="A16" t="s">
        <v>382</v>
      </c>
    </row>
    <row r="17" spans="1:1" x14ac:dyDescent="0.2">
      <c r="A17" t="s">
        <v>403</v>
      </c>
    </row>
    <row r="19" spans="1:1" x14ac:dyDescent="0.2">
      <c r="A19" t="s">
        <v>383</v>
      </c>
    </row>
    <row r="20" spans="1:1" x14ac:dyDescent="0.2">
      <c r="A20" t="s">
        <v>384</v>
      </c>
    </row>
    <row r="21" spans="1:1" x14ac:dyDescent="0.2">
      <c r="A21" t="s">
        <v>404</v>
      </c>
    </row>
    <row r="22" spans="1:1" x14ac:dyDescent="0.2">
      <c r="A22" t="s">
        <v>399</v>
      </c>
    </row>
    <row r="23" spans="1:1" x14ac:dyDescent="0.2">
      <c r="A23" t="s">
        <v>401</v>
      </c>
    </row>
    <row r="25" spans="1:1" x14ac:dyDescent="0.2">
      <c r="A25" t="s">
        <v>385</v>
      </c>
    </row>
    <row r="26" spans="1:1" x14ac:dyDescent="0.2">
      <c r="A26" t="s">
        <v>400</v>
      </c>
    </row>
    <row r="27" spans="1:1" x14ac:dyDescent="0.2">
      <c r="A27" t="s">
        <v>386</v>
      </c>
    </row>
    <row r="28" spans="1:1" x14ac:dyDescent="0.2">
      <c r="A28" t="s">
        <v>387</v>
      </c>
    </row>
    <row r="29" spans="1:1" x14ac:dyDescent="0.2">
      <c r="A29" t="s">
        <v>388</v>
      </c>
    </row>
    <row r="30" spans="1:1" x14ac:dyDescent="0.2">
      <c r="A30" t="s">
        <v>405</v>
      </c>
    </row>
    <row r="32" spans="1:1" x14ac:dyDescent="0.2">
      <c r="A32" t="s">
        <v>411</v>
      </c>
    </row>
    <row r="33" spans="1:1" x14ac:dyDescent="0.2">
      <c r="A33" t="s">
        <v>390</v>
      </c>
    </row>
    <row r="34" spans="1:1" x14ac:dyDescent="0.2">
      <c r="A34" t="s">
        <v>389</v>
      </c>
    </row>
    <row r="36" spans="1:1" x14ac:dyDescent="0.2">
      <c r="A36" t="s">
        <v>413</v>
      </c>
    </row>
    <row r="37" spans="1:1" x14ac:dyDescent="0.2">
      <c r="A37" t="s">
        <v>415</v>
      </c>
    </row>
    <row r="38" spans="1:1" x14ac:dyDescent="0.2">
      <c r="A38" t="s">
        <v>414</v>
      </c>
    </row>
    <row r="40" spans="1:1" x14ac:dyDescent="0.2">
      <c r="A40" t="s">
        <v>391</v>
      </c>
    </row>
    <row r="41" spans="1:1" x14ac:dyDescent="0.2">
      <c r="A41" t="s">
        <v>392</v>
      </c>
    </row>
    <row r="42" spans="1:1" x14ac:dyDescent="0.2">
      <c r="A42" t="s">
        <v>393</v>
      </c>
    </row>
    <row r="43" spans="1:1" x14ac:dyDescent="0.2">
      <c r="A43" t="s">
        <v>394</v>
      </c>
    </row>
    <row r="45" spans="1:1" x14ac:dyDescent="0.2">
      <c r="A45" s="110" t="s">
        <v>665</v>
      </c>
    </row>
    <row r="46" spans="1:1" x14ac:dyDescent="0.2">
      <c r="A46" s="109" t="s">
        <v>666</v>
      </c>
    </row>
    <row r="47" spans="1:1" x14ac:dyDescent="0.2">
      <c r="A47" s="109" t="s">
        <v>615</v>
      </c>
    </row>
    <row r="48" spans="1:1" x14ac:dyDescent="0.2">
      <c r="A48" s="109" t="s">
        <v>616</v>
      </c>
    </row>
    <row r="49" spans="1:1" x14ac:dyDescent="0.2">
      <c r="A49" s="109" t="s">
        <v>617</v>
      </c>
    </row>
    <row r="51" spans="1:1" x14ac:dyDescent="0.2">
      <c r="A51" s="329" t="s">
        <v>1072</v>
      </c>
    </row>
    <row r="52" spans="1:1" x14ac:dyDescent="0.2">
      <c r="A52" s="109" t="s">
        <v>618</v>
      </c>
    </row>
    <row r="53" spans="1:1" x14ac:dyDescent="0.2">
      <c r="A53" s="109" t="s">
        <v>619</v>
      </c>
    </row>
    <row r="54" spans="1:1" x14ac:dyDescent="0.2">
      <c r="A54" s="109"/>
    </row>
    <row r="55" spans="1:1" x14ac:dyDescent="0.2">
      <c r="A55" s="110" t="s">
        <v>1073</v>
      </c>
    </row>
    <row r="56" spans="1:1" x14ac:dyDescent="0.2">
      <c r="A56" s="109" t="s">
        <v>812</v>
      </c>
    </row>
    <row r="57" spans="1:1" x14ac:dyDescent="0.2">
      <c r="A57" s="109" t="s">
        <v>814</v>
      </c>
    </row>
    <row r="58" spans="1:1" x14ac:dyDescent="0.2">
      <c r="A58" s="109" t="s">
        <v>813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28"/>
  <sheetViews>
    <sheetView workbookViewId="0">
      <pane xSplit="8" ySplit="3" topLeftCell="I94" activePane="bottomRight" state="frozen"/>
      <selection pane="topRight" activeCell="I1" sqref="I1"/>
      <selection pane="bottomLeft" activeCell="A2" sqref="A2"/>
      <selection pane="bottomRight" activeCell="A97" sqref="A97:XFD97"/>
    </sheetView>
  </sheetViews>
  <sheetFormatPr defaultRowHeight="12.75" x14ac:dyDescent="0.2"/>
  <cols>
    <col min="1" max="1" width="4" style="112" bestFit="1" customWidth="1"/>
    <col min="2" max="2" width="4" bestFit="1" customWidth="1"/>
    <col min="3" max="3" width="7.5703125" customWidth="1"/>
    <col min="4" max="4" width="3.28515625" bestFit="1" customWidth="1"/>
    <col min="5" max="5" width="5" bestFit="1" customWidth="1"/>
    <col min="6" max="6" width="5" style="6" customWidth="1"/>
    <col min="7" max="7" width="15.42578125" customWidth="1"/>
    <col min="8" max="8" width="15" customWidth="1"/>
    <col min="9" max="9" width="5.5703125" customWidth="1"/>
    <col min="10" max="10" width="11.140625" customWidth="1"/>
    <col min="11" max="12" width="12.7109375" hidden="1" customWidth="1"/>
    <col min="13" max="13" width="12.7109375" style="3" hidden="1" customWidth="1"/>
    <col min="14" max="25" width="12.7109375" hidden="1" customWidth="1"/>
    <col min="26" max="26" width="10.28515625" customWidth="1"/>
    <col min="27" max="27" width="10.28515625" hidden="1" customWidth="1"/>
    <col min="28" max="28" width="3.28515625" bestFit="1" customWidth="1"/>
    <col min="29" max="30" width="9.140625" hidden="1" customWidth="1"/>
    <col min="31" max="31" width="9.140625" style="109" bestFit="1" customWidth="1"/>
    <col min="32" max="40" width="9.140625" hidden="1" customWidth="1"/>
    <col min="41" max="42" width="7.5703125" hidden="1" customWidth="1"/>
    <col min="43" max="43" width="7.5703125" customWidth="1"/>
    <col min="44" max="44" width="7.5703125" bestFit="1" customWidth="1"/>
    <col min="45" max="45" width="10.28515625" customWidth="1"/>
    <col min="46" max="46" width="9.140625" style="130" bestFit="1" customWidth="1"/>
    <col min="47" max="47" width="10.28515625" customWidth="1"/>
    <col min="48" max="48" width="3.28515625" bestFit="1" customWidth="1"/>
    <col min="49" max="50" width="5.5703125" hidden="1" customWidth="1"/>
    <col min="51" max="51" width="5.5703125" style="4" hidden="1" customWidth="1"/>
    <col min="52" max="63" width="5.5703125" style="5" hidden="1" customWidth="1"/>
    <col min="64" max="64" width="8.140625" style="2" hidden="1" customWidth="1"/>
    <col min="65" max="65" width="39.85546875" style="19" customWidth="1"/>
    <col min="66" max="67" width="36.42578125" style="2" customWidth="1"/>
    <col min="68" max="68" width="43.28515625" customWidth="1"/>
    <col min="69" max="70" width="19.5703125" customWidth="1"/>
    <col min="71" max="71" width="14.42578125" bestFit="1" customWidth="1"/>
  </cols>
  <sheetData>
    <row r="1" spans="1:71" ht="102" x14ac:dyDescent="0.2">
      <c r="G1" s="916" t="s">
        <v>816</v>
      </c>
    </row>
    <row r="2" spans="1:71" ht="13.5" thickBot="1" x14ac:dyDescent="0.25"/>
    <row r="3" spans="1:71" ht="192" thickBot="1" x14ac:dyDescent="0.25">
      <c r="B3" s="1" t="s">
        <v>0</v>
      </c>
      <c r="C3" s="7" t="s">
        <v>4</v>
      </c>
      <c r="D3" s="7" t="s">
        <v>5</v>
      </c>
      <c r="E3" s="7" t="s">
        <v>302</v>
      </c>
      <c r="F3" s="12" t="s">
        <v>344</v>
      </c>
      <c r="G3" s="7" t="s">
        <v>2</v>
      </c>
      <c r="H3" s="7" t="s">
        <v>3</v>
      </c>
      <c r="I3" s="7" t="s">
        <v>6</v>
      </c>
      <c r="J3" s="12" t="s">
        <v>1</v>
      </c>
      <c r="K3" s="7" t="s">
        <v>426</v>
      </c>
      <c r="L3" s="7" t="s">
        <v>427</v>
      </c>
      <c r="M3" s="7" t="s">
        <v>316</v>
      </c>
      <c r="N3" s="7" t="s">
        <v>418</v>
      </c>
      <c r="O3" s="7" t="s">
        <v>419</v>
      </c>
      <c r="P3" s="7" t="s">
        <v>420</v>
      </c>
      <c r="Q3" s="7" t="s">
        <v>421</v>
      </c>
      <c r="R3" s="7" t="s">
        <v>422</v>
      </c>
      <c r="S3" s="7" t="s">
        <v>423</v>
      </c>
      <c r="T3" s="7" t="s">
        <v>424</v>
      </c>
      <c r="U3" s="7" t="s">
        <v>425</v>
      </c>
      <c r="V3" s="8" t="s">
        <v>317</v>
      </c>
      <c r="W3" s="8" t="s">
        <v>417</v>
      </c>
      <c r="X3" s="17" t="s">
        <v>459</v>
      </c>
      <c r="Y3" s="16" t="s">
        <v>464</v>
      </c>
      <c r="Z3" s="7" t="s">
        <v>303</v>
      </c>
      <c r="AA3" s="9" t="s">
        <v>466</v>
      </c>
      <c r="AB3" s="10" t="s">
        <v>409</v>
      </c>
      <c r="AC3" s="10" t="s">
        <v>429</v>
      </c>
      <c r="AD3" s="10" t="s">
        <v>430</v>
      </c>
      <c r="AE3" s="116" t="s">
        <v>310</v>
      </c>
      <c r="AF3" s="10" t="s">
        <v>431</v>
      </c>
      <c r="AG3" s="10" t="s">
        <v>432</v>
      </c>
      <c r="AH3" s="10" t="s">
        <v>433</v>
      </c>
      <c r="AI3" s="10" t="s">
        <v>434</v>
      </c>
      <c r="AJ3" s="10" t="s">
        <v>435</v>
      </c>
      <c r="AK3" s="10" t="s">
        <v>436</v>
      </c>
      <c r="AL3" s="10" t="s">
        <v>437</v>
      </c>
      <c r="AM3" s="10" t="s">
        <v>438</v>
      </c>
      <c r="AN3" s="13" t="s">
        <v>311</v>
      </c>
      <c r="AO3" s="13" t="s">
        <v>428</v>
      </c>
      <c r="AP3" s="13" t="s">
        <v>457</v>
      </c>
      <c r="AQ3" s="116" t="s">
        <v>311</v>
      </c>
      <c r="AR3" s="124" t="s">
        <v>465</v>
      </c>
      <c r="AS3" s="124" t="s">
        <v>466</v>
      </c>
      <c r="AT3" s="126" t="s">
        <v>773</v>
      </c>
      <c r="AU3" s="131" t="s">
        <v>774</v>
      </c>
      <c r="AV3" s="131" t="s">
        <v>777</v>
      </c>
      <c r="AW3" s="14" t="s">
        <v>440</v>
      </c>
      <c r="AX3" s="14" t="s">
        <v>441</v>
      </c>
      <c r="AY3" s="14" t="s">
        <v>318</v>
      </c>
      <c r="AZ3" s="14" t="s">
        <v>442</v>
      </c>
      <c r="BA3" s="14" t="s">
        <v>443</v>
      </c>
      <c r="BB3" s="14" t="s">
        <v>444</v>
      </c>
      <c r="BC3" s="14" t="s">
        <v>445</v>
      </c>
      <c r="BD3" s="14" t="s">
        <v>446</v>
      </c>
      <c r="BE3" s="14" t="s">
        <v>447</v>
      </c>
      <c r="BF3" s="14" t="s">
        <v>448</v>
      </c>
      <c r="BG3" s="14" t="s">
        <v>449</v>
      </c>
      <c r="BH3" s="14" t="s">
        <v>319</v>
      </c>
      <c r="BI3" s="15" t="s">
        <v>439</v>
      </c>
      <c r="BJ3" s="15" t="s">
        <v>460</v>
      </c>
      <c r="BK3" s="15" t="s">
        <v>467</v>
      </c>
      <c r="BL3" s="11" t="s">
        <v>468</v>
      </c>
      <c r="BM3" s="111" t="s">
        <v>408</v>
      </c>
      <c r="BN3" s="111" t="s">
        <v>474</v>
      </c>
      <c r="BO3" s="111" t="s">
        <v>675</v>
      </c>
      <c r="BP3" s="111" t="s">
        <v>667</v>
      </c>
      <c r="BQ3" s="111" t="s">
        <v>668</v>
      </c>
      <c r="BR3" s="111" t="s">
        <v>778</v>
      </c>
      <c r="BS3" s="111" t="s">
        <v>780</v>
      </c>
    </row>
    <row r="4" spans="1:71" s="917" customFormat="1" ht="38.25" x14ac:dyDescent="0.2">
      <c r="A4" s="917">
        <v>1</v>
      </c>
      <c r="B4" s="918">
        <v>9</v>
      </c>
      <c r="C4" s="919" t="s">
        <v>10</v>
      </c>
      <c r="D4" s="920">
        <v>10</v>
      </c>
      <c r="E4" s="921">
        <v>593</v>
      </c>
      <c r="F4" s="922">
        <v>5</v>
      </c>
      <c r="G4" s="919" t="s">
        <v>8</v>
      </c>
      <c r="H4" s="919" t="s">
        <v>40</v>
      </c>
      <c r="I4" s="920">
        <v>3148</v>
      </c>
      <c r="J4" s="923" t="s">
        <v>7</v>
      </c>
      <c r="K4" s="924">
        <v>5077423.3</v>
      </c>
      <c r="L4" s="924">
        <v>14197272</v>
      </c>
      <c r="M4" s="925">
        <v>7094150.9500000002</v>
      </c>
      <c r="N4" s="924">
        <v>11274929.275</v>
      </c>
      <c r="O4" s="924">
        <v>5325223.75</v>
      </c>
      <c r="P4" s="924">
        <v>6758529.6500000004</v>
      </c>
      <c r="Q4" s="924">
        <v>1319833.375</v>
      </c>
      <c r="R4" s="924">
        <v>2179334.375</v>
      </c>
      <c r="S4" s="924">
        <v>926174.875</v>
      </c>
      <c r="T4" s="924">
        <v>594682.07499999995</v>
      </c>
      <c r="U4" s="924">
        <v>937879.75</v>
      </c>
      <c r="V4" s="924">
        <v>2221231.5</v>
      </c>
      <c r="W4" s="924">
        <v>5699252.3499999996</v>
      </c>
      <c r="X4" s="924">
        <v>2309406.35</v>
      </c>
      <c r="Y4" s="924">
        <v>5511353.1979999999</v>
      </c>
      <c r="Z4" s="926">
        <v>72</v>
      </c>
      <c r="AA4" s="927">
        <f t="shared" ref="AA4:AA57" si="0">(Y4-M4)/M4</f>
        <v>-0.22311306358655933</v>
      </c>
      <c r="AB4" s="928"/>
      <c r="AC4" s="929">
        <v>1698.0640000000001</v>
      </c>
      <c r="AD4" s="929">
        <v>4529.0829999999996</v>
      </c>
      <c r="AE4" s="930">
        <v>2132.4749999999999</v>
      </c>
      <c r="AF4" s="929">
        <v>3858.8919999999998</v>
      </c>
      <c r="AG4" s="929">
        <v>1596.02</v>
      </c>
      <c r="AH4" s="929">
        <v>2042.1030000000001</v>
      </c>
      <c r="AI4" s="929">
        <v>238.92599999999999</v>
      </c>
      <c r="AJ4" s="929">
        <v>510.57799999999997</v>
      </c>
      <c r="AK4" s="929">
        <v>176.50399999999999</v>
      </c>
      <c r="AL4" s="929">
        <v>150.328</v>
      </c>
      <c r="AM4" s="929">
        <v>36.984000000000002</v>
      </c>
      <c r="AN4" s="929">
        <v>55.177</v>
      </c>
      <c r="AO4" s="929">
        <v>24.381</v>
      </c>
      <c r="AP4" s="929">
        <v>20.527999999999999</v>
      </c>
      <c r="AQ4" s="1093"/>
      <c r="AR4" s="929">
        <v>10.367000000000001</v>
      </c>
      <c r="AS4" s="931">
        <f t="shared" ref="AS4:AS57" si="1">(AR4-AE4)/AE4</f>
        <v>-0.99513851276099363</v>
      </c>
      <c r="AT4" s="932">
        <v>117.96599999999999</v>
      </c>
      <c r="AU4" s="933">
        <f>(AT4-AE4)/AE4</f>
        <v>-0.9446811803186439</v>
      </c>
      <c r="AV4" s="933"/>
      <c r="AW4" s="934">
        <f t="shared" ref="AW4:AW35" si="2">IF(K4=0,0,AC4*2000/K4)</f>
        <v>0.66886840023757721</v>
      </c>
      <c r="AX4" s="935">
        <f t="shared" ref="AX4:AX35" si="3">IF(L4=0,0,AD4*2000/L4)</f>
        <v>0.638021586118798</v>
      </c>
      <c r="AY4" s="936">
        <f t="shared" ref="AY4:AY35" si="4">IF(M4=0,0,AE4*2000/M4)</f>
        <v>0.60119245136727739</v>
      </c>
      <c r="AZ4" s="935">
        <f t="shared" ref="AZ4:AZ35" si="5">IF(N4=0,0,AF4*2000/N4)</f>
        <v>0.68450841790313577</v>
      </c>
      <c r="BA4" s="935">
        <f t="shared" ref="BA4:BA35" si="6">IF(O4=0,0,AG4*2000/O4)</f>
        <v>0.59941894460303191</v>
      </c>
      <c r="BB4" s="935">
        <f t="shared" ref="BB4:BB35" si="7">IF(P4=0,0,AH4*2000/P4)</f>
        <v>0.6043039257806615</v>
      </c>
      <c r="BC4" s="935">
        <f t="shared" ref="BC4:BC35" si="8">IF(Q4=0,0,AI4*2000/Q4)</f>
        <v>0.36205479346966807</v>
      </c>
      <c r="BD4" s="935">
        <f t="shared" ref="BD4:BD35" si="9">IF(R4=0,0,AJ4*2000/R4)</f>
        <v>0.46856325110734787</v>
      </c>
      <c r="BE4" s="935">
        <f t="shared" ref="BE4:BE35" si="10">IF(S4=0,0,AK4*2000/S4)</f>
        <v>0.38114616313684824</v>
      </c>
      <c r="BF4" s="935">
        <f t="shared" ref="BF4:BF35" si="11">IF(T4=0,0,AL4*2000/T4)</f>
        <v>0.5055743440728393</v>
      </c>
      <c r="BG4" s="935">
        <f t="shared" ref="BG4:BG35" si="12">IF(U4=0,0,AM4*2000/U4)</f>
        <v>7.8867253504513776E-2</v>
      </c>
      <c r="BH4" s="935">
        <f t="shared" ref="BH4:BH35" si="13">IF(V4=0,0,AN4*2000/V4)</f>
        <v>4.9681449232103901E-2</v>
      </c>
      <c r="BI4" s="935">
        <f t="shared" ref="BI4:BI35" si="14">IF(W4=0,0,AO4*2000/W4)</f>
        <v>8.5558590856219946E-3</v>
      </c>
      <c r="BJ4" s="935">
        <f t="shared" ref="BJ4:BJ35" si="15">IF(X4=0,0,AP4*2000/X4)</f>
        <v>1.7777728895566603E-2</v>
      </c>
      <c r="BK4" s="935">
        <f t="shared" ref="BK4:BK35" si="16">IF(Y4=0,0,AR4*2000/Y4)</f>
        <v>3.7620524860435558E-3</v>
      </c>
      <c r="BL4" s="931">
        <f t="shared" ref="BL4:BL57" si="17">(BK4-AY4)/AY4</f>
        <v>-0.99374234909721904</v>
      </c>
      <c r="BM4" s="923" t="s">
        <v>375</v>
      </c>
      <c r="BN4" s="923" t="s">
        <v>601</v>
      </c>
      <c r="BO4" s="923" t="s">
        <v>676</v>
      </c>
      <c r="BP4" s="923"/>
    </row>
    <row r="5" spans="1:71" s="917" customFormat="1" ht="90" thickBot="1" x14ac:dyDescent="0.25">
      <c r="A5" s="917">
        <v>2</v>
      </c>
      <c r="B5" s="918">
        <v>10</v>
      </c>
      <c r="C5" s="916"/>
      <c r="D5" s="937"/>
      <c r="E5" s="938">
        <v>594</v>
      </c>
      <c r="F5" s="939">
        <v>4</v>
      </c>
      <c r="G5" s="916" t="s">
        <v>12</v>
      </c>
      <c r="H5" s="916" t="s">
        <v>9</v>
      </c>
      <c r="I5" s="937">
        <v>1619</v>
      </c>
      <c r="J5" s="940" t="s">
        <v>15</v>
      </c>
      <c r="K5" s="929">
        <v>16368780.050000001</v>
      </c>
      <c r="L5" s="929">
        <v>15625458.125</v>
      </c>
      <c r="M5" s="941">
        <v>14843934.074999999</v>
      </c>
      <c r="N5" s="929">
        <v>12776113.35</v>
      </c>
      <c r="O5" s="929">
        <v>17071825.350000001</v>
      </c>
      <c r="P5" s="929">
        <v>19672773.649999999</v>
      </c>
      <c r="Q5" s="929">
        <v>16976282.774999999</v>
      </c>
      <c r="R5" s="929">
        <v>17610270.975000001</v>
      </c>
      <c r="S5" s="929">
        <v>23232280.649999999</v>
      </c>
      <c r="T5" s="929">
        <v>14913659.800000001</v>
      </c>
      <c r="U5" s="929">
        <v>14054148.800000001</v>
      </c>
      <c r="V5" s="929">
        <v>10918656.975</v>
      </c>
      <c r="W5" s="929">
        <v>11850171.675000001</v>
      </c>
      <c r="X5" s="929">
        <v>14173547.300000001</v>
      </c>
      <c r="Y5" s="929">
        <v>8550173.7530000005</v>
      </c>
      <c r="Z5" s="942">
        <v>45</v>
      </c>
      <c r="AA5" s="943">
        <f t="shared" si="0"/>
        <v>-0.42399543747636853</v>
      </c>
      <c r="AB5" s="944"/>
      <c r="AC5" s="929">
        <v>8677.6209999999992</v>
      </c>
      <c r="AD5" s="929">
        <v>8260.2440000000006</v>
      </c>
      <c r="AE5" s="945">
        <v>7490.7309999999998</v>
      </c>
      <c r="AF5" s="929">
        <v>6372.6059999999998</v>
      </c>
      <c r="AG5" s="929">
        <v>8154.6890000000003</v>
      </c>
      <c r="AH5" s="929">
        <v>8792.0280000000002</v>
      </c>
      <c r="AI5" s="929">
        <v>8557.8919999999998</v>
      </c>
      <c r="AJ5" s="929">
        <v>8007.4440000000004</v>
      </c>
      <c r="AK5" s="929">
        <v>11928.245999999999</v>
      </c>
      <c r="AL5" s="929">
        <v>8205.9470000000001</v>
      </c>
      <c r="AM5" s="929">
        <v>7689.6030000000001</v>
      </c>
      <c r="AN5" s="929">
        <v>5956.7830000000004</v>
      </c>
      <c r="AO5" s="929">
        <v>692.01</v>
      </c>
      <c r="AP5" s="929">
        <v>958.75900000000001</v>
      </c>
      <c r="AQ5" s="929">
        <v>5956.7830000000004</v>
      </c>
      <c r="AR5" s="929">
        <v>752.77200000000005</v>
      </c>
      <c r="AS5" s="931">
        <f t="shared" si="1"/>
        <v>-0.89950620306616269</v>
      </c>
      <c r="AT5" s="932">
        <v>649.66</v>
      </c>
      <c r="AU5" s="946">
        <f>(AT5-AE5)/AE5</f>
        <v>-0.91327148178195161</v>
      </c>
      <c r="AV5" s="946"/>
      <c r="AW5" s="947">
        <f t="shared" si="2"/>
        <v>1.0602648424003962</v>
      </c>
      <c r="AX5" s="948">
        <f t="shared" si="3"/>
        <v>1.0572802325435819</v>
      </c>
      <c r="AY5" s="949">
        <f t="shared" si="4"/>
        <v>1.0092649242650318</v>
      </c>
      <c r="AZ5" s="948">
        <f t="shared" si="5"/>
        <v>0.99758131842185016</v>
      </c>
      <c r="BA5" s="948">
        <f t="shared" si="6"/>
        <v>0.95533885015992148</v>
      </c>
      <c r="BB5" s="948">
        <f t="shared" si="7"/>
        <v>0.89382698712644426</v>
      </c>
      <c r="BC5" s="948">
        <f t="shared" si="8"/>
        <v>1.008217418786487</v>
      </c>
      <c r="BD5" s="948">
        <f t="shared" si="9"/>
        <v>0.90940610867005689</v>
      </c>
      <c r="BE5" s="948">
        <f t="shared" si="10"/>
        <v>1.0268682769205442</v>
      </c>
      <c r="BF5" s="948">
        <f t="shared" si="11"/>
        <v>1.1004605321626015</v>
      </c>
      <c r="BG5" s="948">
        <f t="shared" si="12"/>
        <v>1.0942822805462256</v>
      </c>
      <c r="BH5" s="948">
        <f t="shared" si="13"/>
        <v>1.0911200917180568</v>
      </c>
      <c r="BI5" s="948">
        <f t="shared" si="14"/>
        <v>0.11679324468520833</v>
      </c>
      <c r="BJ5" s="948">
        <f t="shared" si="15"/>
        <v>0.13528850325281661</v>
      </c>
      <c r="BK5" s="948">
        <f t="shared" si="16"/>
        <v>0.1760834391782681</v>
      </c>
      <c r="BL5" s="931">
        <f t="shared" si="17"/>
        <v>-0.82553298450702051</v>
      </c>
      <c r="BM5" s="940" t="s">
        <v>469</v>
      </c>
      <c r="BN5" s="940" t="s">
        <v>483</v>
      </c>
      <c r="BO5" s="940" t="s">
        <v>680</v>
      </c>
      <c r="BP5" s="940"/>
    </row>
    <row r="6" spans="1:71" s="917" customFormat="1" ht="102" x14ac:dyDescent="0.2">
      <c r="A6" s="917">
        <v>6</v>
      </c>
      <c r="B6" s="918">
        <v>14</v>
      </c>
      <c r="C6" s="950" t="s">
        <v>22</v>
      </c>
      <c r="D6" s="951">
        <v>13</v>
      </c>
      <c r="E6" s="952">
        <v>703</v>
      </c>
      <c r="F6" s="953" t="s">
        <v>348</v>
      </c>
      <c r="G6" s="950" t="s">
        <v>21</v>
      </c>
      <c r="H6" s="950" t="s">
        <v>9</v>
      </c>
      <c r="I6" s="951">
        <v>3149</v>
      </c>
      <c r="J6" s="954" t="s">
        <v>23</v>
      </c>
      <c r="K6" s="955">
        <v>46241166.924999997</v>
      </c>
      <c r="L6" s="955">
        <v>45420245.299999997</v>
      </c>
      <c r="M6" s="956">
        <v>49331775.75</v>
      </c>
      <c r="N6" s="955">
        <v>42723635.549999997</v>
      </c>
      <c r="O6" s="955">
        <v>46546493.024999999</v>
      </c>
      <c r="P6" s="955">
        <v>56039763.924999997</v>
      </c>
      <c r="Q6" s="955">
        <v>47907871.024999999</v>
      </c>
      <c r="R6" s="955">
        <v>47135194.100000001</v>
      </c>
      <c r="S6" s="955">
        <v>52100569.5</v>
      </c>
      <c r="T6" s="955">
        <v>46280501.375</v>
      </c>
      <c r="U6" s="955">
        <v>55689637.875</v>
      </c>
      <c r="V6" s="955">
        <v>29065115.600000001</v>
      </c>
      <c r="W6" s="955">
        <v>15998735.199999999</v>
      </c>
      <c r="X6" s="955">
        <v>9551995.125</v>
      </c>
      <c r="Y6" s="955">
        <v>36059499.450000003</v>
      </c>
      <c r="Z6" s="957">
        <v>72.5</v>
      </c>
      <c r="AA6" s="958">
        <f t="shared" si="0"/>
        <v>-0.26904112203988517</v>
      </c>
      <c r="AB6" s="959"/>
      <c r="AC6" s="955">
        <v>35098.120999999999</v>
      </c>
      <c r="AD6" s="955">
        <v>36826.995000000003</v>
      </c>
      <c r="AE6" s="960">
        <v>37777.947</v>
      </c>
      <c r="AF6" s="955">
        <v>34062.815999999999</v>
      </c>
      <c r="AG6" s="955">
        <v>38493.737000000001</v>
      </c>
      <c r="AH6" s="955">
        <v>48000.222000000002</v>
      </c>
      <c r="AI6" s="955">
        <v>43876.451000000001</v>
      </c>
      <c r="AJ6" s="955">
        <v>39888.186000000002</v>
      </c>
      <c r="AK6" s="955">
        <v>47130.338000000003</v>
      </c>
      <c r="AL6" s="955">
        <v>8144.3339999999998</v>
      </c>
      <c r="AM6" s="955">
        <v>1384.857</v>
      </c>
      <c r="AN6" s="955">
        <v>680.31</v>
      </c>
      <c r="AO6" s="955">
        <v>588.61500000000001</v>
      </c>
      <c r="AP6" s="955">
        <v>199.161</v>
      </c>
      <c r="AQ6" s="1076">
        <v>680.31</v>
      </c>
      <c r="AR6" s="955">
        <v>1518.3340000000001</v>
      </c>
      <c r="AS6" s="961">
        <f t="shared" si="1"/>
        <v>-0.95980898591445418</v>
      </c>
      <c r="AT6" s="932">
        <v>1926.9670000000001</v>
      </c>
      <c r="AU6" s="946">
        <f t="shared" ref="AU6:AU59" si="18">(AT6-AE6)/AE6</f>
        <v>-0.94899227848458789</v>
      </c>
      <c r="AV6" s="946"/>
      <c r="AW6" s="962">
        <f t="shared" si="2"/>
        <v>1.5180465085116361</v>
      </c>
      <c r="AX6" s="963">
        <f t="shared" si="3"/>
        <v>1.6216114535163024</v>
      </c>
      <c r="AY6" s="964">
        <f t="shared" si="4"/>
        <v>1.5315867481214682</v>
      </c>
      <c r="AZ6" s="963">
        <f t="shared" si="5"/>
        <v>1.5945654231665687</v>
      </c>
      <c r="BA6" s="963">
        <f t="shared" si="6"/>
        <v>1.6539908593897767</v>
      </c>
      <c r="BB6" s="963">
        <f t="shared" si="7"/>
        <v>1.7130772379498387</v>
      </c>
      <c r="BC6" s="963">
        <f t="shared" si="8"/>
        <v>1.8317011405956127</v>
      </c>
      <c r="BD6" s="963">
        <f t="shared" si="9"/>
        <v>1.6925011877695864</v>
      </c>
      <c r="BE6" s="963">
        <f t="shared" si="10"/>
        <v>1.8092062506149764</v>
      </c>
      <c r="BF6" s="963">
        <f t="shared" si="11"/>
        <v>0.35195530549716308</v>
      </c>
      <c r="BG6" s="963">
        <f t="shared" si="12"/>
        <v>4.9734817924599405E-2</v>
      </c>
      <c r="BH6" s="963">
        <f t="shared" si="13"/>
        <v>4.6812819144610593E-2</v>
      </c>
      <c r="BI6" s="963">
        <f t="shared" si="14"/>
        <v>7.3582691711779821E-2</v>
      </c>
      <c r="BJ6" s="963">
        <f t="shared" si="15"/>
        <v>4.1700398166817532E-2</v>
      </c>
      <c r="BK6" s="963">
        <f t="shared" si="16"/>
        <v>8.4212705287566039E-2</v>
      </c>
      <c r="BL6" s="965">
        <f t="shared" si="17"/>
        <v>-0.94501603948267687</v>
      </c>
      <c r="BM6" s="954" t="s">
        <v>476</v>
      </c>
      <c r="BN6" s="954" t="s">
        <v>602</v>
      </c>
      <c r="BO6" s="923"/>
      <c r="BP6" s="940" t="s">
        <v>622</v>
      </c>
    </row>
    <row r="7" spans="1:71" s="917" customFormat="1" ht="102" x14ac:dyDescent="0.2">
      <c r="A7" s="917">
        <v>7</v>
      </c>
      <c r="B7" s="918">
        <v>15</v>
      </c>
      <c r="C7" s="916"/>
      <c r="D7" s="937"/>
      <c r="E7" s="938"/>
      <c r="F7" s="939" t="s">
        <v>347</v>
      </c>
      <c r="G7" s="916"/>
      <c r="H7" s="916"/>
      <c r="I7" s="937">
        <v>3407</v>
      </c>
      <c r="J7" s="940" t="s">
        <v>25</v>
      </c>
      <c r="K7" s="929">
        <v>66041644.924999997</v>
      </c>
      <c r="L7" s="929">
        <v>53769562.450000003</v>
      </c>
      <c r="M7" s="941">
        <v>56141183.774999999</v>
      </c>
      <c r="N7" s="929">
        <v>63231404.299999997</v>
      </c>
      <c r="O7" s="929">
        <v>52604827.950000003</v>
      </c>
      <c r="P7" s="929">
        <v>59201658.725000001</v>
      </c>
      <c r="Q7" s="929">
        <v>66135898.924999997</v>
      </c>
      <c r="R7" s="929">
        <v>56480416.774999999</v>
      </c>
      <c r="S7" s="929">
        <v>57357980.049999997</v>
      </c>
      <c r="T7" s="929">
        <v>62026558.625</v>
      </c>
      <c r="U7" s="929">
        <v>58924185.524999999</v>
      </c>
      <c r="V7" s="929">
        <v>45407469.649999999</v>
      </c>
      <c r="W7" s="929">
        <v>26310918.600000001</v>
      </c>
      <c r="X7" s="929">
        <v>35974930.25</v>
      </c>
      <c r="Y7" s="929">
        <v>53892027.825000003</v>
      </c>
      <c r="Z7" s="942">
        <v>76.166666666666671</v>
      </c>
      <c r="AA7" s="943">
        <f t="shared" si="0"/>
        <v>-4.0062495992497366E-2</v>
      </c>
      <c r="AB7" s="944"/>
      <c r="AC7" s="929">
        <v>49838.574000000001</v>
      </c>
      <c r="AD7" s="929">
        <v>41334.902000000002</v>
      </c>
      <c r="AE7" s="945">
        <v>41013.675000000003</v>
      </c>
      <c r="AF7" s="929">
        <v>49452.856</v>
      </c>
      <c r="AG7" s="929">
        <v>42370.322</v>
      </c>
      <c r="AH7" s="929">
        <v>50305.464999999997</v>
      </c>
      <c r="AI7" s="929">
        <v>61789.728000000003</v>
      </c>
      <c r="AJ7" s="929">
        <v>49239.99</v>
      </c>
      <c r="AK7" s="929">
        <v>44853.85</v>
      </c>
      <c r="AL7" s="929">
        <v>2444.2310000000002</v>
      </c>
      <c r="AM7" s="929">
        <v>3543.451</v>
      </c>
      <c r="AN7" s="929">
        <v>2038.6690000000001</v>
      </c>
      <c r="AO7" s="929">
        <v>724.59500000000003</v>
      </c>
      <c r="AP7" s="929">
        <v>833.36300000000006</v>
      </c>
      <c r="AQ7" s="929">
        <v>2038.6690000000001</v>
      </c>
      <c r="AR7" s="929">
        <v>2165.7130000000002</v>
      </c>
      <c r="AS7" s="931">
        <f t="shared" si="1"/>
        <v>-0.94719534399197336</v>
      </c>
      <c r="AT7" s="932">
        <v>1972.182</v>
      </c>
      <c r="AU7" s="946">
        <f>(AT7-AE7)/AE7</f>
        <v>-0.95191403842742695</v>
      </c>
      <c r="AV7" s="946"/>
      <c r="AW7" s="947">
        <f t="shared" si="2"/>
        <v>1.5093074697518221</v>
      </c>
      <c r="AX7" s="948">
        <f t="shared" si="3"/>
        <v>1.5374832941382806</v>
      </c>
      <c r="AY7" s="949">
        <f t="shared" si="4"/>
        <v>1.4610904951478287</v>
      </c>
      <c r="AZ7" s="948">
        <f t="shared" si="5"/>
        <v>1.5641865477278354</v>
      </c>
      <c r="BA7" s="948">
        <f t="shared" si="6"/>
        <v>1.6108910018780889</v>
      </c>
      <c r="BB7" s="948">
        <f t="shared" si="7"/>
        <v>1.699461335489802</v>
      </c>
      <c r="BC7" s="948">
        <f t="shared" si="8"/>
        <v>1.8685684780688117</v>
      </c>
      <c r="BD7" s="948">
        <f t="shared" si="9"/>
        <v>1.7436128418158261</v>
      </c>
      <c r="BE7" s="948">
        <f t="shared" si="10"/>
        <v>1.5639968478980635</v>
      </c>
      <c r="BF7" s="948">
        <f t="shared" si="11"/>
        <v>7.8812400822600048E-2</v>
      </c>
      <c r="BG7" s="948">
        <f t="shared" si="12"/>
        <v>0.1202715308978384</v>
      </c>
      <c r="BH7" s="948">
        <f t="shared" si="13"/>
        <v>8.9794433194098938E-2</v>
      </c>
      <c r="BI7" s="948">
        <f t="shared" si="14"/>
        <v>5.5079414825144113E-2</v>
      </c>
      <c r="BJ7" s="948">
        <f t="shared" si="15"/>
        <v>4.6330207964753456E-2</v>
      </c>
      <c r="BK7" s="948">
        <f t="shared" si="16"/>
        <v>8.0372295770074778E-2</v>
      </c>
      <c r="BL7" s="966">
        <f t="shared" si="17"/>
        <v>-0.94499156894320713</v>
      </c>
      <c r="BM7" s="940" t="s">
        <v>477</v>
      </c>
      <c r="BN7" s="940" t="s">
        <v>603</v>
      </c>
      <c r="BO7" s="940"/>
      <c r="BP7" s="940" t="s">
        <v>623</v>
      </c>
    </row>
    <row r="8" spans="1:71" s="917" customFormat="1" ht="114.75" x14ac:dyDescent="0.2">
      <c r="A8" s="917">
        <v>8</v>
      </c>
      <c r="B8" s="918">
        <v>16</v>
      </c>
      <c r="C8" s="916"/>
      <c r="D8" s="937"/>
      <c r="E8" s="938"/>
      <c r="F8" s="939" t="s">
        <v>346</v>
      </c>
      <c r="G8" s="916"/>
      <c r="H8" s="916"/>
      <c r="I8" s="937">
        <v>3803</v>
      </c>
      <c r="J8" s="940" t="s">
        <v>24</v>
      </c>
      <c r="K8" s="929">
        <v>56028845.924999997</v>
      </c>
      <c r="L8" s="929">
        <v>53619887.225000001</v>
      </c>
      <c r="M8" s="941">
        <v>58897159.049999997</v>
      </c>
      <c r="N8" s="929">
        <v>59294767.450000003</v>
      </c>
      <c r="O8" s="929">
        <v>62211837.799999997</v>
      </c>
      <c r="P8" s="929">
        <v>55427705.950000003</v>
      </c>
      <c r="Q8" s="929">
        <v>59843823.950000003</v>
      </c>
      <c r="R8" s="929">
        <v>72923519.125</v>
      </c>
      <c r="S8" s="929">
        <v>62193449.049999997</v>
      </c>
      <c r="T8" s="929">
        <v>55443349.149999999</v>
      </c>
      <c r="U8" s="929">
        <v>66719638.125</v>
      </c>
      <c r="V8" s="929">
        <v>44821034</v>
      </c>
      <c r="W8" s="929">
        <v>32055069.675000001</v>
      </c>
      <c r="X8" s="929">
        <v>52510658.924999997</v>
      </c>
      <c r="Y8" s="929">
        <v>40688438.899999999</v>
      </c>
      <c r="Z8" s="942">
        <v>77.5</v>
      </c>
      <c r="AA8" s="943">
        <f t="shared" si="0"/>
        <v>-0.30916126420532331</v>
      </c>
      <c r="AB8" s="944"/>
      <c r="AC8" s="929">
        <v>41479.264999999999</v>
      </c>
      <c r="AD8" s="929">
        <v>41828.173999999999</v>
      </c>
      <c r="AE8" s="945">
        <v>43695.858</v>
      </c>
      <c r="AF8" s="929">
        <v>46724.207999999999</v>
      </c>
      <c r="AG8" s="929">
        <v>50603.000999999997</v>
      </c>
      <c r="AH8" s="929">
        <v>48713.483999999997</v>
      </c>
      <c r="AI8" s="929">
        <v>56594.000999999997</v>
      </c>
      <c r="AJ8" s="929">
        <v>64745.508999999998</v>
      </c>
      <c r="AK8" s="929">
        <v>15416.06</v>
      </c>
      <c r="AL8" s="929">
        <v>2902.02</v>
      </c>
      <c r="AM8" s="929">
        <v>1662.6469999999999</v>
      </c>
      <c r="AN8" s="929">
        <v>1026.9059999999999</v>
      </c>
      <c r="AO8" s="929">
        <v>996.94200000000001</v>
      </c>
      <c r="AP8" s="929">
        <v>1825.3979999999999</v>
      </c>
      <c r="AQ8" s="929">
        <v>1026.9059999999999</v>
      </c>
      <c r="AR8" s="929">
        <v>2207.3389999999999</v>
      </c>
      <c r="AS8" s="931">
        <f t="shared" si="1"/>
        <v>-0.94948402203247728</v>
      </c>
      <c r="AT8" s="932">
        <v>3077.4090000000001</v>
      </c>
      <c r="AU8" s="946">
        <f t="shared" si="18"/>
        <v>-0.92957206607546194</v>
      </c>
      <c r="AV8" s="946"/>
      <c r="AW8" s="947">
        <f t="shared" si="2"/>
        <v>1.4806396353594</v>
      </c>
      <c r="AX8" s="948">
        <f t="shared" si="3"/>
        <v>1.5601738893810215</v>
      </c>
      <c r="AY8" s="949">
        <f t="shared" si="4"/>
        <v>1.4838018914598226</v>
      </c>
      <c r="AZ8" s="948">
        <f t="shared" si="5"/>
        <v>1.5759976810567624</v>
      </c>
      <c r="BA8" s="948">
        <f t="shared" si="6"/>
        <v>1.6267965322831213</v>
      </c>
      <c r="BB8" s="948">
        <f t="shared" si="7"/>
        <v>1.7577304766660651</v>
      </c>
      <c r="BC8" s="948">
        <f t="shared" si="8"/>
        <v>1.8913898632976645</v>
      </c>
      <c r="BD8" s="948">
        <f t="shared" si="9"/>
        <v>1.7757099431534051</v>
      </c>
      <c r="BE8" s="948">
        <f t="shared" si="10"/>
        <v>0.49574545986688612</v>
      </c>
      <c r="BF8" s="948">
        <f t="shared" si="11"/>
        <v>0.10468415218383322</v>
      </c>
      <c r="BG8" s="948">
        <f t="shared" si="12"/>
        <v>4.9839808689759735E-2</v>
      </c>
      <c r="BH8" s="948">
        <f t="shared" si="13"/>
        <v>4.5822503782487478E-2</v>
      </c>
      <c r="BI8" s="948">
        <f t="shared" si="14"/>
        <v>6.2201830169629789E-2</v>
      </c>
      <c r="BJ8" s="948">
        <f t="shared" si="15"/>
        <v>6.9524855995701074E-2</v>
      </c>
      <c r="BK8" s="948">
        <f t="shared" si="16"/>
        <v>0.10849956693718225</v>
      </c>
      <c r="BL8" s="966">
        <f t="shared" si="17"/>
        <v>-0.92687732266573941</v>
      </c>
      <c r="BM8" s="940" t="s">
        <v>478</v>
      </c>
      <c r="BN8" s="940" t="s">
        <v>604</v>
      </c>
      <c r="BO8" s="940"/>
      <c r="BP8" s="940" t="s">
        <v>624</v>
      </c>
    </row>
    <row r="9" spans="1:71" s="917" customFormat="1" ht="90" thickBot="1" x14ac:dyDescent="0.25">
      <c r="A9" s="917">
        <v>9</v>
      </c>
      <c r="B9" s="918">
        <v>17</v>
      </c>
      <c r="C9" s="916"/>
      <c r="D9" s="937"/>
      <c r="E9" s="938"/>
      <c r="F9" s="939" t="s">
        <v>345</v>
      </c>
      <c r="G9" s="916"/>
      <c r="H9" s="916"/>
      <c r="I9" s="937">
        <v>3943</v>
      </c>
      <c r="J9" s="940" t="s">
        <v>20</v>
      </c>
      <c r="K9" s="929">
        <v>38515933.549999997</v>
      </c>
      <c r="L9" s="929">
        <v>42256266.850000001</v>
      </c>
      <c r="M9" s="941">
        <v>50163578.475000001</v>
      </c>
      <c r="N9" s="929">
        <v>42878960.125</v>
      </c>
      <c r="O9" s="929">
        <v>43260104.100000001</v>
      </c>
      <c r="P9" s="929">
        <v>45277146.450000003</v>
      </c>
      <c r="Q9" s="929">
        <v>47907747.075000003</v>
      </c>
      <c r="R9" s="929">
        <v>50008871</v>
      </c>
      <c r="S9" s="929">
        <v>44379294.100000001</v>
      </c>
      <c r="T9" s="929">
        <v>50324339.950000003</v>
      </c>
      <c r="U9" s="929">
        <v>42816034.225000001</v>
      </c>
      <c r="V9" s="929">
        <v>41088248.024999999</v>
      </c>
      <c r="W9" s="929">
        <v>28291470.199999999</v>
      </c>
      <c r="X9" s="929">
        <v>31090079.824999999</v>
      </c>
      <c r="Y9" s="929">
        <v>36038612.950000003</v>
      </c>
      <c r="Z9" s="942">
        <v>80</v>
      </c>
      <c r="AA9" s="943">
        <f t="shared" si="0"/>
        <v>-0.28157810814951034</v>
      </c>
      <c r="AB9" s="944"/>
      <c r="AC9" s="929">
        <v>28957.522000000001</v>
      </c>
      <c r="AD9" s="929">
        <v>34091.356</v>
      </c>
      <c r="AE9" s="945">
        <v>38185.510999999999</v>
      </c>
      <c r="AF9" s="929">
        <v>34643.870999999999</v>
      </c>
      <c r="AG9" s="929">
        <v>34447.156000000003</v>
      </c>
      <c r="AH9" s="929">
        <v>39451.116000000002</v>
      </c>
      <c r="AI9" s="929">
        <v>44181.398000000001</v>
      </c>
      <c r="AJ9" s="929">
        <v>42967.150999999998</v>
      </c>
      <c r="AK9" s="929">
        <v>40748.766000000003</v>
      </c>
      <c r="AL9" s="929">
        <v>41320.491000000002</v>
      </c>
      <c r="AM9" s="929">
        <v>1026.856</v>
      </c>
      <c r="AN9" s="929">
        <v>2142.6080000000002</v>
      </c>
      <c r="AO9" s="929">
        <v>808.39599999999996</v>
      </c>
      <c r="AP9" s="929">
        <v>652.92899999999997</v>
      </c>
      <c r="AQ9" s="929">
        <v>2142.6080000000002</v>
      </c>
      <c r="AR9" s="929">
        <v>1312.5840000000001</v>
      </c>
      <c r="AS9" s="931">
        <f t="shared" si="1"/>
        <v>-0.96562612452665608</v>
      </c>
      <c r="AT9" s="932">
        <v>1127.1869999999999</v>
      </c>
      <c r="AU9" s="946">
        <f>(AT9-AE9)/AE9</f>
        <v>-0.97048129066545685</v>
      </c>
      <c r="AV9" s="946"/>
      <c r="AW9" s="947">
        <f t="shared" si="2"/>
        <v>1.5036645528743779</v>
      </c>
      <c r="AX9" s="948">
        <f t="shared" si="3"/>
        <v>1.6135526652657912</v>
      </c>
      <c r="AY9" s="949">
        <f t="shared" si="4"/>
        <v>1.5224396728008747</v>
      </c>
      <c r="AZ9" s="948">
        <f t="shared" si="5"/>
        <v>1.6158913788490574</v>
      </c>
      <c r="BA9" s="948">
        <f t="shared" si="6"/>
        <v>1.5925600142048664</v>
      </c>
      <c r="BB9" s="948">
        <f t="shared" si="7"/>
        <v>1.7426502813540272</v>
      </c>
      <c r="BC9" s="948">
        <f t="shared" si="8"/>
        <v>1.844436472073447</v>
      </c>
      <c r="BD9" s="948">
        <f t="shared" si="9"/>
        <v>1.7183811648137388</v>
      </c>
      <c r="BE9" s="948">
        <f t="shared" si="10"/>
        <v>1.836386397141905</v>
      </c>
      <c r="BF9" s="948">
        <f t="shared" si="11"/>
        <v>1.6421672312465172</v>
      </c>
      <c r="BG9" s="948">
        <f t="shared" si="12"/>
        <v>4.7965955679306026E-2</v>
      </c>
      <c r="BH9" s="948">
        <f t="shared" si="13"/>
        <v>0.10429298414945012</v>
      </c>
      <c r="BI9" s="948">
        <f t="shared" si="14"/>
        <v>5.7147684039410583E-2</v>
      </c>
      <c r="BJ9" s="948">
        <f t="shared" si="15"/>
        <v>4.2002401002198132E-2</v>
      </c>
      <c r="BK9" s="948">
        <f t="shared" si="16"/>
        <v>7.2843203028988932E-2</v>
      </c>
      <c r="BL9" s="966">
        <f t="shared" si="17"/>
        <v>-0.95215363581863488</v>
      </c>
      <c r="BM9" s="940" t="s">
        <v>479</v>
      </c>
      <c r="BN9" s="940" t="s">
        <v>605</v>
      </c>
      <c r="BO9" s="940"/>
      <c r="BP9" s="940" t="s">
        <v>625</v>
      </c>
    </row>
    <row r="10" spans="1:71" s="917" customFormat="1" ht="115.5" thickBot="1" x14ac:dyDescent="0.25">
      <c r="A10" s="917">
        <v>11</v>
      </c>
      <c r="B10" s="918">
        <v>19</v>
      </c>
      <c r="C10" s="967" t="s">
        <v>30</v>
      </c>
      <c r="D10" s="968">
        <v>17</v>
      </c>
      <c r="E10" s="969">
        <v>861</v>
      </c>
      <c r="F10" s="970" t="s">
        <v>351</v>
      </c>
      <c r="G10" s="967" t="s">
        <v>29</v>
      </c>
      <c r="H10" s="967" t="s">
        <v>9</v>
      </c>
      <c r="I10" s="968">
        <v>2832</v>
      </c>
      <c r="J10" s="971" t="s">
        <v>28</v>
      </c>
      <c r="K10" s="972">
        <v>47415211.049999997</v>
      </c>
      <c r="L10" s="972">
        <v>39442384.450000003</v>
      </c>
      <c r="M10" s="973">
        <v>56114767.349999994</v>
      </c>
      <c r="N10" s="972">
        <v>58097007.325000003</v>
      </c>
      <c r="O10" s="972">
        <v>66303881.899999999</v>
      </c>
      <c r="P10" s="972">
        <v>51488875.375</v>
      </c>
      <c r="Q10" s="972">
        <v>66702131.575000003</v>
      </c>
      <c r="R10" s="972">
        <v>64290465.974999994</v>
      </c>
      <c r="S10" s="972">
        <v>65312169.034000002</v>
      </c>
      <c r="T10" s="972">
        <v>47566048.495000005</v>
      </c>
      <c r="U10" s="972">
        <v>57019175.453000002</v>
      </c>
      <c r="V10" s="972">
        <v>57500363.252000004</v>
      </c>
      <c r="W10" s="972">
        <v>54159484.310000002</v>
      </c>
      <c r="X10" s="972">
        <v>50679190.634999998</v>
      </c>
      <c r="Y10" s="972">
        <v>56129000.072000004</v>
      </c>
      <c r="Z10" s="974">
        <v>59.4</v>
      </c>
      <c r="AA10" s="975">
        <f t="shared" si="0"/>
        <v>2.5363594419340157E-4</v>
      </c>
      <c r="AB10" s="976"/>
      <c r="AC10" s="972">
        <v>39089.071000000004</v>
      </c>
      <c r="AD10" s="972">
        <v>37686.773000000001</v>
      </c>
      <c r="AE10" s="977">
        <v>42331.063999999998</v>
      </c>
      <c r="AF10" s="972">
        <v>44322.963000000003</v>
      </c>
      <c r="AG10" s="972">
        <v>46364.550999999999</v>
      </c>
      <c r="AH10" s="972">
        <v>40949.347999999998</v>
      </c>
      <c r="AI10" s="972">
        <v>22006.748</v>
      </c>
      <c r="AJ10" s="972">
        <v>24250.063999999998</v>
      </c>
      <c r="AK10" s="972">
        <v>13256.557000000001</v>
      </c>
      <c r="AL10" s="972">
        <v>13398.074000000001</v>
      </c>
      <c r="AM10" s="972">
        <v>210.81799999999998</v>
      </c>
      <c r="AN10" s="972">
        <v>82.525999999999996</v>
      </c>
      <c r="AO10" s="972">
        <v>103.29600000000001</v>
      </c>
      <c r="AP10" s="972">
        <v>108.654</v>
      </c>
      <c r="AQ10" s="1077">
        <f>SUM(35.602+46.924)</f>
        <v>82.525999999999996</v>
      </c>
      <c r="AR10" s="972">
        <v>32.148000000000003</v>
      </c>
      <c r="AS10" s="978">
        <f t="shared" si="1"/>
        <v>-0.99924055771430642</v>
      </c>
      <c r="AT10" s="932">
        <v>37.491</v>
      </c>
      <c r="AU10" s="946">
        <f t="shared" si="18"/>
        <v>-0.99911433834972818</v>
      </c>
      <c r="AV10" s="946"/>
      <c r="AW10" s="947">
        <f t="shared" si="2"/>
        <v>1.6487987772016888</v>
      </c>
      <c r="AX10" s="948">
        <f t="shared" si="3"/>
        <v>1.9109784322382668</v>
      </c>
      <c r="AY10" s="949">
        <f t="shared" si="4"/>
        <v>1.5087316939575623</v>
      </c>
      <c r="AZ10" s="948">
        <f t="shared" si="5"/>
        <v>1.5258260292842027</v>
      </c>
      <c r="BA10" s="948">
        <f t="shared" si="6"/>
        <v>1.3985471037707069</v>
      </c>
      <c r="BB10" s="948">
        <f t="shared" si="7"/>
        <v>1.5906095327101519</v>
      </c>
      <c r="BC10" s="948">
        <f t="shared" si="8"/>
        <v>0.65985141645002965</v>
      </c>
      <c r="BD10" s="948">
        <f t="shared" si="9"/>
        <v>0.75439067464310761</v>
      </c>
      <c r="BE10" s="948">
        <f t="shared" si="10"/>
        <v>0.40594447240295889</v>
      </c>
      <c r="BF10" s="948">
        <f t="shared" si="11"/>
        <v>0.5633461018486059</v>
      </c>
      <c r="BG10" s="948">
        <f t="shared" si="12"/>
        <v>7.3946351670333742E-3</v>
      </c>
      <c r="BH10" s="948">
        <f t="shared" si="13"/>
        <v>2.8704514313526372E-3</v>
      </c>
      <c r="BI10" s="948">
        <f t="shared" si="14"/>
        <v>3.8145119480366778E-3</v>
      </c>
      <c r="BJ10" s="948">
        <f t="shared" si="15"/>
        <v>4.2879137823073881E-3</v>
      </c>
      <c r="BK10" s="948">
        <f t="shared" si="16"/>
        <v>1.1455041051421494E-3</v>
      </c>
      <c r="BL10" s="966">
        <f t="shared" si="17"/>
        <v>-0.99924075028732418</v>
      </c>
      <c r="BM10" s="971" t="s">
        <v>321</v>
      </c>
      <c r="BN10" s="971" t="s">
        <v>606</v>
      </c>
      <c r="BO10" s="971" t="s">
        <v>679</v>
      </c>
      <c r="BP10" s="971"/>
    </row>
    <row r="11" spans="1:71" s="342" customFormat="1" ht="102" x14ac:dyDescent="0.2">
      <c r="A11" s="342">
        <v>12</v>
      </c>
      <c r="B11" s="21">
        <v>20</v>
      </c>
      <c r="C11" s="60" t="s">
        <v>33</v>
      </c>
      <c r="D11" s="61">
        <v>18</v>
      </c>
      <c r="E11" s="62">
        <v>983</v>
      </c>
      <c r="F11" s="64" t="s">
        <v>350</v>
      </c>
      <c r="G11" s="60" t="s">
        <v>32</v>
      </c>
      <c r="H11" s="60" t="s">
        <v>9</v>
      </c>
      <c r="I11" s="61">
        <v>2480</v>
      </c>
      <c r="J11" s="63" t="s">
        <v>31</v>
      </c>
      <c r="K11" s="65">
        <v>43756015.112999998</v>
      </c>
      <c r="L11" s="65">
        <v>40283815.482999995</v>
      </c>
      <c r="M11" s="66">
        <v>42642027.098999999</v>
      </c>
      <c r="N11" s="65">
        <v>33470707.662</v>
      </c>
      <c r="O11" s="65">
        <v>41738507.914999999</v>
      </c>
      <c r="P11" s="65">
        <v>42692287.792000003</v>
      </c>
      <c r="Q11" s="65">
        <v>43668754.495000005</v>
      </c>
      <c r="R11" s="65">
        <v>36881776.625</v>
      </c>
      <c r="S11" s="65">
        <v>39952877.225000001</v>
      </c>
      <c r="T11" s="65">
        <v>38060178.597999997</v>
      </c>
      <c r="U11" s="65">
        <v>34819216.711999997</v>
      </c>
      <c r="V11" s="65">
        <v>39828419.092</v>
      </c>
      <c r="W11" s="65">
        <v>30012771.390999999</v>
      </c>
      <c r="X11" s="65">
        <v>32816166.872000001</v>
      </c>
      <c r="Y11" s="65">
        <v>28480359.509</v>
      </c>
      <c r="Z11" s="67">
        <v>52</v>
      </c>
      <c r="AA11" s="68">
        <f t="shared" si="0"/>
        <v>-0.33210587191649027</v>
      </c>
      <c r="AB11" s="69"/>
      <c r="AC11" s="65">
        <v>21761.134000000002</v>
      </c>
      <c r="AD11" s="65">
        <v>19078.239000000001</v>
      </c>
      <c r="AE11" s="117">
        <v>20015.919999999998</v>
      </c>
      <c r="AF11" s="65">
        <v>15677.113000000001</v>
      </c>
      <c r="AG11" s="65">
        <v>27395.929</v>
      </c>
      <c r="AH11" s="65">
        <v>36894.300999999999</v>
      </c>
      <c r="AI11" s="65">
        <v>32930.464999999997</v>
      </c>
      <c r="AJ11" s="65">
        <v>31366.105000000003</v>
      </c>
      <c r="AK11" s="65">
        <v>33300.881999999998</v>
      </c>
      <c r="AL11" s="65">
        <v>26741.175000000003</v>
      </c>
      <c r="AM11" s="65">
        <v>30629.559999999998</v>
      </c>
      <c r="AN11" s="65">
        <v>36391.191999999995</v>
      </c>
      <c r="AO11" s="65">
        <v>26393.281999999999</v>
      </c>
      <c r="AP11" s="65">
        <v>8240.1929999999993</v>
      </c>
      <c r="AQ11" s="1078">
        <f>SUM(12446.653+12073.839+11870.7)</f>
        <v>36391.191999999995</v>
      </c>
      <c r="AR11" s="65">
        <v>1373.1180000000002</v>
      </c>
      <c r="AS11" s="70">
        <f t="shared" si="1"/>
        <v>-0.93139870662952295</v>
      </c>
      <c r="AT11" s="127">
        <v>2459.23</v>
      </c>
      <c r="AU11" s="123">
        <f t="shared" si="18"/>
        <v>-0.87713629950559358</v>
      </c>
      <c r="AV11" s="123"/>
      <c r="AW11" s="71">
        <f t="shared" si="2"/>
        <v>0.994657943315991</v>
      </c>
      <c r="AX11" s="72">
        <f t="shared" si="3"/>
        <v>0.94719126136654697</v>
      </c>
      <c r="AY11" s="73">
        <f t="shared" si="4"/>
        <v>0.93878839078311049</v>
      </c>
      <c r="AZ11" s="72">
        <f t="shared" si="5"/>
        <v>0.93676615136515673</v>
      </c>
      <c r="BA11" s="72">
        <f t="shared" si="6"/>
        <v>1.312741176842809</v>
      </c>
      <c r="BB11" s="72">
        <f t="shared" si="7"/>
        <v>1.7283824741251523</v>
      </c>
      <c r="BC11" s="72">
        <f t="shared" si="8"/>
        <v>1.5081934614723429</v>
      </c>
      <c r="BD11" s="72">
        <f t="shared" si="9"/>
        <v>1.7008998953016139</v>
      </c>
      <c r="BE11" s="72">
        <f t="shared" si="10"/>
        <v>1.667007951014972</v>
      </c>
      <c r="BF11" s="72">
        <f t="shared" si="11"/>
        <v>1.4052049141674396</v>
      </c>
      <c r="BG11" s="72">
        <f t="shared" si="12"/>
        <v>1.7593480205684184</v>
      </c>
      <c r="BH11" s="72">
        <f t="shared" si="13"/>
        <v>1.8273982663454289</v>
      </c>
      <c r="BI11" s="72">
        <f t="shared" si="14"/>
        <v>1.7588033878080727</v>
      </c>
      <c r="BJ11" s="72">
        <f t="shared" si="15"/>
        <v>0.50220326049297637</v>
      </c>
      <c r="BK11" s="72">
        <f t="shared" si="16"/>
        <v>9.6425608642059804E-2</v>
      </c>
      <c r="BL11" s="74">
        <f t="shared" si="17"/>
        <v>-0.89728717399069624</v>
      </c>
      <c r="BM11" s="63"/>
      <c r="BN11" s="63" t="s">
        <v>607</v>
      </c>
      <c r="BO11" s="25" t="s">
        <v>684</v>
      </c>
      <c r="BP11" s="63"/>
    </row>
    <row r="12" spans="1:71" s="342" customFormat="1" ht="114.75" x14ac:dyDescent="0.2">
      <c r="A12" s="342">
        <v>13</v>
      </c>
      <c r="B12" s="21">
        <v>22</v>
      </c>
      <c r="C12" s="22"/>
      <c r="D12" s="23"/>
      <c r="E12" s="24"/>
      <c r="F12" s="26" t="s">
        <v>352</v>
      </c>
      <c r="G12" s="22"/>
      <c r="H12" s="22"/>
      <c r="I12" s="23">
        <v>2594</v>
      </c>
      <c r="J12" s="25" t="s">
        <v>34</v>
      </c>
      <c r="K12" s="27">
        <v>40903160.410999998</v>
      </c>
      <c r="L12" s="27">
        <v>40920324.487999998</v>
      </c>
      <c r="M12" s="28">
        <v>37719690.598999999</v>
      </c>
      <c r="N12" s="27">
        <v>37871754.483000003</v>
      </c>
      <c r="O12" s="27">
        <v>38620207.853</v>
      </c>
      <c r="P12" s="27">
        <v>44104137.997999996</v>
      </c>
      <c r="Q12" s="27">
        <v>42217464.213</v>
      </c>
      <c r="R12" s="27">
        <v>42060188.521000005</v>
      </c>
      <c r="S12" s="27">
        <v>37942684.794</v>
      </c>
      <c r="T12" s="27">
        <v>38628033.996000007</v>
      </c>
      <c r="U12" s="27">
        <v>40639360.774999999</v>
      </c>
      <c r="V12" s="27">
        <v>36077887.93</v>
      </c>
      <c r="W12" s="27">
        <v>29780082.515000001</v>
      </c>
      <c r="X12" s="27">
        <v>27297730.879000001</v>
      </c>
      <c r="Y12" s="27">
        <v>33718492.763999999</v>
      </c>
      <c r="Z12" s="29">
        <v>54</v>
      </c>
      <c r="AA12" s="30">
        <f t="shared" si="0"/>
        <v>-0.10607716477679904</v>
      </c>
      <c r="AB12" s="31"/>
      <c r="AC12" s="27">
        <v>20917.067999999999</v>
      </c>
      <c r="AD12" s="27">
        <v>20085.559000000001</v>
      </c>
      <c r="AE12" s="118">
        <v>18181.559999999998</v>
      </c>
      <c r="AF12" s="27">
        <v>17076.517</v>
      </c>
      <c r="AG12" s="27">
        <v>25740.108</v>
      </c>
      <c r="AH12" s="27">
        <v>37764.426999999996</v>
      </c>
      <c r="AI12" s="27">
        <v>32441.294000000002</v>
      </c>
      <c r="AJ12" s="27">
        <v>35518.258000000002</v>
      </c>
      <c r="AK12" s="27">
        <v>31633.383999999998</v>
      </c>
      <c r="AL12" s="27">
        <v>27734.794000000002</v>
      </c>
      <c r="AM12" s="27">
        <v>38302.432999999997</v>
      </c>
      <c r="AN12" s="27">
        <v>37694.542999999998</v>
      </c>
      <c r="AO12" s="27">
        <v>26445.644</v>
      </c>
      <c r="AP12" s="27">
        <v>11322.39</v>
      </c>
      <c r="AQ12" s="27">
        <f>SUM(13731.732+10975.781+12987.03)</f>
        <v>37694.542999999998</v>
      </c>
      <c r="AR12" s="27">
        <v>2358.116</v>
      </c>
      <c r="AS12" s="32">
        <f t="shared" si="1"/>
        <v>-0.87030177828525168</v>
      </c>
      <c r="AT12" s="127">
        <v>1985.02</v>
      </c>
      <c r="AU12" s="123">
        <f t="shared" si="18"/>
        <v>-0.8908223496773654</v>
      </c>
      <c r="AV12" s="123"/>
      <c r="AW12" s="33">
        <f t="shared" si="2"/>
        <v>1.0227604805996759</v>
      </c>
      <c r="AX12" s="34">
        <f t="shared" si="3"/>
        <v>0.9816910912273018</v>
      </c>
      <c r="AY12" s="35">
        <f t="shared" si="4"/>
        <v>0.96403547915008692</v>
      </c>
      <c r="AZ12" s="34">
        <f t="shared" si="5"/>
        <v>0.90180754671217378</v>
      </c>
      <c r="BA12" s="34">
        <f t="shared" si="6"/>
        <v>1.3329865078911283</v>
      </c>
      <c r="BB12" s="34">
        <f t="shared" si="7"/>
        <v>1.7125117376384278</v>
      </c>
      <c r="BC12" s="34">
        <f t="shared" si="8"/>
        <v>1.5368660626476174</v>
      </c>
      <c r="BD12" s="34">
        <f t="shared" si="9"/>
        <v>1.6889252877345655</v>
      </c>
      <c r="BE12" s="34">
        <f t="shared" si="10"/>
        <v>1.6674299234092307</v>
      </c>
      <c r="BF12" s="34">
        <f t="shared" si="11"/>
        <v>1.4359930408506931</v>
      </c>
      <c r="BG12" s="34">
        <f t="shared" si="12"/>
        <v>1.8849919029022917</v>
      </c>
      <c r="BH12" s="34">
        <f t="shared" si="13"/>
        <v>2.08962027229181</v>
      </c>
      <c r="BI12" s="34">
        <f t="shared" si="14"/>
        <v>1.7760625066555495</v>
      </c>
      <c r="BJ12" s="34">
        <f t="shared" si="15"/>
        <v>0.8295480712435519</v>
      </c>
      <c r="BK12" s="34">
        <f t="shared" si="16"/>
        <v>0.1398707834602663</v>
      </c>
      <c r="BL12" s="36">
        <f t="shared" si="17"/>
        <v>-0.85491116614963258</v>
      </c>
      <c r="BM12" s="25"/>
      <c r="BN12" s="25" t="s">
        <v>608</v>
      </c>
      <c r="BO12" s="25" t="s">
        <v>685</v>
      </c>
      <c r="BP12" s="25"/>
    </row>
    <row r="13" spans="1:71" s="342" customFormat="1" ht="63.75" x14ac:dyDescent="0.2">
      <c r="A13" s="342">
        <v>14</v>
      </c>
      <c r="B13" s="21">
        <v>23</v>
      </c>
      <c r="C13" s="22"/>
      <c r="D13" s="23"/>
      <c r="E13" s="24">
        <v>988</v>
      </c>
      <c r="F13" s="26" t="s">
        <v>353</v>
      </c>
      <c r="G13" s="22" t="s">
        <v>36</v>
      </c>
      <c r="H13" s="22" t="s">
        <v>9</v>
      </c>
      <c r="I13" s="23">
        <v>1001</v>
      </c>
      <c r="J13" s="25" t="s">
        <v>37</v>
      </c>
      <c r="K13" s="27">
        <v>28352012.774999999</v>
      </c>
      <c r="L13" s="27">
        <v>23822309.324999999</v>
      </c>
      <c r="M13" s="28">
        <v>28893582.175000001</v>
      </c>
      <c r="N13" s="27">
        <v>24596961.175000001</v>
      </c>
      <c r="O13" s="27">
        <v>33423653.475000001</v>
      </c>
      <c r="P13" s="27">
        <v>21248881.699999999</v>
      </c>
      <c r="Q13" s="27">
        <v>23816247.899999999</v>
      </c>
      <c r="R13" s="27">
        <v>27264141.409000002</v>
      </c>
      <c r="S13" s="27">
        <v>19526664.614</v>
      </c>
      <c r="T13" s="27">
        <v>16976410.140999999</v>
      </c>
      <c r="U13" s="27">
        <v>27302865.673</v>
      </c>
      <c r="V13" s="27">
        <v>26222005.346999999</v>
      </c>
      <c r="W13" s="27">
        <v>18919520.368000001</v>
      </c>
      <c r="X13" s="27">
        <v>14188929.437000001</v>
      </c>
      <c r="Y13" s="27">
        <v>16104594.174000001</v>
      </c>
      <c r="Z13" s="29">
        <v>25.833333333333332</v>
      </c>
      <c r="AA13" s="30">
        <f t="shared" si="0"/>
        <v>-0.44262382987131293</v>
      </c>
      <c r="AB13" s="31"/>
      <c r="AC13" s="27">
        <v>50911.756999999998</v>
      </c>
      <c r="AD13" s="27">
        <v>40590.055999999997</v>
      </c>
      <c r="AE13" s="118">
        <v>46484.578000000001</v>
      </c>
      <c r="AF13" s="27">
        <v>36834.603999999999</v>
      </c>
      <c r="AG13" s="27">
        <v>50329.93</v>
      </c>
      <c r="AH13" s="27">
        <v>33049.226999999999</v>
      </c>
      <c r="AI13" s="27">
        <v>19587.266</v>
      </c>
      <c r="AJ13" s="27">
        <v>16976.288</v>
      </c>
      <c r="AK13" s="27">
        <v>12646.942999999999</v>
      </c>
      <c r="AL13" s="27">
        <v>10897.567999999999</v>
      </c>
      <c r="AM13" s="27">
        <v>19279.593000000001</v>
      </c>
      <c r="AN13" s="27">
        <v>19665.508000000002</v>
      </c>
      <c r="AO13" s="27">
        <v>14200.364</v>
      </c>
      <c r="AP13" s="27">
        <v>10346.413</v>
      </c>
      <c r="AQ13" s="27">
        <v>19665.508000000002</v>
      </c>
      <c r="AR13" s="27">
        <v>12113.05</v>
      </c>
      <c r="AS13" s="32">
        <f t="shared" si="1"/>
        <v>-0.73941787747325582</v>
      </c>
      <c r="AT13" s="127">
        <v>5421.6880000000001</v>
      </c>
      <c r="AU13" s="123">
        <f t="shared" si="18"/>
        <v>-0.88336587674303502</v>
      </c>
      <c r="AV13" s="123"/>
      <c r="AW13" s="33">
        <f t="shared" si="2"/>
        <v>3.5914033620140398</v>
      </c>
      <c r="AX13" s="34">
        <f t="shared" si="3"/>
        <v>3.4077347788783277</v>
      </c>
      <c r="AY13" s="35">
        <f t="shared" si="4"/>
        <v>3.2176403547650456</v>
      </c>
      <c r="AZ13" s="34">
        <f t="shared" si="5"/>
        <v>2.995053229375193</v>
      </c>
      <c r="BA13" s="34">
        <f t="shared" si="6"/>
        <v>3.0116354597587867</v>
      </c>
      <c r="BB13" s="34">
        <f t="shared" si="7"/>
        <v>3.1106791845897472</v>
      </c>
      <c r="BC13" s="34">
        <f t="shared" si="8"/>
        <v>1.6448658144845731</v>
      </c>
      <c r="BD13" s="34">
        <f t="shared" si="9"/>
        <v>1.2453198320337393</v>
      </c>
      <c r="BE13" s="34">
        <f t="shared" si="10"/>
        <v>1.2953510750558539</v>
      </c>
      <c r="BF13" s="34">
        <f t="shared" si="11"/>
        <v>1.2838483412557418</v>
      </c>
      <c r="BG13" s="34">
        <f t="shared" si="12"/>
        <v>1.4122761493908478</v>
      </c>
      <c r="BH13" s="34">
        <f t="shared" si="13"/>
        <v>1.4999240324882237</v>
      </c>
      <c r="BI13" s="34">
        <f t="shared" si="14"/>
        <v>1.5011336147842456</v>
      </c>
      <c r="BJ13" s="34">
        <f t="shared" si="15"/>
        <v>1.4583782442415989</v>
      </c>
      <c r="BK13" s="34">
        <f t="shared" si="16"/>
        <v>1.5042974531523268</v>
      </c>
      <c r="BL13" s="36">
        <f t="shared" si="17"/>
        <v>-0.53248427813736454</v>
      </c>
      <c r="BM13" s="25"/>
      <c r="BN13" s="25" t="s">
        <v>510</v>
      </c>
      <c r="BO13" s="25" t="s">
        <v>686</v>
      </c>
      <c r="BP13" s="25"/>
    </row>
    <row r="14" spans="1:71" s="917" customFormat="1" ht="102" x14ac:dyDescent="0.2">
      <c r="A14" s="917">
        <v>16</v>
      </c>
      <c r="B14" s="918">
        <v>25</v>
      </c>
      <c r="C14" s="916"/>
      <c r="D14" s="937"/>
      <c r="E14" s="938">
        <v>990</v>
      </c>
      <c r="F14" s="939">
        <v>70</v>
      </c>
      <c r="G14" s="916" t="s">
        <v>39</v>
      </c>
      <c r="H14" s="916" t="s">
        <v>9</v>
      </c>
      <c r="I14" s="937">
        <v>2872</v>
      </c>
      <c r="J14" s="940" t="s">
        <v>38</v>
      </c>
      <c r="K14" s="929">
        <v>23561144.824999999</v>
      </c>
      <c r="L14" s="929">
        <v>26205024.850000001</v>
      </c>
      <c r="M14" s="941">
        <v>25122960.274999999</v>
      </c>
      <c r="N14" s="929">
        <v>24428644.800000001</v>
      </c>
      <c r="O14" s="929">
        <v>25532418.975000001</v>
      </c>
      <c r="P14" s="929">
        <v>22483103.125</v>
      </c>
      <c r="Q14" s="929">
        <v>25822382.949999999</v>
      </c>
      <c r="R14" s="929">
        <v>24207612.199999999</v>
      </c>
      <c r="S14" s="929">
        <v>22853504.774999999</v>
      </c>
      <c r="T14" s="929">
        <v>26281225.383000001</v>
      </c>
      <c r="U14" s="929">
        <v>21085735.956999999</v>
      </c>
      <c r="V14" s="929">
        <v>28357274.66</v>
      </c>
      <c r="W14" s="929">
        <v>28741120.403000001</v>
      </c>
      <c r="X14" s="929">
        <v>31191961.151000001</v>
      </c>
      <c r="Y14" s="929">
        <v>27633597.045000002</v>
      </c>
      <c r="Z14" s="942">
        <v>65.5</v>
      </c>
      <c r="AA14" s="943">
        <f t="shared" si="0"/>
        <v>9.9933954538723377E-2</v>
      </c>
      <c r="AB14" s="944"/>
      <c r="AC14" s="929">
        <v>24905.960999999999</v>
      </c>
      <c r="AD14" s="929">
        <v>28858.785</v>
      </c>
      <c r="AE14" s="945">
        <v>30896.05</v>
      </c>
      <c r="AF14" s="929">
        <v>32828.178</v>
      </c>
      <c r="AG14" s="929">
        <v>29235.192999999999</v>
      </c>
      <c r="AH14" s="929">
        <v>30221.678</v>
      </c>
      <c r="AI14" s="929">
        <v>31725.409</v>
      </c>
      <c r="AJ14" s="929">
        <v>20907.391</v>
      </c>
      <c r="AK14" s="929">
        <v>1195.5139999999999</v>
      </c>
      <c r="AL14" s="929">
        <v>3143.7890000000002</v>
      </c>
      <c r="AM14" s="929">
        <v>1712.546</v>
      </c>
      <c r="AN14" s="929">
        <v>2419.8710000000001</v>
      </c>
      <c r="AO14" s="929">
        <v>741.05100000000004</v>
      </c>
      <c r="AP14" s="929">
        <v>2046.319</v>
      </c>
      <c r="AQ14" s="929">
        <v>2419.8710000000001</v>
      </c>
      <c r="AR14" s="929">
        <v>3482.3020000000001</v>
      </c>
      <c r="AS14" s="931">
        <f t="shared" si="1"/>
        <v>-0.88728973444825476</v>
      </c>
      <c r="AT14" s="932">
        <v>2251.1309999999999</v>
      </c>
      <c r="AU14" s="946">
        <f t="shared" si="18"/>
        <v>-0.92713855007355306</v>
      </c>
      <c r="AV14" s="946"/>
      <c r="AW14" s="947">
        <f t="shared" si="2"/>
        <v>2.1141554185918046</v>
      </c>
      <c r="AX14" s="948">
        <f t="shared" si="3"/>
        <v>2.2025382662440025</v>
      </c>
      <c r="AY14" s="949">
        <f t="shared" si="4"/>
        <v>2.4595867415150781</v>
      </c>
      <c r="AZ14" s="948">
        <f t="shared" si="5"/>
        <v>2.6876790152517995</v>
      </c>
      <c r="BA14" s="948">
        <f t="shared" si="6"/>
        <v>2.2900449055473797</v>
      </c>
      <c r="BB14" s="948">
        <f t="shared" si="7"/>
        <v>2.6883902842037068</v>
      </c>
      <c r="BC14" s="948">
        <f t="shared" si="8"/>
        <v>2.457202269940002</v>
      </c>
      <c r="BD14" s="948">
        <f t="shared" si="9"/>
        <v>1.7273402124311956</v>
      </c>
      <c r="BE14" s="948">
        <f t="shared" si="10"/>
        <v>0.10462412761370428</v>
      </c>
      <c r="BF14" s="948">
        <f t="shared" si="11"/>
        <v>0.23924219317669704</v>
      </c>
      <c r="BG14" s="948">
        <f t="shared" si="12"/>
        <v>0.16243644551865619</v>
      </c>
      <c r="BH14" s="948">
        <f t="shared" si="13"/>
        <v>0.17067020925063747</v>
      </c>
      <c r="BI14" s="948">
        <f t="shared" si="14"/>
        <v>5.1567300759969611E-2</v>
      </c>
      <c r="BJ14" s="948">
        <f t="shared" si="15"/>
        <v>0.1312081013498182</v>
      </c>
      <c r="BK14" s="948">
        <f t="shared" si="16"/>
        <v>0.25203392770975391</v>
      </c>
      <c r="BL14" s="966">
        <f t="shared" si="17"/>
        <v>-0.89752996978894761</v>
      </c>
      <c r="BM14" s="940" t="s">
        <v>324</v>
      </c>
      <c r="BN14" s="940" t="s">
        <v>472</v>
      </c>
      <c r="BO14" s="940" t="s">
        <v>775</v>
      </c>
      <c r="BP14" s="940"/>
    </row>
    <row r="15" spans="1:71" s="917" customFormat="1" ht="114.75" x14ac:dyDescent="0.2">
      <c r="A15" s="917">
        <v>17</v>
      </c>
      <c r="B15" s="918">
        <v>26</v>
      </c>
      <c r="C15" s="916"/>
      <c r="D15" s="937"/>
      <c r="E15" s="938">
        <v>1001</v>
      </c>
      <c r="F15" s="939">
        <v>1</v>
      </c>
      <c r="G15" s="916" t="s">
        <v>42</v>
      </c>
      <c r="H15" s="916" t="s">
        <v>9</v>
      </c>
      <c r="I15" s="937">
        <v>2526</v>
      </c>
      <c r="J15" s="940" t="s">
        <v>41</v>
      </c>
      <c r="K15" s="929">
        <v>35759654.825000003</v>
      </c>
      <c r="L15" s="929">
        <v>32438774.355999999</v>
      </c>
      <c r="M15" s="941">
        <v>29110607.456999999</v>
      </c>
      <c r="N15" s="929">
        <v>33078183.081999999</v>
      </c>
      <c r="O15" s="929">
        <v>35652564.739</v>
      </c>
      <c r="P15" s="929">
        <v>27263623.208000001</v>
      </c>
      <c r="Q15" s="929">
        <v>31252666.127</v>
      </c>
      <c r="R15" s="929">
        <v>31543107.956999999</v>
      </c>
      <c r="S15" s="929">
        <v>29116134.210000001</v>
      </c>
      <c r="T15" s="929">
        <v>27033668.890999999</v>
      </c>
      <c r="U15" s="929">
        <v>32361188.361000001</v>
      </c>
      <c r="V15" s="929">
        <v>28291488.940000001</v>
      </c>
      <c r="W15" s="929">
        <v>26530709.938000001</v>
      </c>
      <c r="X15" s="929">
        <v>28153996.090999998</v>
      </c>
      <c r="Y15" s="929">
        <v>24492242.620000001</v>
      </c>
      <c r="Z15" s="942">
        <v>53</v>
      </c>
      <c r="AA15" s="943">
        <f t="shared" si="0"/>
        <v>-0.15864886515411603</v>
      </c>
      <c r="AB15" s="944"/>
      <c r="AC15" s="929">
        <v>34977.769</v>
      </c>
      <c r="AD15" s="929">
        <v>27833.638999999999</v>
      </c>
      <c r="AE15" s="945">
        <v>29379.416000000001</v>
      </c>
      <c r="AF15" s="929">
        <v>34856.913999999997</v>
      </c>
      <c r="AG15" s="929">
        <v>36929.794000000002</v>
      </c>
      <c r="AH15" s="929">
        <v>34362.131000000001</v>
      </c>
      <c r="AI15" s="929">
        <v>46201.375</v>
      </c>
      <c r="AJ15" s="929">
        <v>45140.813999999998</v>
      </c>
      <c r="AK15" s="929">
        <v>35317.089</v>
      </c>
      <c r="AL15" s="929">
        <v>962.91</v>
      </c>
      <c r="AM15" s="929">
        <v>958.57</v>
      </c>
      <c r="AN15" s="929">
        <v>1528.107</v>
      </c>
      <c r="AO15" s="929">
        <v>1779.2370000000001</v>
      </c>
      <c r="AP15" s="929">
        <v>2355.4850000000001</v>
      </c>
      <c r="AQ15" s="929">
        <v>1528.107</v>
      </c>
      <c r="AR15" s="929">
        <v>1902.06</v>
      </c>
      <c r="AS15" s="931">
        <f t="shared" si="1"/>
        <v>-0.93525875395208669</v>
      </c>
      <c r="AT15" s="932">
        <v>1350.6</v>
      </c>
      <c r="AU15" s="946">
        <f t="shared" si="18"/>
        <v>-0.95402903856223698</v>
      </c>
      <c r="AV15" s="946"/>
      <c r="AW15" s="947">
        <f t="shared" si="2"/>
        <v>1.9562699456229999</v>
      </c>
      <c r="AX15" s="948">
        <f t="shared" si="3"/>
        <v>1.7160721730444655</v>
      </c>
      <c r="AY15" s="949">
        <f t="shared" si="4"/>
        <v>2.0184680820142327</v>
      </c>
      <c r="AZ15" s="948">
        <f t="shared" si="5"/>
        <v>2.1075470749763112</v>
      </c>
      <c r="BA15" s="948">
        <f t="shared" si="6"/>
        <v>2.0716486609224414</v>
      </c>
      <c r="BB15" s="948">
        <f t="shared" si="7"/>
        <v>2.5207310662888767</v>
      </c>
      <c r="BC15" s="948">
        <f t="shared" si="8"/>
        <v>2.9566357514750026</v>
      </c>
      <c r="BD15" s="948">
        <f t="shared" si="9"/>
        <v>2.8621665348599499</v>
      </c>
      <c r="BE15" s="948">
        <f t="shared" si="10"/>
        <v>2.4259462980405049</v>
      </c>
      <c r="BF15" s="948">
        <f t="shared" si="11"/>
        <v>7.1237833376036522E-2</v>
      </c>
      <c r="BG15" s="948">
        <f t="shared" si="12"/>
        <v>5.9241953002888981E-2</v>
      </c>
      <c r="BH15" s="948">
        <f t="shared" si="13"/>
        <v>0.10802591572615902</v>
      </c>
      <c r="BI15" s="948">
        <f t="shared" si="14"/>
        <v>0.13412660303157545</v>
      </c>
      <c r="BJ15" s="948">
        <f t="shared" si="15"/>
        <v>0.16732864438757089</v>
      </c>
      <c r="BK15" s="948">
        <f t="shared" si="16"/>
        <v>0.15531938250904032</v>
      </c>
      <c r="BL15" s="966">
        <f t="shared" si="17"/>
        <v>-0.92305086025732597</v>
      </c>
      <c r="BM15" s="940" t="s">
        <v>324</v>
      </c>
      <c r="BN15" s="940" t="s">
        <v>486</v>
      </c>
      <c r="BO15" s="940" t="s">
        <v>687</v>
      </c>
      <c r="BP15" s="940"/>
    </row>
    <row r="16" spans="1:71" s="917" customFormat="1" ht="102" x14ac:dyDescent="0.2">
      <c r="A16" s="917">
        <v>18</v>
      </c>
      <c r="B16" s="918">
        <v>27</v>
      </c>
      <c r="C16" s="916"/>
      <c r="D16" s="937"/>
      <c r="E16" s="938"/>
      <c r="F16" s="939">
        <v>2</v>
      </c>
      <c r="G16" s="916"/>
      <c r="H16" s="916"/>
      <c r="I16" s="937">
        <v>3122</v>
      </c>
      <c r="J16" s="940" t="s">
        <v>43</v>
      </c>
      <c r="K16" s="929">
        <v>29807554.925000001</v>
      </c>
      <c r="L16" s="929">
        <v>34741064.092</v>
      </c>
      <c r="M16" s="941">
        <v>26501576.473999999</v>
      </c>
      <c r="N16" s="929">
        <v>30091900.754999999</v>
      </c>
      <c r="O16" s="929">
        <v>32848961.477000002</v>
      </c>
      <c r="P16" s="929">
        <v>35612746.666000001</v>
      </c>
      <c r="Q16" s="929">
        <v>26072213.410999998</v>
      </c>
      <c r="R16" s="929">
        <v>32572114.940000001</v>
      </c>
      <c r="S16" s="929">
        <v>31097134.199999999</v>
      </c>
      <c r="T16" s="929">
        <v>26189531.822999999</v>
      </c>
      <c r="U16" s="929">
        <v>30158395.785999998</v>
      </c>
      <c r="V16" s="929">
        <v>29989577.171999998</v>
      </c>
      <c r="W16" s="929">
        <v>23903662.344000001</v>
      </c>
      <c r="X16" s="929">
        <v>32048132.129999999</v>
      </c>
      <c r="Y16" s="929">
        <v>25162770.771000002</v>
      </c>
      <c r="Z16" s="942">
        <v>69.666666666666671</v>
      </c>
      <c r="AA16" s="943">
        <f t="shared" si="0"/>
        <v>-5.0517964631782E-2</v>
      </c>
      <c r="AB16" s="944"/>
      <c r="AC16" s="929">
        <v>30754.87</v>
      </c>
      <c r="AD16" s="929">
        <v>30991.679</v>
      </c>
      <c r="AE16" s="945">
        <v>26237.21</v>
      </c>
      <c r="AF16" s="929">
        <v>32104.901000000002</v>
      </c>
      <c r="AG16" s="929">
        <v>33866.154000000002</v>
      </c>
      <c r="AH16" s="929">
        <v>43279.336000000003</v>
      </c>
      <c r="AI16" s="929">
        <v>36972.142999999996</v>
      </c>
      <c r="AJ16" s="929">
        <v>45642.226000000002</v>
      </c>
      <c r="AK16" s="929">
        <v>14799.378000000001</v>
      </c>
      <c r="AL16" s="929">
        <v>1459.7380000000001</v>
      </c>
      <c r="AM16" s="929">
        <v>1056.826</v>
      </c>
      <c r="AN16" s="929">
        <v>1768.2729999999999</v>
      </c>
      <c r="AO16" s="929">
        <v>1442.7349999999999</v>
      </c>
      <c r="AP16" s="929">
        <v>2272.1979999999999</v>
      </c>
      <c r="AQ16" s="929">
        <v>1768.2729999999999</v>
      </c>
      <c r="AR16" s="929">
        <v>1545.876</v>
      </c>
      <c r="AS16" s="931">
        <f t="shared" si="1"/>
        <v>-0.94108077802479762</v>
      </c>
      <c r="AT16" s="932">
        <v>481.37799999999999</v>
      </c>
      <c r="AU16" s="946">
        <f t="shared" si="18"/>
        <v>-0.98165285104628119</v>
      </c>
      <c r="AV16" s="946"/>
      <c r="AW16" s="947">
        <f t="shared" si="2"/>
        <v>2.0635620786329891</v>
      </c>
      <c r="AX16" s="948">
        <f t="shared" si="3"/>
        <v>1.7841525474250866</v>
      </c>
      <c r="AY16" s="949">
        <f t="shared" si="4"/>
        <v>1.980049000159718</v>
      </c>
      <c r="AZ16" s="948">
        <f t="shared" si="5"/>
        <v>2.1337901690816605</v>
      </c>
      <c r="BA16" s="948">
        <f t="shared" si="6"/>
        <v>2.0619314874664889</v>
      </c>
      <c r="BB16" s="948">
        <f t="shared" si="7"/>
        <v>2.430553105375576</v>
      </c>
      <c r="BC16" s="948">
        <f t="shared" si="8"/>
        <v>2.8361338116694967</v>
      </c>
      <c r="BD16" s="948">
        <f t="shared" si="9"/>
        <v>2.8025337675539959</v>
      </c>
      <c r="BE16" s="948">
        <f t="shared" si="10"/>
        <v>0.95181619661917272</v>
      </c>
      <c r="BF16" s="948">
        <f t="shared" si="11"/>
        <v>0.11147492134380489</v>
      </c>
      <c r="BG16" s="948">
        <f t="shared" si="12"/>
        <v>7.0085027565729818E-2</v>
      </c>
      <c r="BH16" s="948">
        <f t="shared" si="13"/>
        <v>0.11792583735731772</v>
      </c>
      <c r="BI16" s="948">
        <f t="shared" si="14"/>
        <v>0.12071246482965296</v>
      </c>
      <c r="BJ16" s="948">
        <f t="shared" si="15"/>
        <v>0.14179909086639178</v>
      </c>
      <c r="BK16" s="948">
        <f t="shared" si="16"/>
        <v>0.1228700936052413</v>
      </c>
      <c r="BL16" s="966">
        <f t="shared" si="17"/>
        <v>-0.93794593285553529</v>
      </c>
      <c r="BM16" s="940" t="s">
        <v>324</v>
      </c>
      <c r="BN16" s="940" t="s">
        <v>486</v>
      </c>
      <c r="BO16" s="940" t="s">
        <v>688</v>
      </c>
      <c r="BP16" s="940"/>
    </row>
    <row r="17" spans="1:68" s="917" customFormat="1" ht="140.25" x14ac:dyDescent="0.2">
      <c r="A17" s="917">
        <v>19</v>
      </c>
      <c r="B17" s="918">
        <v>28</v>
      </c>
      <c r="C17" s="916"/>
      <c r="D17" s="937"/>
      <c r="E17" s="938">
        <v>1008</v>
      </c>
      <c r="F17" s="939" t="s">
        <v>351</v>
      </c>
      <c r="G17" s="916" t="s">
        <v>45</v>
      </c>
      <c r="H17" s="916" t="s">
        <v>9</v>
      </c>
      <c r="I17" s="937">
        <v>3178</v>
      </c>
      <c r="J17" s="940" t="s">
        <v>44</v>
      </c>
      <c r="K17" s="929">
        <v>17489373.600000001</v>
      </c>
      <c r="L17" s="929">
        <v>15628630.129999999</v>
      </c>
      <c r="M17" s="941">
        <v>14606159.979</v>
      </c>
      <c r="N17" s="929">
        <v>14720259.088</v>
      </c>
      <c r="O17" s="929">
        <v>16141287.782</v>
      </c>
      <c r="P17" s="929">
        <v>15718095.388</v>
      </c>
      <c r="Q17" s="929">
        <v>12454510.855</v>
      </c>
      <c r="R17" s="929">
        <v>13943591.887</v>
      </c>
      <c r="S17" s="929">
        <v>14672365.052999999</v>
      </c>
      <c r="T17" s="929">
        <v>8973759.2679999992</v>
      </c>
      <c r="U17" s="929">
        <v>11857217.509</v>
      </c>
      <c r="V17" s="929">
        <v>3905392.66</v>
      </c>
      <c r="W17" s="929">
        <v>1812117.311</v>
      </c>
      <c r="X17" s="929">
        <v>3962919.926</v>
      </c>
      <c r="Y17" s="929">
        <v>4619793.5609999998</v>
      </c>
      <c r="Z17" s="942">
        <v>73.333333333333329</v>
      </c>
      <c r="AA17" s="943">
        <f t="shared" si="0"/>
        <v>-0.68370923174591369</v>
      </c>
      <c r="AB17" s="944"/>
      <c r="AC17" s="929">
        <v>30064.921999999999</v>
      </c>
      <c r="AD17" s="929">
        <v>25151.893</v>
      </c>
      <c r="AE17" s="945">
        <v>23994.466999999997</v>
      </c>
      <c r="AF17" s="929">
        <v>26029.720999999998</v>
      </c>
      <c r="AG17" s="929">
        <v>30563.485000000001</v>
      </c>
      <c r="AH17" s="929">
        <v>29992.014000000003</v>
      </c>
      <c r="AI17" s="929">
        <v>25368.309000000001</v>
      </c>
      <c r="AJ17" s="929">
        <v>26619.975999999999</v>
      </c>
      <c r="AK17" s="929">
        <v>22026.464</v>
      </c>
      <c r="AL17" s="929">
        <v>14104.929</v>
      </c>
      <c r="AM17" s="929">
        <v>12103.713</v>
      </c>
      <c r="AN17" s="929">
        <v>1578.221</v>
      </c>
      <c r="AO17" s="929">
        <v>600.11</v>
      </c>
      <c r="AP17" s="929">
        <v>1461.271</v>
      </c>
      <c r="AQ17" s="929">
        <f>SUM(850.342+727.879)</f>
        <v>1578.221</v>
      </c>
      <c r="AR17" s="929">
        <v>1767.731</v>
      </c>
      <c r="AS17" s="931">
        <f t="shared" si="1"/>
        <v>-0.92632755709889281</v>
      </c>
      <c r="AT17" s="932">
        <v>1133.297</v>
      </c>
      <c r="AU17" s="946">
        <f t="shared" si="18"/>
        <v>-0.95276840281553243</v>
      </c>
      <c r="AV17" s="946"/>
      <c r="AW17" s="947">
        <f t="shared" si="2"/>
        <v>3.4380787657254914</v>
      </c>
      <c r="AX17" s="948">
        <f t="shared" si="3"/>
        <v>3.2186945101118729</v>
      </c>
      <c r="AY17" s="949">
        <f t="shared" si="4"/>
        <v>3.285527070016764</v>
      </c>
      <c r="AZ17" s="948">
        <f t="shared" si="5"/>
        <v>3.5365846272664458</v>
      </c>
      <c r="BA17" s="948">
        <f t="shared" si="6"/>
        <v>3.7869946206005882</v>
      </c>
      <c r="BB17" s="948">
        <f t="shared" si="7"/>
        <v>3.8162402326298954</v>
      </c>
      <c r="BC17" s="948">
        <f t="shared" si="8"/>
        <v>4.0737543682521444</v>
      </c>
      <c r="BD17" s="948">
        <f t="shared" si="9"/>
        <v>3.8182379713534997</v>
      </c>
      <c r="BE17" s="948">
        <f t="shared" si="10"/>
        <v>3.0024421993912069</v>
      </c>
      <c r="BF17" s="948">
        <f t="shared" si="11"/>
        <v>3.1435942460140445</v>
      </c>
      <c r="BG17" s="948">
        <f t="shared" si="12"/>
        <v>2.0415772909306762</v>
      </c>
      <c r="BH17" s="948">
        <f t="shared" si="13"/>
        <v>0.80822654078527401</v>
      </c>
      <c r="BI17" s="948">
        <f t="shared" si="14"/>
        <v>0.66233018840136226</v>
      </c>
      <c r="BJ17" s="948">
        <f t="shared" si="15"/>
        <v>0.73747187795184332</v>
      </c>
      <c r="BK17" s="948">
        <f t="shared" si="16"/>
        <v>0.76528571099932752</v>
      </c>
      <c r="BL17" s="966">
        <f t="shared" si="17"/>
        <v>-0.76707368568555956</v>
      </c>
      <c r="BM17" s="940"/>
      <c r="BN17" s="940" t="s">
        <v>487</v>
      </c>
      <c r="BO17" s="940" t="s">
        <v>683</v>
      </c>
      <c r="BP17" s="940"/>
    </row>
    <row r="18" spans="1:68" s="917" customFormat="1" ht="140.25" x14ac:dyDescent="0.2">
      <c r="A18" s="917">
        <v>20</v>
      </c>
      <c r="B18" s="918">
        <v>29</v>
      </c>
      <c r="C18" s="916"/>
      <c r="D18" s="937"/>
      <c r="E18" s="938"/>
      <c r="F18" s="939" t="s">
        <v>355</v>
      </c>
      <c r="G18" s="916"/>
      <c r="H18" s="916"/>
      <c r="I18" s="937">
        <v>3775</v>
      </c>
      <c r="J18" s="940" t="s">
        <v>46</v>
      </c>
      <c r="K18" s="929">
        <v>17291865.899999999</v>
      </c>
      <c r="L18" s="929">
        <v>14687580.289000001</v>
      </c>
      <c r="M18" s="941">
        <v>15727305.986</v>
      </c>
      <c r="N18" s="929">
        <v>16266365.02</v>
      </c>
      <c r="O18" s="929">
        <v>17554078.476999998</v>
      </c>
      <c r="P18" s="929">
        <v>14799551.23</v>
      </c>
      <c r="Q18" s="929">
        <v>13020624.647</v>
      </c>
      <c r="R18" s="929">
        <v>17055071.734999999</v>
      </c>
      <c r="S18" s="929">
        <v>11556125.313999999</v>
      </c>
      <c r="T18" s="929">
        <v>8548272.8430000003</v>
      </c>
      <c r="U18" s="929">
        <v>10357463.024</v>
      </c>
      <c r="V18" s="929">
        <v>3699384.551</v>
      </c>
      <c r="W18" s="929">
        <v>1025324.7359999999</v>
      </c>
      <c r="X18" s="929">
        <v>2704047.9950000001</v>
      </c>
      <c r="Y18" s="929">
        <v>4609966.71</v>
      </c>
      <c r="Z18" s="942">
        <v>76.5</v>
      </c>
      <c r="AA18" s="943">
        <f t="shared" si="0"/>
        <v>-0.70688134928488955</v>
      </c>
      <c r="AB18" s="944"/>
      <c r="AC18" s="929">
        <v>28943.269999999997</v>
      </c>
      <c r="AD18" s="929">
        <v>22359.33</v>
      </c>
      <c r="AE18" s="945">
        <v>23772.735000000001</v>
      </c>
      <c r="AF18" s="929">
        <v>27311.118999999999</v>
      </c>
      <c r="AG18" s="929">
        <v>32090.099000000002</v>
      </c>
      <c r="AH18" s="929">
        <v>26674.67</v>
      </c>
      <c r="AI18" s="929">
        <v>25450.807000000001</v>
      </c>
      <c r="AJ18" s="929">
        <v>33372.118000000002</v>
      </c>
      <c r="AK18" s="929">
        <v>18406.968000000001</v>
      </c>
      <c r="AL18" s="929">
        <v>12797.548000000001</v>
      </c>
      <c r="AM18" s="929">
        <v>10984.791000000001</v>
      </c>
      <c r="AN18" s="929">
        <v>1431.6849999999999</v>
      </c>
      <c r="AO18" s="929">
        <v>325.61400000000003</v>
      </c>
      <c r="AP18" s="929">
        <v>1033.991</v>
      </c>
      <c r="AQ18" s="929">
        <f>SUM(845.793+585.892)</f>
        <v>1431.6849999999999</v>
      </c>
      <c r="AR18" s="929">
        <v>1756.72</v>
      </c>
      <c r="AS18" s="931">
        <f t="shared" si="1"/>
        <v>-0.92610358042522234</v>
      </c>
      <c r="AT18" s="932">
        <v>1041.3920000000001</v>
      </c>
      <c r="AU18" s="946">
        <f t="shared" si="18"/>
        <v>-0.95619384980314637</v>
      </c>
      <c r="AV18" s="946"/>
      <c r="AW18" s="947">
        <f t="shared" si="2"/>
        <v>3.3476167543029578</v>
      </c>
      <c r="AX18" s="948">
        <f t="shared" si="3"/>
        <v>3.044658079826208</v>
      </c>
      <c r="AY18" s="949">
        <f t="shared" si="4"/>
        <v>3.0231159769081639</v>
      </c>
      <c r="AZ18" s="948">
        <f t="shared" si="5"/>
        <v>3.3579867372237291</v>
      </c>
      <c r="BA18" s="948">
        <f t="shared" si="6"/>
        <v>3.6561416814953445</v>
      </c>
      <c r="BB18" s="948">
        <f t="shared" si="7"/>
        <v>3.6047944407838641</v>
      </c>
      <c r="BC18" s="948">
        <f t="shared" si="8"/>
        <v>3.9093066100886276</v>
      </c>
      <c r="BD18" s="948">
        <f t="shared" si="9"/>
        <v>3.9134538415941766</v>
      </c>
      <c r="BE18" s="948">
        <f t="shared" si="10"/>
        <v>3.1856643121895454</v>
      </c>
      <c r="BF18" s="948">
        <f t="shared" si="11"/>
        <v>2.9941833245249398</v>
      </c>
      <c r="BG18" s="948">
        <f t="shared" si="12"/>
        <v>2.1211354507462641</v>
      </c>
      <c r="BH18" s="948">
        <f t="shared" si="13"/>
        <v>0.7740125311454813</v>
      </c>
      <c r="BI18" s="948">
        <f t="shared" si="14"/>
        <v>0.63514316697417528</v>
      </c>
      <c r="BJ18" s="948">
        <f t="shared" si="15"/>
        <v>0.76477266817152034</v>
      </c>
      <c r="BK18" s="948">
        <f t="shared" si="16"/>
        <v>0.76213999384824194</v>
      </c>
      <c r="BL18" s="966">
        <f t="shared" si="17"/>
        <v>-0.74789587972483063</v>
      </c>
      <c r="BM18" s="940"/>
      <c r="BN18" s="940" t="s">
        <v>609</v>
      </c>
      <c r="BO18" s="940" t="s">
        <v>682</v>
      </c>
      <c r="BP18" s="940"/>
    </row>
    <row r="19" spans="1:68" s="342" customFormat="1" ht="140.25" x14ac:dyDescent="0.2">
      <c r="A19" s="342">
        <v>21</v>
      </c>
      <c r="B19" s="21">
        <v>30</v>
      </c>
      <c r="C19" s="22"/>
      <c r="D19" s="23"/>
      <c r="E19" s="24">
        <v>1010</v>
      </c>
      <c r="F19" s="90" t="s">
        <v>356</v>
      </c>
      <c r="G19" s="22" t="s">
        <v>48</v>
      </c>
      <c r="H19" s="22" t="s">
        <v>9</v>
      </c>
      <c r="I19" s="23">
        <v>1008</v>
      </c>
      <c r="J19" s="25" t="s">
        <v>47</v>
      </c>
      <c r="K19" s="27">
        <v>44040672.939999998</v>
      </c>
      <c r="L19" s="27">
        <v>40372259.421000004</v>
      </c>
      <c r="M19" s="28">
        <v>44575133.169</v>
      </c>
      <c r="N19" s="27">
        <v>43875561.990000002</v>
      </c>
      <c r="O19" s="27">
        <v>45782192.516000003</v>
      </c>
      <c r="P19" s="27">
        <v>45862342.320999995</v>
      </c>
      <c r="Q19" s="27">
        <v>43845876.843999997</v>
      </c>
      <c r="R19" s="27">
        <v>42814334.245000005</v>
      </c>
      <c r="S19" s="27">
        <v>46955772.998000003</v>
      </c>
      <c r="T19" s="27">
        <v>32997592.655999996</v>
      </c>
      <c r="U19" s="27">
        <v>30834791.987999998</v>
      </c>
      <c r="V19" s="27">
        <v>37809281.612999998</v>
      </c>
      <c r="W19" s="27">
        <v>17062691.211999997</v>
      </c>
      <c r="X19" s="27">
        <v>18690757.004000001</v>
      </c>
      <c r="Y19" s="27">
        <v>17356137.002</v>
      </c>
      <c r="Z19" s="29">
        <v>27.166666666666668</v>
      </c>
      <c r="AA19" s="30">
        <f t="shared" si="0"/>
        <v>-0.61063185305141354</v>
      </c>
      <c r="AB19" s="31"/>
      <c r="AC19" s="27">
        <v>57814.39</v>
      </c>
      <c r="AD19" s="27">
        <v>52328.168000000005</v>
      </c>
      <c r="AE19" s="118">
        <v>60900.846000000005</v>
      </c>
      <c r="AF19" s="27">
        <v>63494.399999999994</v>
      </c>
      <c r="AG19" s="27">
        <v>64282.889000000003</v>
      </c>
      <c r="AH19" s="27">
        <v>66394.216</v>
      </c>
      <c r="AI19" s="27">
        <v>58358.486999999994</v>
      </c>
      <c r="AJ19" s="27">
        <v>60470.097999999998</v>
      </c>
      <c r="AK19" s="27">
        <v>75821.803</v>
      </c>
      <c r="AL19" s="27">
        <v>50655.171999999999</v>
      </c>
      <c r="AM19" s="27">
        <v>45682.595000000001</v>
      </c>
      <c r="AN19" s="27">
        <v>55342.871999999996</v>
      </c>
      <c r="AO19" s="27">
        <v>24024.332999999999</v>
      </c>
      <c r="AP19" s="27">
        <v>29047.976000000002</v>
      </c>
      <c r="AQ19" s="27">
        <f>SUM(5059.465+5752.407+8303.265+2994.069+33233.666)</f>
        <v>55342.871999999996</v>
      </c>
      <c r="AR19" s="27">
        <v>26828.256000000001</v>
      </c>
      <c r="AS19" s="32">
        <f t="shared" si="1"/>
        <v>-0.55947646441561749</v>
      </c>
      <c r="AT19" s="127">
        <v>28596.469000000001</v>
      </c>
      <c r="AU19" s="123">
        <f t="shared" si="18"/>
        <v>-0.5304421715258274</v>
      </c>
      <c r="AV19" s="123"/>
      <c r="AW19" s="33">
        <f t="shared" si="2"/>
        <v>2.6254998455071292</v>
      </c>
      <c r="AX19" s="34">
        <f t="shared" si="3"/>
        <v>2.5922833525032303</v>
      </c>
      <c r="AY19" s="35">
        <f t="shared" si="4"/>
        <v>2.7325031545773961</v>
      </c>
      <c r="AZ19" s="34">
        <f t="shared" si="5"/>
        <v>2.8942945512343048</v>
      </c>
      <c r="BA19" s="34">
        <f t="shared" si="6"/>
        <v>2.8082049140627925</v>
      </c>
      <c r="BB19" s="34">
        <f t="shared" si="7"/>
        <v>2.8953696056469678</v>
      </c>
      <c r="BC19" s="34">
        <f t="shared" si="8"/>
        <v>2.661982891008642</v>
      </c>
      <c r="BD19" s="34">
        <f t="shared" si="9"/>
        <v>2.8247594674235481</v>
      </c>
      <c r="BE19" s="34">
        <f t="shared" si="10"/>
        <v>3.2294986605046199</v>
      </c>
      <c r="BF19" s="34">
        <f t="shared" si="11"/>
        <v>3.0702343972834822</v>
      </c>
      <c r="BG19" s="34">
        <f t="shared" si="12"/>
        <v>2.9630551759699455</v>
      </c>
      <c r="BH19" s="34">
        <f t="shared" si="13"/>
        <v>2.9274754578236371</v>
      </c>
      <c r="BI19" s="34">
        <f t="shared" si="14"/>
        <v>2.8160074751987492</v>
      </c>
      <c r="BJ19" s="34">
        <f t="shared" si="15"/>
        <v>3.1082717509818849</v>
      </c>
      <c r="BK19" s="34">
        <f t="shared" si="16"/>
        <v>3.0915008330377316</v>
      </c>
      <c r="BL19" s="36">
        <f t="shared" si="17"/>
        <v>0.1313805174786184</v>
      </c>
      <c r="BM19" s="25"/>
      <c r="BN19" s="25" t="s">
        <v>621</v>
      </c>
      <c r="BO19" s="25" t="s">
        <v>689</v>
      </c>
      <c r="BP19" s="25"/>
    </row>
    <row r="20" spans="1:68" s="917" customFormat="1" ht="114.75" x14ac:dyDescent="0.2">
      <c r="A20" s="917">
        <v>22</v>
      </c>
      <c r="B20" s="918">
        <v>31</v>
      </c>
      <c r="C20" s="916"/>
      <c r="D20" s="937"/>
      <c r="E20" s="938">
        <v>6113</v>
      </c>
      <c r="F20" s="939" t="s">
        <v>351</v>
      </c>
      <c r="G20" s="916" t="s">
        <v>273</v>
      </c>
      <c r="H20" s="916" t="s">
        <v>9</v>
      </c>
      <c r="I20" s="937">
        <v>1378</v>
      </c>
      <c r="J20" s="940" t="s">
        <v>272</v>
      </c>
      <c r="K20" s="929">
        <v>86539070.625</v>
      </c>
      <c r="L20" s="929">
        <v>71063915.843999997</v>
      </c>
      <c r="M20" s="941">
        <v>76555526.203000009</v>
      </c>
      <c r="N20" s="929">
        <v>78215723.469000012</v>
      </c>
      <c r="O20" s="929">
        <v>80809299.400000006</v>
      </c>
      <c r="P20" s="929">
        <v>74860173.324000001</v>
      </c>
      <c r="Q20" s="929">
        <v>84506160.800000012</v>
      </c>
      <c r="R20" s="929">
        <v>83944725.295000002</v>
      </c>
      <c r="S20" s="929">
        <v>90777593.838</v>
      </c>
      <c r="T20" s="929">
        <v>69743612.162</v>
      </c>
      <c r="U20" s="929">
        <v>79373909.048000008</v>
      </c>
      <c r="V20" s="929">
        <v>67137860.518000007</v>
      </c>
      <c r="W20" s="929">
        <v>72914736.473000005</v>
      </c>
      <c r="X20" s="929">
        <v>69289614.041000009</v>
      </c>
      <c r="Y20" s="929">
        <v>76627063.751000002</v>
      </c>
      <c r="Z20" s="942">
        <v>33</v>
      </c>
      <c r="AA20" s="943">
        <f t="shared" si="0"/>
        <v>9.3445308977824779E-4</v>
      </c>
      <c r="AB20" s="944"/>
      <c r="AC20" s="929">
        <v>94646.138000000006</v>
      </c>
      <c r="AD20" s="929">
        <v>76670.152999999991</v>
      </c>
      <c r="AE20" s="945">
        <v>71816.538</v>
      </c>
      <c r="AF20" s="929">
        <v>68824.747000000003</v>
      </c>
      <c r="AG20" s="929">
        <v>87277.968999999997</v>
      </c>
      <c r="AH20" s="929">
        <v>75512.324999999997</v>
      </c>
      <c r="AI20" s="929">
        <v>91062.269</v>
      </c>
      <c r="AJ20" s="929">
        <v>47473.82</v>
      </c>
      <c r="AK20" s="929">
        <v>3618.953</v>
      </c>
      <c r="AL20" s="929">
        <v>3306.252</v>
      </c>
      <c r="AM20" s="929">
        <v>4661.665</v>
      </c>
      <c r="AN20" s="929">
        <v>4586.7740000000003</v>
      </c>
      <c r="AO20" s="929">
        <v>4916.6710000000003</v>
      </c>
      <c r="AP20" s="929">
        <v>4546.5360000000001</v>
      </c>
      <c r="AQ20" s="929">
        <v>2313.5030000000002</v>
      </c>
      <c r="AR20" s="929">
        <v>4693.7550000000001</v>
      </c>
      <c r="AS20" s="931">
        <f t="shared" si="1"/>
        <v>-0.93464242177755763</v>
      </c>
      <c r="AT20" s="932">
        <v>4572.6959999999999</v>
      </c>
      <c r="AU20" s="946">
        <f t="shared" si="18"/>
        <v>-0.93632809200577172</v>
      </c>
      <c r="AV20" s="946"/>
      <c r="AW20" s="947">
        <f t="shared" si="2"/>
        <v>2.1873620161725649</v>
      </c>
      <c r="AX20" s="948">
        <f t="shared" si="3"/>
        <v>2.1577801360765663</v>
      </c>
      <c r="AY20" s="949">
        <f t="shared" si="4"/>
        <v>1.8761947454862038</v>
      </c>
      <c r="AZ20" s="948">
        <f t="shared" si="5"/>
        <v>1.7598698560214168</v>
      </c>
      <c r="BA20" s="948">
        <f t="shared" si="6"/>
        <v>2.160097158322845</v>
      </c>
      <c r="BB20" s="948">
        <f t="shared" si="7"/>
        <v>2.0174231943914274</v>
      </c>
      <c r="BC20" s="948">
        <f t="shared" si="8"/>
        <v>2.1551628458312351</v>
      </c>
      <c r="BD20" s="948">
        <f t="shared" si="9"/>
        <v>1.1310733302936351</v>
      </c>
      <c r="BE20" s="948">
        <f t="shared" si="10"/>
        <v>7.9732296197634764E-2</v>
      </c>
      <c r="BF20" s="948">
        <f t="shared" si="11"/>
        <v>9.4811607759009084E-2</v>
      </c>
      <c r="BG20" s="948">
        <f t="shared" si="12"/>
        <v>0.11746089000557949</v>
      </c>
      <c r="BH20" s="948">
        <f t="shared" si="13"/>
        <v>0.13663747890120098</v>
      </c>
      <c r="BI20" s="948">
        <f t="shared" si="14"/>
        <v>0.13486083164603141</v>
      </c>
      <c r="BJ20" s="948">
        <f t="shared" si="15"/>
        <v>0.13123282797649086</v>
      </c>
      <c r="BK20" s="948">
        <f t="shared" si="16"/>
        <v>0.12250906586352776</v>
      </c>
      <c r="BL20" s="966">
        <f t="shared" si="17"/>
        <v>-0.93470343835134218</v>
      </c>
      <c r="BM20" s="940" t="s">
        <v>325</v>
      </c>
      <c r="BN20" s="940" t="s">
        <v>488</v>
      </c>
      <c r="BO20" s="940" t="s">
        <v>690</v>
      </c>
      <c r="BP20" s="940"/>
    </row>
    <row r="21" spans="1:68" s="342" customFormat="1" ht="153" x14ac:dyDescent="0.2">
      <c r="A21" s="342">
        <v>23</v>
      </c>
      <c r="B21" s="21">
        <v>32</v>
      </c>
      <c r="C21" s="22"/>
      <c r="D21" s="23"/>
      <c r="E21" s="24"/>
      <c r="F21" s="26" t="s">
        <v>355</v>
      </c>
      <c r="G21" s="22"/>
      <c r="H21" s="22"/>
      <c r="I21" s="23">
        <v>3319</v>
      </c>
      <c r="J21" s="25" t="s">
        <v>274</v>
      </c>
      <c r="K21" s="27">
        <v>83540407.699999988</v>
      </c>
      <c r="L21" s="27">
        <v>80377866.923000008</v>
      </c>
      <c r="M21" s="28">
        <v>71415848.989999995</v>
      </c>
      <c r="N21" s="27">
        <v>79796239.877000004</v>
      </c>
      <c r="O21" s="27">
        <v>89502263.603</v>
      </c>
      <c r="P21" s="27">
        <v>93121158.706</v>
      </c>
      <c r="Q21" s="27">
        <v>84454961.675999999</v>
      </c>
      <c r="R21" s="27">
        <v>94942642.968999997</v>
      </c>
      <c r="S21" s="27">
        <v>80989382.213</v>
      </c>
      <c r="T21" s="27">
        <v>74204283.001000002</v>
      </c>
      <c r="U21" s="27">
        <v>86888868.191</v>
      </c>
      <c r="V21" s="27">
        <v>68401494.395999998</v>
      </c>
      <c r="W21" s="27">
        <v>74170947.263999999</v>
      </c>
      <c r="X21" s="27">
        <v>70449688.744000003</v>
      </c>
      <c r="Y21" s="27">
        <v>62377507.954000004</v>
      </c>
      <c r="Z21" s="29">
        <v>75</v>
      </c>
      <c r="AA21" s="30">
        <f t="shared" si="0"/>
        <v>-0.12655931650781865</v>
      </c>
      <c r="AB21" s="31"/>
      <c r="AC21" s="27">
        <v>56150.282999999996</v>
      </c>
      <c r="AD21" s="27">
        <v>55809.748999999996</v>
      </c>
      <c r="AE21" s="118">
        <v>37600.18</v>
      </c>
      <c r="AF21" s="27">
        <v>50375.756999999998</v>
      </c>
      <c r="AG21" s="27">
        <v>62796.270000000004</v>
      </c>
      <c r="AH21" s="27">
        <v>58964.309000000001</v>
      </c>
      <c r="AI21" s="27">
        <v>45145.605000000003</v>
      </c>
      <c r="AJ21" s="27">
        <v>6577.5059999999994</v>
      </c>
      <c r="AK21" s="27">
        <v>5443.96</v>
      </c>
      <c r="AL21" s="27">
        <v>5765.777</v>
      </c>
      <c r="AM21" s="27">
        <v>7073.42</v>
      </c>
      <c r="AN21" s="27">
        <v>5124.3270000000002</v>
      </c>
      <c r="AO21" s="27">
        <v>5519.5640000000003</v>
      </c>
      <c r="AP21" s="27">
        <v>6235.6310000000003</v>
      </c>
      <c r="AQ21" s="27">
        <v>2273.2710000000002</v>
      </c>
      <c r="AR21" s="27">
        <v>5267.9719999999998</v>
      </c>
      <c r="AS21" s="32">
        <f t="shared" si="1"/>
        <v>-0.85989503241739795</v>
      </c>
      <c r="AT21" s="127">
        <v>5144.9489999999996</v>
      </c>
      <c r="AU21" s="123">
        <f t="shared" si="18"/>
        <v>-0.86316690505205029</v>
      </c>
      <c r="AV21" s="123"/>
      <c r="AW21" s="33">
        <f t="shared" si="2"/>
        <v>1.3442664345532036</v>
      </c>
      <c r="AX21" s="34">
        <f t="shared" si="3"/>
        <v>1.3886845007585071</v>
      </c>
      <c r="AY21" s="35">
        <f t="shared" si="4"/>
        <v>1.0529925928701056</v>
      </c>
      <c r="AZ21" s="34">
        <f t="shared" si="5"/>
        <v>1.2626097940868015</v>
      </c>
      <c r="BA21" s="34">
        <f t="shared" si="6"/>
        <v>1.4032331132660909</v>
      </c>
      <c r="BB21" s="34">
        <f t="shared" si="7"/>
        <v>1.2663998133047458</v>
      </c>
      <c r="BC21" s="34">
        <f t="shared" si="8"/>
        <v>1.0691048602495372</v>
      </c>
      <c r="BD21" s="34">
        <f t="shared" si="9"/>
        <v>0.13855746573534169</v>
      </c>
      <c r="BE21" s="34">
        <f t="shared" si="10"/>
        <v>0.13443638786335041</v>
      </c>
      <c r="BF21" s="34">
        <f t="shared" si="11"/>
        <v>0.15540280875491508</v>
      </c>
      <c r="BG21" s="34">
        <f t="shared" si="12"/>
        <v>0.16281533290204991</v>
      </c>
      <c r="BH21" s="34">
        <f t="shared" si="13"/>
        <v>0.1498308493183933</v>
      </c>
      <c r="BI21" s="34">
        <f t="shared" si="14"/>
        <v>0.14883358521373516</v>
      </c>
      <c r="BJ21" s="34">
        <f t="shared" si="15"/>
        <v>0.17702366358662078</v>
      </c>
      <c r="BK21" s="34">
        <f t="shared" si="16"/>
        <v>0.16890613853585945</v>
      </c>
      <c r="BL21" s="36">
        <f t="shared" si="17"/>
        <v>-0.83959418168794731</v>
      </c>
      <c r="BM21" s="25" t="s">
        <v>326</v>
      </c>
      <c r="BN21" s="25" t="s">
        <v>511</v>
      </c>
      <c r="BO21" s="25" t="s">
        <v>691</v>
      </c>
      <c r="BP21" s="25"/>
    </row>
    <row r="22" spans="1:68" s="342" customFormat="1" ht="357" x14ac:dyDescent="0.2">
      <c r="A22" s="342">
        <v>24</v>
      </c>
      <c r="B22" s="21">
        <v>33</v>
      </c>
      <c r="C22" s="22"/>
      <c r="D22" s="23"/>
      <c r="E22" s="24">
        <v>6166</v>
      </c>
      <c r="F22" s="26" t="s">
        <v>357</v>
      </c>
      <c r="G22" s="22" t="s">
        <v>276</v>
      </c>
      <c r="H22" s="22" t="s">
        <v>9</v>
      </c>
      <c r="I22" s="23">
        <v>2408</v>
      </c>
      <c r="J22" s="25" t="s">
        <v>275</v>
      </c>
      <c r="K22" s="27">
        <v>182107967.84999999</v>
      </c>
      <c r="L22" s="27">
        <v>173780839.5</v>
      </c>
      <c r="M22" s="28">
        <v>164105756.42500001</v>
      </c>
      <c r="N22" s="27">
        <v>171808993.30000001</v>
      </c>
      <c r="O22" s="27">
        <v>162775849.59999999</v>
      </c>
      <c r="P22" s="27">
        <v>169808163.07499999</v>
      </c>
      <c r="Q22" s="27">
        <v>196701189.69999999</v>
      </c>
      <c r="R22" s="27">
        <v>150964619.18200001</v>
      </c>
      <c r="S22" s="27">
        <v>180749115.19999999</v>
      </c>
      <c r="T22" s="27">
        <v>172453835.926</v>
      </c>
      <c r="U22" s="27">
        <v>173726663.24900001</v>
      </c>
      <c r="V22" s="27">
        <v>161889124.61700001</v>
      </c>
      <c r="W22" s="27">
        <v>186546892.07800001</v>
      </c>
      <c r="X22" s="27">
        <v>154252624.74599999</v>
      </c>
      <c r="Y22" s="27">
        <v>164605879.20899999</v>
      </c>
      <c r="Z22" s="29">
        <v>51.166666666666664</v>
      </c>
      <c r="AA22" s="30">
        <f t="shared" si="0"/>
        <v>3.047563930083993E-3</v>
      </c>
      <c r="AB22" s="31"/>
      <c r="AC22" s="27">
        <v>63388.832000000002</v>
      </c>
      <c r="AD22" s="27">
        <v>57365.214</v>
      </c>
      <c r="AE22" s="118">
        <v>53195.834000000003</v>
      </c>
      <c r="AF22" s="27">
        <v>53561.112000000001</v>
      </c>
      <c r="AG22" s="27">
        <v>44626.036</v>
      </c>
      <c r="AH22" s="27">
        <v>67205.171000000002</v>
      </c>
      <c r="AI22" s="27">
        <v>83543.429000000004</v>
      </c>
      <c r="AJ22" s="27">
        <v>48833.225999999995</v>
      </c>
      <c r="AK22" s="27">
        <v>60051.358999999997</v>
      </c>
      <c r="AL22" s="27">
        <v>54795.883000000002</v>
      </c>
      <c r="AM22" s="27">
        <v>54242.205999999998</v>
      </c>
      <c r="AN22" s="27">
        <v>56732.962</v>
      </c>
      <c r="AO22" s="27">
        <v>54389.964</v>
      </c>
      <c r="AP22" s="27">
        <v>51636.002</v>
      </c>
      <c r="AQ22" s="27">
        <f>SUM(21820.298+34912.664)</f>
        <v>56732.962</v>
      </c>
      <c r="AR22" s="27">
        <v>54978.642999999996</v>
      </c>
      <c r="AS22" s="32">
        <f t="shared" si="1"/>
        <v>3.3514071797426728E-2</v>
      </c>
      <c r="AT22" s="127">
        <v>29889.058000000001</v>
      </c>
      <c r="AU22" s="123">
        <f t="shared" si="18"/>
        <v>-0.43813160256120809</v>
      </c>
      <c r="AV22" s="123"/>
      <c r="AW22" s="33">
        <f t="shared" si="2"/>
        <v>0.69616758397098333</v>
      </c>
      <c r="AX22" s="34">
        <f t="shared" si="3"/>
        <v>0.66020182852206788</v>
      </c>
      <c r="AY22" s="35">
        <f t="shared" si="4"/>
        <v>0.64831161512986513</v>
      </c>
      <c r="AZ22" s="34">
        <f t="shared" si="5"/>
        <v>0.62349602277775518</v>
      </c>
      <c r="BA22" s="34">
        <f t="shared" si="6"/>
        <v>0.5483127393856343</v>
      </c>
      <c r="BB22" s="34">
        <f t="shared" si="7"/>
        <v>0.79154228846250663</v>
      </c>
      <c r="BC22" s="34">
        <f t="shared" si="8"/>
        <v>0.84944508091096727</v>
      </c>
      <c r="BD22" s="34">
        <f t="shared" si="9"/>
        <v>0.64694928208479896</v>
      </c>
      <c r="BE22" s="34">
        <f t="shared" si="10"/>
        <v>0.66447195532385106</v>
      </c>
      <c r="BF22" s="34">
        <f t="shared" si="11"/>
        <v>0.6354846525247827</v>
      </c>
      <c r="BG22" s="34">
        <f t="shared" si="12"/>
        <v>0.6244545884387982</v>
      </c>
      <c r="BH22" s="34">
        <f t="shared" si="13"/>
        <v>0.70088663626070979</v>
      </c>
      <c r="BI22" s="34">
        <f t="shared" si="14"/>
        <v>0.58312377541254523</v>
      </c>
      <c r="BJ22" s="34">
        <f t="shared" si="15"/>
        <v>0.6694991684585776</v>
      </c>
      <c r="BK22" s="34">
        <f t="shared" si="16"/>
        <v>0.66800339409740828</v>
      </c>
      <c r="BL22" s="36">
        <f t="shared" si="17"/>
        <v>3.0373941339302758E-2</v>
      </c>
      <c r="BM22" s="25"/>
      <c r="BN22" s="25" t="s">
        <v>610</v>
      </c>
      <c r="BO22" s="25" t="s">
        <v>692</v>
      </c>
      <c r="BP22" s="25"/>
    </row>
    <row r="23" spans="1:68" s="917" customFormat="1" ht="102" x14ac:dyDescent="0.2">
      <c r="A23" s="917">
        <v>25</v>
      </c>
      <c r="B23" s="918">
        <v>34</v>
      </c>
      <c r="C23" s="916"/>
      <c r="D23" s="937"/>
      <c r="E23" s="938">
        <v>6705</v>
      </c>
      <c r="F23" s="939">
        <v>4</v>
      </c>
      <c r="G23" s="916" t="s">
        <v>284</v>
      </c>
      <c r="H23" s="916" t="s">
        <v>9</v>
      </c>
      <c r="I23" s="937">
        <v>2364</v>
      </c>
      <c r="J23" s="940" t="s">
        <v>283</v>
      </c>
      <c r="K23" s="929">
        <v>23262874.550000001</v>
      </c>
      <c r="L23" s="929">
        <v>20260360.399999999</v>
      </c>
      <c r="M23" s="941">
        <v>27232157.25</v>
      </c>
      <c r="N23" s="929">
        <v>25345307.305</v>
      </c>
      <c r="O23" s="929">
        <v>28070891.978999998</v>
      </c>
      <c r="P23" s="929">
        <v>27182799.131000001</v>
      </c>
      <c r="Q23" s="929">
        <v>25277887.109000001</v>
      </c>
      <c r="R23" s="929">
        <v>24820328.285</v>
      </c>
      <c r="S23" s="929">
        <v>23807944.013</v>
      </c>
      <c r="T23" s="929">
        <v>22997258.373</v>
      </c>
      <c r="U23" s="929">
        <v>25403484.313000001</v>
      </c>
      <c r="V23" s="929">
        <v>23140387.454999998</v>
      </c>
      <c r="W23" s="929">
        <v>22350916.662999999</v>
      </c>
      <c r="X23" s="929">
        <v>23146482.879999999</v>
      </c>
      <c r="Y23" s="929">
        <v>21639416.736000001</v>
      </c>
      <c r="Z23" s="942">
        <v>49</v>
      </c>
      <c r="AA23" s="943">
        <f t="shared" si="0"/>
        <v>-0.20537265787123782</v>
      </c>
      <c r="AB23" s="944"/>
      <c r="AC23" s="929">
        <v>31594.962</v>
      </c>
      <c r="AD23" s="929">
        <v>30833.894</v>
      </c>
      <c r="AE23" s="945">
        <v>41049.35</v>
      </c>
      <c r="AF23" s="929">
        <v>41658.942999999999</v>
      </c>
      <c r="AG23" s="929">
        <v>41875.711000000003</v>
      </c>
      <c r="AH23" s="929">
        <v>32778.529000000002</v>
      </c>
      <c r="AI23" s="929">
        <v>29944.116000000002</v>
      </c>
      <c r="AJ23" s="929">
        <v>28790.358</v>
      </c>
      <c r="AK23" s="929">
        <v>32037.221000000001</v>
      </c>
      <c r="AL23" s="929">
        <v>1465.4880000000001</v>
      </c>
      <c r="AM23" s="929">
        <v>2256.431</v>
      </c>
      <c r="AN23" s="929">
        <v>2016.4469999999999</v>
      </c>
      <c r="AO23" s="929">
        <v>2283.4340000000002</v>
      </c>
      <c r="AP23" s="929">
        <v>2124.5529999999999</v>
      </c>
      <c r="AQ23" s="929">
        <v>2016.4469999999999</v>
      </c>
      <c r="AR23" s="929">
        <v>1894.14</v>
      </c>
      <c r="AS23" s="931">
        <f t="shared" si="1"/>
        <v>-0.95385700382588279</v>
      </c>
      <c r="AT23" s="932">
        <v>967.84199999999998</v>
      </c>
      <c r="AU23" s="946">
        <f t="shared" si="18"/>
        <v>-0.97642247684798911</v>
      </c>
      <c r="AV23" s="946"/>
      <c r="AW23" s="947">
        <f t="shared" si="2"/>
        <v>2.7163420352107774</v>
      </c>
      <c r="AX23" s="948">
        <f t="shared" si="3"/>
        <v>3.0437655985626004</v>
      </c>
      <c r="AY23" s="949">
        <f t="shared" si="4"/>
        <v>3.0147703410459705</v>
      </c>
      <c r="AZ23" s="948">
        <f t="shared" si="5"/>
        <v>3.2873101516336103</v>
      </c>
      <c r="BA23" s="948">
        <f t="shared" si="6"/>
        <v>2.9835682479436327</v>
      </c>
      <c r="BB23" s="948">
        <f t="shared" si="7"/>
        <v>2.4117110855311794</v>
      </c>
      <c r="BC23" s="948">
        <f t="shared" si="8"/>
        <v>2.3691945351982069</v>
      </c>
      <c r="BD23" s="948">
        <f t="shared" si="9"/>
        <v>2.3199014670083362</v>
      </c>
      <c r="BE23" s="948">
        <f t="shared" si="10"/>
        <v>2.691305136008932</v>
      </c>
      <c r="BF23" s="948">
        <f t="shared" si="11"/>
        <v>0.12744893119264691</v>
      </c>
      <c r="BG23" s="948">
        <f t="shared" si="12"/>
        <v>0.17764736303084944</v>
      </c>
      <c r="BH23" s="948">
        <f t="shared" si="13"/>
        <v>0.17427945006722881</v>
      </c>
      <c r="BI23" s="948">
        <f t="shared" si="14"/>
        <v>0.20432575848488815</v>
      </c>
      <c r="BJ23" s="948">
        <f t="shared" si="15"/>
        <v>0.18357458547931235</v>
      </c>
      <c r="BK23" s="948">
        <f t="shared" si="16"/>
        <v>0.17506386822791303</v>
      </c>
      <c r="BL23" s="966">
        <f t="shared" si="17"/>
        <v>-0.94193127554546174</v>
      </c>
      <c r="BM23" s="940" t="s">
        <v>324</v>
      </c>
      <c r="BN23" s="940" t="s">
        <v>489</v>
      </c>
      <c r="BO23" s="940" t="s">
        <v>693</v>
      </c>
      <c r="BP23" s="940"/>
    </row>
    <row r="24" spans="1:68" s="917" customFormat="1" ht="90" thickBot="1" x14ac:dyDescent="0.25">
      <c r="A24" s="917">
        <v>26</v>
      </c>
      <c r="B24" s="918">
        <v>35</v>
      </c>
      <c r="C24" s="979"/>
      <c r="D24" s="980"/>
      <c r="E24" s="981"/>
      <c r="F24" s="982" t="s">
        <v>351</v>
      </c>
      <c r="G24" s="979"/>
      <c r="H24" s="979"/>
      <c r="I24" s="980">
        <v>6041</v>
      </c>
      <c r="J24" s="983" t="s">
        <v>285</v>
      </c>
      <c r="K24" s="984">
        <v>18823180.199000001</v>
      </c>
      <c r="L24" s="984">
        <v>17788416.986000001</v>
      </c>
      <c r="M24" s="985">
        <v>17183175.6505</v>
      </c>
      <c r="N24" s="984">
        <v>18201237.885499999</v>
      </c>
      <c r="O24" s="984">
        <v>19223604.800000001</v>
      </c>
      <c r="P24" s="984">
        <v>19144210.627999999</v>
      </c>
      <c r="Q24" s="984">
        <v>17358808.800999999</v>
      </c>
      <c r="R24" s="984">
        <v>17877272.901999999</v>
      </c>
      <c r="S24" s="984">
        <v>17636278.112</v>
      </c>
      <c r="T24" s="984">
        <v>20624006.574000001</v>
      </c>
      <c r="U24" s="984">
        <v>20066936.4925</v>
      </c>
      <c r="V24" s="984">
        <v>22102161.009500001</v>
      </c>
      <c r="W24" s="984">
        <v>20319898.364500001</v>
      </c>
      <c r="X24" s="984">
        <v>20850856.547000002</v>
      </c>
      <c r="Y24" s="984">
        <v>21488763.223999999</v>
      </c>
      <c r="Z24" s="986">
        <v>87.666666666666671</v>
      </c>
      <c r="AA24" s="987">
        <f t="shared" si="0"/>
        <v>0.25056995639654739</v>
      </c>
      <c r="AB24" s="988"/>
      <c r="AC24" s="984">
        <v>30588.46</v>
      </c>
      <c r="AD24" s="984">
        <v>28181.279500000004</v>
      </c>
      <c r="AE24" s="989">
        <v>28690.998500000002</v>
      </c>
      <c r="AF24" s="984">
        <v>32243.171499999997</v>
      </c>
      <c r="AG24" s="984">
        <v>32260.027000000002</v>
      </c>
      <c r="AH24" s="984">
        <v>26293.154000000002</v>
      </c>
      <c r="AI24" s="984">
        <v>21635.074499999999</v>
      </c>
      <c r="AJ24" s="984">
        <v>24849.054499999998</v>
      </c>
      <c r="AK24" s="984">
        <v>18122.308499999999</v>
      </c>
      <c r="AL24" s="984">
        <v>1088.1844999999998</v>
      </c>
      <c r="AM24" s="984">
        <v>1324.085</v>
      </c>
      <c r="AN24" s="984">
        <v>1503.152</v>
      </c>
      <c r="AO24" s="984">
        <v>1604.8200000000002</v>
      </c>
      <c r="AP24" s="984">
        <v>1870.1670000000001</v>
      </c>
      <c r="AQ24" s="1079">
        <f>SUM(982.265+1041.774)</f>
        <v>2024.0389999999998</v>
      </c>
      <c r="AR24" s="984">
        <v>1695.1779999999999</v>
      </c>
      <c r="AS24" s="990">
        <f t="shared" si="1"/>
        <v>-0.94091603329873652</v>
      </c>
      <c r="AT24" s="932">
        <v>1464.11</v>
      </c>
      <c r="AU24" s="946">
        <f t="shared" si="18"/>
        <v>-0.94896970908837486</v>
      </c>
      <c r="AV24" s="946"/>
      <c r="AW24" s="991">
        <f t="shared" si="2"/>
        <v>3.250084170327928</v>
      </c>
      <c r="AX24" s="992">
        <f t="shared" si="3"/>
        <v>3.1684977389701947</v>
      </c>
      <c r="AY24" s="993">
        <f t="shared" si="4"/>
        <v>3.3394291117736601</v>
      </c>
      <c r="AZ24" s="992">
        <f t="shared" si="5"/>
        <v>3.5429646821644467</v>
      </c>
      <c r="BA24" s="992">
        <f t="shared" si="6"/>
        <v>3.356293196372826</v>
      </c>
      <c r="BB24" s="992">
        <f t="shared" si="7"/>
        <v>2.7468517256641629</v>
      </c>
      <c r="BC24" s="992">
        <f t="shared" si="8"/>
        <v>2.4926911458064631</v>
      </c>
      <c r="BD24" s="992">
        <f t="shared" si="9"/>
        <v>2.7799603033659617</v>
      </c>
      <c r="BE24" s="992">
        <f t="shared" si="10"/>
        <v>2.0551171154042187</v>
      </c>
      <c r="BF24" s="992">
        <f t="shared" si="11"/>
        <v>0.10552600398914125</v>
      </c>
      <c r="BG24" s="992">
        <f t="shared" si="12"/>
        <v>0.13196683016312685</v>
      </c>
      <c r="BH24" s="992">
        <f t="shared" si="13"/>
        <v>0.13601855486926476</v>
      </c>
      <c r="BI24" s="992">
        <f t="shared" si="14"/>
        <v>0.1579555144629769</v>
      </c>
      <c r="BJ24" s="992">
        <f t="shared" si="15"/>
        <v>0.17938514859420274</v>
      </c>
      <c r="BK24" s="992">
        <f t="shared" si="16"/>
        <v>0.15777343556996512</v>
      </c>
      <c r="BL24" s="994">
        <f t="shared" si="17"/>
        <v>-0.95275436899866772</v>
      </c>
      <c r="BM24" s="983" t="s">
        <v>324</v>
      </c>
      <c r="BN24" s="983" t="s">
        <v>512</v>
      </c>
      <c r="BO24" s="940" t="s">
        <v>694</v>
      </c>
      <c r="BP24" s="983"/>
    </row>
    <row r="25" spans="1:68" s="342" customFormat="1" ht="165.75" x14ac:dyDescent="0.2">
      <c r="A25" s="342">
        <v>27</v>
      </c>
      <c r="B25" s="21">
        <v>36</v>
      </c>
      <c r="C25" s="60" t="s">
        <v>51</v>
      </c>
      <c r="D25" s="61">
        <v>21</v>
      </c>
      <c r="E25" s="62">
        <v>1353</v>
      </c>
      <c r="F25" s="64" t="s">
        <v>374</v>
      </c>
      <c r="G25" s="60" t="s">
        <v>50</v>
      </c>
      <c r="H25" s="60" t="s">
        <v>9</v>
      </c>
      <c r="I25" s="61">
        <v>1554</v>
      </c>
      <c r="J25" s="63" t="s">
        <v>49</v>
      </c>
      <c r="K25" s="65">
        <v>66840518.75</v>
      </c>
      <c r="L25" s="65">
        <v>70006336.099999994</v>
      </c>
      <c r="M25" s="66">
        <v>52566915.975000001</v>
      </c>
      <c r="N25" s="65">
        <v>58101023.425000004</v>
      </c>
      <c r="O25" s="65">
        <v>57616072.299999997</v>
      </c>
      <c r="P25" s="65">
        <v>67760805.5</v>
      </c>
      <c r="Q25" s="65">
        <v>66571925</v>
      </c>
      <c r="R25" s="65">
        <v>69952050.502000004</v>
      </c>
      <c r="S25" s="65">
        <v>54967695.465000004</v>
      </c>
      <c r="T25" s="65">
        <v>59498322.107999995</v>
      </c>
      <c r="U25" s="65">
        <v>61577965.431000002</v>
      </c>
      <c r="V25" s="65">
        <v>59150626.388999999</v>
      </c>
      <c r="W25" s="65">
        <v>25870691.423</v>
      </c>
      <c r="X25" s="65">
        <v>25441659.767999999</v>
      </c>
      <c r="Y25" s="65">
        <v>41271093.759000003</v>
      </c>
      <c r="Z25" s="67">
        <v>37.166666666666664</v>
      </c>
      <c r="AA25" s="68">
        <f t="shared" si="0"/>
        <v>-0.21488462860123111</v>
      </c>
      <c r="AB25" s="69"/>
      <c r="AC25" s="65">
        <v>51810.402000000002</v>
      </c>
      <c r="AD25" s="65">
        <v>55845.862999999998</v>
      </c>
      <c r="AE25" s="117">
        <v>41899.029000000002</v>
      </c>
      <c r="AF25" s="65">
        <v>46959.659</v>
      </c>
      <c r="AG25" s="65">
        <v>48009.985000000001</v>
      </c>
      <c r="AH25" s="65">
        <v>50098.358</v>
      </c>
      <c r="AI25" s="65">
        <v>46475.756999999998</v>
      </c>
      <c r="AJ25" s="65">
        <v>46750.899999999994</v>
      </c>
      <c r="AK25" s="65">
        <v>37830.449000000001</v>
      </c>
      <c r="AL25" s="65">
        <v>40224.875</v>
      </c>
      <c r="AM25" s="65">
        <v>42924.118000000002</v>
      </c>
      <c r="AN25" s="65">
        <v>42140.792999999998</v>
      </c>
      <c r="AO25" s="65">
        <v>19699.108</v>
      </c>
      <c r="AP25" s="65">
        <v>18732.626</v>
      </c>
      <c r="AQ25" s="1078">
        <f>SUM(11979.384+30161.409)</f>
        <v>42140.792999999998</v>
      </c>
      <c r="AR25" s="65">
        <v>32833.898000000001</v>
      </c>
      <c r="AS25" s="70">
        <f t="shared" si="1"/>
        <v>-0.21635658907513108</v>
      </c>
      <c r="AT25" s="127">
        <v>21852.429</v>
      </c>
      <c r="AU25" s="123">
        <f t="shared" si="18"/>
        <v>-0.47845022852438895</v>
      </c>
      <c r="AV25" s="123"/>
      <c r="AW25" s="33">
        <f t="shared" si="2"/>
        <v>1.5502692967953664</v>
      </c>
      <c r="AX25" s="34">
        <f t="shared" si="3"/>
        <v>1.5954516722665624</v>
      </c>
      <c r="AY25" s="35">
        <f t="shared" si="4"/>
        <v>1.5941216342205244</v>
      </c>
      <c r="AZ25" s="34">
        <f t="shared" si="5"/>
        <v>1.6164830232506355</v>
      </c>
      <c r="BA25" s="34">
        <f t="shared" si="6"/>
        <v>1.6665483460940465</v>
      </c>
      <c r="BB25" s="34">
        <f t="shared" si="7"/>
        <v>1.4786824811284158</v>
      </c>
      <c r="BC25" s="34">
        <f t="shared" si="8"/>
        <v>1.3962569656803525</v>
      </c>
      <c r="BD25" s="34">
        <f t="shared" si="9"/>
        <v>1.336655599499927</v>
      </c>
      <c r="BE25" s="34">
        <f t="shared" si="10"/>
        <v>1.3764611625054599</v>
      </c>
      <c r="BF25" s="34">
        <f t="shared" si="11"/>
        <v>1.3521347686741392</v>
      </c>
      <c r="BG25" s="34">
        <f t="shared" si="12"/>
        <v>1.3941388839193718</v>
      </c>
      <c r="BH25" s="34">
        <f t="shared" si="13"/>
        <v>1.4248637951139855</v>
      </c>
      <c r="BI25" s="34">
        <f t="shared" si="14"/>
        <v>1.5228899512509175</v>
      </c>
      <c r="BJ25" s="34">
        <f t="shared" si="15"/>
        <v>1.4725946475836074</v>
      </c>
      <c r="BK25" s="34">
        <f t="shared" si="16"/>
        <v>1.5911329218329668</v>
      </c>
      <c r="BL25" s="36">
        <f t="shared" si="17"/>
        <v>-1.8748333398153701E-3</v>
      </c>
      <c r="BM25" s="63"/>
      <c r="BN25" s="63" t="s">
        <v>513</v>
      </c>
      <c r="BO25" s="63" t="s">
        <v>695</v>
      </c>
      <c r="BP25" s="63"/>
    </row>
    <row r="26" spans="1:68" s="917" customFormat="1" ht="114.75" x14ac:dyDescent="0.2">
      <c r="A26" s="917">
        <v>28</v>
      </c>
      <c r="B26" s="918">
        <v>37</v>
      </c>
      <c r="C26" s="916"/>
      <c r="D26" s="937"/>
      <c r="E26" s="938">
        <v>1355</v>
      </c>
      <c r="F26" s="939" t="s">
        <v>358</v>
      </c>
      <c r="G26" s="916" t="s">
        <v>53</v>
      </c>
      <c r="H26" s="916" t="s">
        <v>9</v>
      </c>
      <c r="I26" s="937">
        <v>2727</v>
      </c>
      <c r="J26" s="940" t="s">
        <v>52</v>
      </c>
      <c r="K26" s="929">
        <v>40723965.081</v>
      </c>
      <c r="L26" s="929">
        <v>32938758.715999998</v>
      </c>
      <c r="M26" s="941">
        <v>32474209.839999996</v>
      </c>
      <c r="N26" s="929">
        <v>39589168.864999995</v>
      </c>
      <c r="O26" s="929">
        <v>34044767.318999998</v>
      </c>
      <c r="P26" s="929">
        <v>27358947.783</v>
      </c>
      <c r="Q26" s="929">
        <v>30763755.921</v>
      </c>
      <c r="R26" s="929">
        <v>35207830.634000003</v>
      </c>
      <c r="S26" s="929">
        <v>35715069.798</v>
      </c>
      <c r="T26" s="929">
        <v>21901593.699000001</v>
      </c>
      <c r="U26" s="929">
        <v>28327181.447000001</v>
      </c>
      <c r="V26" s="929">
        <v>25488043.299999997</v>
      </c>
      <c r="W26" s="929">
        <v>24208774.413999997</v>
      </c>
      <c r="X26" s="929">
        <v>29417484.810000002</v>
      </c>
      <c r="Y26" s="929">
        <v>26979891.916999999</v>
      </c>
      <c r="Z26" s="942">
        <v>58.2</v>
      </c>
      <c r="AA26" s="943">
        <f t="shared" si="0"/>
        <v>-0.16919019585296852</v>
      </c>
      <c r="AB26" s="944"/>
      <c r="AC26" s="929">
        <v>42492.805</v>
      </c>
      <c r="AD26" s="929">
        <v>40548.404000000002</v>
      </c>
      <c r="AE26" s="945">
        <v>38490.006000000001</v>
      </c>
      <c r="AF26" s="929">
        <v>47264.201999999997</v>
      </c>
      <c r="AG26" s="929">
        <v>43109.482000000004</v>
      </c>
      <c r="AH26" s="929">
        <v>34180.721999999994</v>
      </c>
      <c r="AI26" s="929">
        <v>38254.597999999998</v>
      </c>
      <c r="AJ26" s="929">
        <v>43206.578999999998</v>
      </c>
      <c r="AK26" s="929">
        <v>44988.97</v>
      </c>
      <c r="AL26" s="929">
        <v>28797.107</v>
      </c>
      <c r="AM26" s="929">
        <v>15497.128000000001</v>
      </c>
      <c r="AN26" s="929">
        <v>952.09400000000005</v>
      </c>
      <c r="AO26" s="929">
        <v>1490.74</v>
      </c>
      <c r="AP26" s="929">
        <v>1789.192</v>
      </c>
      <c r="AQ26" s="929">
        <f>SUM(612.12+339.974)</f>
        <v>952.09400000000005</v>
      </c>
      <c r="AR26" s="929">
        <v>1732.357</v>
      </c>
      <c r="AS26" s="931">
        <f t="shared" si="1"/>
        <v>-0.95499203091836371</v>
      </c>
      <c r="AT26" s="932">
        <v>1290.4090000000001</v>
      </c>
      <c r="AU26" s="946">
        <f t="shared" si="18"/>
        <v>-0.96647418033657884</v>
      </c>
      <c r="AV26" s="946"/>
      <c r="AW26" s="947">
        <f t="shared" si="2"/>
        <v>2.0868697296779315</v>
      </c>
      <c r="AX26" s="948">
        <f t="shared" si="3"/>
        <v>2.4620480904948989</v>
      </c>
      <c r="AY26" s="949">
        <f t="shared" si="4"/>
        <v>2.3704968459364988</v>
      </c>
      <c r="AZ26" s="948">
        <f t="shared" si="5"/>
        <v>2.3877339865947702</v>
      </c>
      <c r="BA26" s="948">
        <f t="shared" si="6"/>
        <v>2.532517352582468</v>
      </c>
      <c r="BB26" s="948">
        <f t="shared" si="7"/>
        <v>2.4986868845328059</v>
      </c>
      <c r="BC26" s="948">
        <f t="shared" si="8"/>
        <v>2.4869913867627971</v>
      </c>
      <c r="BD26" s="948">
        <f t="shared" si="9"/>
        <v>2.4543732585600235</v>
      </c>
      <c r="BE26" s="948">
        <f t="shared" si="10"/>
        <v>2.5193270098281779</v>
      </c>
      <c r="BF26" s="948">
        <f t="shared" si="11"/>
        <v>2.6296814191484925</v>
      </c>
      <c r="BG26" s="948">
        <f t="shared" si="12"/>
        <v>1.0941524859432301</v>
      </c>
      <c r="BH26" s="948">
        <f t="shared" si="13"/>
        <v>7.4709069565963904E-2</v>
      </c>
      <c r="BI26" s="948">
        <f t="shared" si="14"/>
        <v>0.12315699873991978</v>
      </c>
      <c r="BJ26" s="948">
        <f t="shared" si="15"/>
        <v>0.1216413987501605</v>
      </c>
      <c r="BK26" s="948">
        <f t="shared" si="16"/>
        <v>0.12841837953460769</v>
      </c>
      <c r="BL26" s="966">
        <f t="shared" si="17"/>
        <v>-0.94582638666879382</v>
      </c>
      <c r="BM26" s="940" t="s">
        <v>322</v>
      </c>
      <c r="BN26" s="940" t="s">
        <v>490</v>
      </c>
      <c r="BO26" s="940" t="s">
        <v>696</v>
      </c>
      <c r="BP26" s="940"/>
    </row>
    <row r="27" spans="1:68" s="342" customFormat="1" ht="178.5" x14ac:dyDescent="0.2">
      <c r="A27" s="342">
        <v>29</v>
      </c>
      <c r="B27" s="21">
        <v>38</v>
      </c>
      <c r="C27" s="22"/>
      <c r="D27" s="23"/>
      <c r="E27" s="24">
        <v>1356</v>
      </c>
      <c r="F27" s="26" t="s">
        <v>355</v>
      </c>
      <c r="G27" s="22" t="s">
        <v>55</v>
      </c>
      <c r="H27" s="22" t="s">
        <v>9</v>
      </c>
      <c r="I27" s="23">
        <v>3149</v>
      </c>
      <c r="J27" s="25" t="s">
        <v>54</v>
      </c>
      <c r="K27" s="27">
        <v>68478304.226999998</v>
      </c>
      <c r="L27" s="27">
        <v>63919253.305</v>
      </c>
      <c r="M27" s="28">
        <v>54831979.241999999</v>
      </c>
      <c r="N27" s="27">
        <v>52594748.236000001</v>
      </c>
      <c r="O27" s="27">
        <v>59185902.506999999</v>
      </c>
      <c r="P27" s="27">
        <v>62419452.005999997</v>
      </c>
      <c r="Q27" s="27">
        <v>61255507.079999998</v>
      </c>
      <c r="R27" s="27">
        <v>56799318.506999999</v>
      </c>
      <c r="S27" s="27">
        <v>63602281.255999997</v>
      </c>
      <c r="T27" s="27">
        <v>63093826.901999995</v>
      </c>
      <c r="U27" s="27">
        <v>63058064.681999996</v>
      </c>
      <c r="V27" s="27">
        <v>56460471.083999999</v>
      </c>
      <c r="W27" s="27">
        <v>58454795.594999999</v>
      </c>
      <c r="X27" s="27">
        <v>63998205.284999996</v>
      </c>
      <c r="Y27" s="27">
        <v>61226584.056000002</v>
      </c>
      <c r="Z27" s="29">
        <v>72.2</v>
      </c>
      <c r="AA27" s="30">
        <f t="shared" si="0"/>
        <v>0.1166218127158519</v>
      </c>
      <c r="AB27" s="31"/>
      <c r="AC27" s="27">
        <v>37837.463000000003</v>
      </c>
      <c r="AD27" s="27">
        <v>30456.989000000001</v>
      </c>
      <c r="AE27" s="118">
        <v>25782.083999999999</v>
      </c>
      <c r="AF27" s="27">
        <v>24988.059999999998</v>
      </c>
      <c r="AG27" s="27">
        <v>30881.330999999998</v>
      </c>
      <c r="AH27" s="27">
        <v>30722.472999999998</v>
      </c>
      <c r="AI27" s="27">
        <v>28794.091</v>
      </c>
      <c r="AJ27" s="27">
        <v>22599.300999999999</v>
      </c>
      <c r="AK27" s="27">
        <v>10915.937</v>
      </c>
      <c r="AL27" s="27">
        <v>4408.8429999999998</v>
      </c>
      <c r="AM27" s="27">
        <v>5791.4089999999997</v>
      </c>
      <c r="AN27" s="27">
        <v>4620.5770000000002</v>
      </c>
      <c r="AO27" s="27">
        <v>4859.7690000000002</v>
      </c>
      <c r="AP27" s="27">
        <v>5619.84</v>
      </c>
      <c r="AQ27" s="27">
        <f>SUM(3327.587+1292.99)</f>
        <v>4620.5770000000002</v>
      </c>
      <c r="AR27" s="27">
        <v>6159.0069999999996</v>
      </c>
      <c r="AS27" s="32">
        <f t="shared" si="1"/>
        <v>-0.76111291081046817</v>
      </c>
      <c r="AT27" s="127">
        <v>5292.4880000000003</v>
      </c>
      <c r="AU27" s="123">
        <f t="shared" si="18"/>
        <v>-0.79472225751805003</v>
      </c>
      <c r="AV27" s="123"/>
      <c r="AW27" s="33">
        <f t="shared" si="2"/>
        <v>1.1050934577635536</v>
      </c>
      <c r="AX27" s="34">
        <f t="shared" si="3"/>
        <v>0.95298325387720206</v>
      </c>
      <c r="AY27" s="35">
        <f t="shared" si="4"/>
        <v>0.94040318647668053</v>
      </c>
      <c r="AZ27" s="34">
        <f t="shared" si="5"/>
        <v>0.95021122214997855</v>
      </c>
      <c r="BA27" s="34">
        <f t="shared" si="6"/>
        <v>1.04353671032887</v>
      </c>
      <c r="BB27" s="34">
        <f t="shared" si="7"/>
        <v>0.9843877833803103</v>
      </c>
      <c r="BC27" s="34">
        <f t="shared" si="8"/>
        <v>0.94013068775660524</v>
      </c>
      <c r="BD27" s="34">
        <f t="shared" si="9"/>
        <v>0.79575958282720738</v>
      </c>
      <c r="BE27" s="34">
        <f t="shared" si="10"/>
        <v>0.34325614693168671</v>
      </c>
      <c r="BF27" s="34">
        <f t="shared" si="11"/>
        <v>0.13975513030293762</v>
      </c>
      <c r="BG27" s="34">
        <f t="shared" si="12"/>
        <v>0.18368495859192346</v>
      </c>
      <c r="BH27" s="34">
        <f t="shared" si="13"/>
        <v>0.16367475904073348</v>
      </c>
      <c r="BI27" s="34">
        <f t="shared" si="14"/>
        <v>0.16627443310795484</v>
      </c>
      <c r="BJ27" s="34">
        <f t="shared" si="15"/>
        <v>0.17562492494823717</v>
      </c>
      <c r="BK27" s="34">
        <f t="shared" si="16"/>
        <v>0.20118734680238748</v>
      </c>
      <c r="BL27" s="36">
        <f t="shared" si="17"/>
        <v>-0.7860626700382024</v>
      </c>
      <c r="BM27" s="25" t="s">
        <v>327</v>
      </c>
      <c r="BN27" s="25" t="s">
        <v>611</v>
      </c>
      <c r="BO27" s="25" t="s">
        <v>697</v>
      </c>
      <c r="BP27" s="25"/>
    </row>
    <row r="28" spans="1:68" s="342" customFormat="1" ht="102" x14ac:dyDescent="0.2">
      <c r="A28" s="342">
        <v>30</v>
      </c>
      <c r="B28" s="21">
        <v>39</v>
      </c>
      <c r="C28" s="22"/>
      <c r="D28" s="23"/>
      <c r="E28" s="24">
        <v>1364</v>
      </c>
      <c r="F28" s="26">
        <v>4</v>
      </c>
      <c r="G28" s="22" t="s">
        <v>57</v>
      </c>
      <c r="H28" s="22" t="s">
        <v>9</v>
      </c>
      <c r="I28" s="23">
        <v>3948</v>
      </c>
      <c r="J28" s="25" t="s">
        <v>56</v>
      </c>
      <c r="K28" s="27">
        <v>32093552.092</v>
      </c>
      <c r="L28" s="27">
        <v>27578636.572000001</v>
      </c>
      <c r="M28" s="28">
        <v>31325830.513</v>
      </c>
      <c r="N28" s="27">
        <v>30906020.640999999</v>
      </c>
      <c r="O28" s="27">
        <v>35452976.941</v>
      </c>
      <c r="P28" s="27">
        <v>32152848.318999998</v>
      </c>
      <c r="Q28" s="27">
        <v>30140005.868000001</v>
      </c>
      <c r="R28" s="27">
        <v>34983484.678999998</v>
      </c>
      <c r="S28" s="27">
        <v>33072823.971000001</v>
      </c>
      <c r="T28" s="27">
        <v>36428449.108999997</v>
      </c>
      <c r="U28" s="27">
        <v>33958213.019000001</v>
      </c>
      <c r="V28" s="27">
        <v>32028752.010000002</v>
      </c>
      <c r="W28" s="27">
        <v>24019043.644000001</v>
      </c>
      <c r="X28" s="27">
        <v>28093645.559</v>
      </c>
      <c r="Y28" s="27">
        <v>24695317.517000001</v>
      </c>
      <c r="Z28" s="29">
        <v>81</v>
      </c>
      <c r="AA28" s="30">
        <f t="shared" si="0"/>
        <v>-0.21166279991358514</v>
      </c>
      <c r="AB28" s="31"/>
      <c r="AC28" s="27">
        <v>8178.7420000000002</v>
      </c>
      <c r="AD28" s="27">
        <v>5451.3289999999997</v>
      </c>
      <c r="AE28" s="118">
        <v>7211.9049999999997</v>
      </c>
      <c r="AF28" s="27">
        <v>8111.0739999999996</v>
      </c>
      <c r="AG28" s="27">
        <v>9365.4889999999996</v>
      </c>
      <c r="AH28" s="27">
        <v>7902.5770000000002</v>
      </c>
      <c r="AI28" s="27">
        <v>8009.3530000000001</v>
      </c>
      <c r="AJ28" s="27">
        <v>9384.1550000000007</v>
      </c>
      <c r="AK28" s="27">
        <v>9498.6010000000006</v>
      </c>
      <c r="AL28" s="27">
        <v>8164.3710000000001</v>
      </c>
      <c r="AM28" s="27">
        <v>8228.42</v>
      </c>
      <c r="AN28" s="27">
        <v>10755.873</v>
      </c>
      <c r="AO28" s="27">
        <v>7784.1620000000003</v>
      </c>
      <c r="AP28" s="27">
        <v>9361.4220000000005</v>
      </c>
      <c r="AQ28" s="27">
        <v>10755.873</v>
      </c>
      <c r="AR28" s="27">
        <v>7503.8969999999999</v>
      </c>
      <c r="AS28" s="32">
        <f t="shared" si="1"/>
        <v>4.048749948869268E-2</v>
      </c>
      <c r="AT28" s="127">
        <v>1128.5709999999999</v>
      </c>
      <c r="AU28" s="123">
        <f t="shared" si="18"/>
        <v>-0.84351277505735311</v>
      </c>
      <c r="AV28" s="123"/>
      <c r="AW28" s="33">
        <f t="shared" si="2"/>
        <v>0.50968132019507595</v>
      </c>
      <c r="AX28" s="34">
        <f t="shared" si="3"/>
        <v>0.39532984060093945</v>
      </c>
      <c r="AY28" s="35">
        <f t="shared" si="4"/>
        <v>0.46044461595405173</v>
      </c>
      <c r="AZ28" s="34">
        <f t="shared" si="5"/>
        <v>0.52488633811625884</v>
      </c>
      <c r="BA28" s="34">
        <f t="shared" si="6"/>
        <v>0.5283330094161528</v>
      </c>
      <c r="BB28" s="34">
        <f t="shared" si="7"/>
        <v>0.49156310642190609</v>
      </c>
      <c r="BC28" s="34">
        <f t="shared" si="8"/>
        <v>0.53147653886183377</v>
      </c>
      <c r="BD28" s="34">
        <f t="shared" si="9"/>
        <v>0.53649058040425301</v>
      </c>
      <c r="BE28" s="34">
        <f t="shared" si="10"/>
        <v>0.57440519795520784</v>
      </c>
      <c r="BF28" s="34">
        <f t="shared" si="11"/>
        <v>0.44824148157231947</v>
      </c>
      <c r="BG28" s="34">
        <f t="shared" si="12"/>
        <v>0.48462031823618673</v>
      </c>
      <c r="BH28" s="34">
        <f t="shared" si="13"/>
        <v>0.67163859501249423</v>
      </c>
      <c r="BI28" s="34">
        <f t="shared" si="14"/>
        <v>0.64816585667385618</v>
      </c>
      <c r="BJ28" s="34">
        <f t="shared" si="15"/>
        <v>0.66644408824336443</v>
      </c>
      <c r="BK28" s="34">
        <f t="shared" si="16"/>
        <v>0.60771820365009643</v>
      </c>
      <c r="BL28" s="36">
        <f t="shared" si="17"/>
        <v>0.31985081938875642</v>
      </c>
      <c r="BM28" s="25" t="s">
        <v>328</v>
      </c>
      <c r="BN28" s="25" t="s">
        <v>514</v>
      </c>
      <c r="BO28" s="25" t="s">
        <v>698</v>
      </c>
      <c r="BP28" s="25"/>
    </row>
    <row r="29" spans="1:68" s="917" customFormat="1" ht="127.5" x14ac:dyDescent="0.2">
      <c r="A29" s="917">
        <v>31</v>
      </c>
      <c r="B29" s="918">
        <v>40</v>
      </c>
      <c r="C29" s="916"/>
      <c r="D29" s="937"/>
      <c r="E29" s="938">
        <v>1378</v>
      </c>
      <c r="F29" s="939">
        <v>3</v>
      </c>
      <c r="G29" s="916" t="s">
        <v>59</v>
      </c>
      <c r="H29" s="916" t="s">
        <v>9</v>
      </c>
      <c r="I29" s="937">
        <v>2850</v>
      </c>
      <c r="J29" s="940" t="s">
        <v>60</v>
      </c>
      <c r="K29" s="929">
        <v>49674895.950000003</v>
      </c>
      <c r="L29" s="929">
        <v>57906968.674999997</v>
      </c>
      <c r="M29" s="941">
        <v>57718638.325000003</v>
      </c>
      <c r="N29" s="929">
        <v>61701359.450000003</v>
      </c>
      <c r="O29" s="929">
        <v>52061206.524999999</v>
      </c>
      <c r="P29" s="929">
        <v>46316268.625</v>
      </c>
      <c r="Q29" s="929">
        <v>61305861.899999999</v>
      </c>
      <c r="R29" s="929">
        <v>52779641</v>
      </c>
      <c r="S29" s="929">
        <v>68920748.474999994</v>
      </c>
      <c r="T29" s="929">
        <v>53796707.112999998</v>
      </c>
      <c r="U29" s="929">
        <v>59060663.920000002</v>
      </c>
      <c r="V29" s="929">
        <v>39716327.130999997</v>
      </c>
      <c r="W29" s="929">
        <v>64275317.284999996</v>
      </c>
      <c r="X29" s="929">
        <v>38271742.020000003</v>
      </c>
      <c r="Y29" s="929">
        <v>58436645.838</v>
      </c>
      <c r="Z29" s="942">
        <v>61.333333333333336</v>
      </c>
      <c r="AA29" s="943">
        <f t="shared" si="0"/>
        <v>1.2439786069745202E-2</v>
      </c>
      <c r="AB29" s="944"/>
      <c r="AC29" s="929">
        <v>102919.734</v>
      </c>
      <c r="AD29" s="929">
        <v>75348.884000000005</v>
      </c>
      <c r="AE29" s="945">
        <v>47558.258999999998</v>
      </c>
      <c r="AF29" s="929">
        <v>75468.952000000005</v>
      </c>
      <c r="AG29" s="929">
        <v>56927.642</v>
      </c>
      <c r="AH29" s="929">
        <v>53519.135000000002</v>
      </c>
      <c r="AI29" s="929">
        <v>52974.366999999998</v>
      </c>
      <c r="AJ29" s="929">
        <v>3926.1680000000001</v>
      </c>
      <c r="AK29" s="929">
        <v>3439.1849999999999</v>
      </c>
      <c r="AL29" s="929">
        <v>3589.47</v>
      </c>
      <c r="AM29" s="929">
        <v>4933.7489999999998</v>
      </c>
      <c r="AN29" s="929">
        <v>3954.0529999999999</v>
      </c>
      <c r="AO29" s="929">
        <v>4434.665</v>
      </c>
      <c r="AP29" s="929">
        <v>2698.3989999999999</v>
      </c>
      <c r="AQ29" s="929">
        <v>3954.0529999999999</v>
      </c>
      <c r="AR29" s="929">
        <v>5000.7079999999996</v>
      </c>
      <c r="AS29" s="931">
        <f t="shared" si="1"/>
        <v>-0.89485090276328239</v>
      </c>
      <c r="AT29" s="932">
        <v>2668.1379999999999</v>
      </c>
      <c r="AU29" s="946">
        <f t="shared" si="18"/>
        <v>-0.94389748371570958</v>
      </c>
      <c r="AV29" s="946"/>
      <c r="AW29" s="947">
        <f t="shared" si="2"/>
        <v>4.1437322426842442</v>
      </c>
      <c r="AX29" s="948">
        <f t="shared" si="3"/>
        <v>2.6024116172577396</v>
      </c>
      <c r="AY29" s="949">
        <f t="shared" si="4"/>
        <v>1.6479341987318097</v>
      </c>
      <c r="AZ29" s="948">
        <f t="shared" si="5"/>
        <v>2.4462654525839622</v>
      </c>
      <c r="BA29" s="948">
        <f t="shared" si="6"/>
        <v>2.1869505453225759</v>
      </c>
      <c r="BB29" s="948">
        <f t="shared" si="7"/>
        <v>2.3110296484942712</v>
      </c>
      <c r="BC29" s="948">
        <f t="shared" si="8"/>
        <v>1.7281990778111873</v>
      </c>
      <c r="BD29" s="948">
        <f t="shared" si="9"/>
        <v>0.14877585090053946</v>
      </c>
      <c r="BE29" s="948">
        <f t="shared" si="10"/>
        <v>9.9801150628754845E-2</v>
      </c>
      <c r="BF29" s="948">
        <f t="shared" si="11"/>
        <v>0.13344571415719989</v>
      </c>
      <c r="BG29" s="948">
        <f t="shared" si="12"/>
        <v>0.16707394304550852</v>
      </c>
      <c r="BH29" s="948">
        <f t="shared" si="13"/>
        <v>0.19911473621203618</v>
      </c>
      <c r="BI29" s="948">
        <f t="shared" si="14"/>
        <v>0.13798967278018939</v>
      </c>
      <c r="BJ29" s="948">
        <f t="shared" si="15"/>
        <v>0.1410126039514937</v>
      </c>
      <c r="BK29" s="948">
        <f t="shared" si="16"/>
        <v>0.17114972730854977</v>
      </c>
      <c r="BL29" s="966">
        <f t="shared" si="17"/>
        <v>-0.89614286332533155</v>
      </c>
      <c r="BM29" s="940" t="s">
        <v>330</v>
      </c>
      <c r="BN29" s="940" t="s">
        <v>515</v>
      </c>
      <c r="BO29" s="940" t="s">
        <v>700</v>
      </c>
      <c r="BP29" s="940"/>
    </row>
    <row r="30" spans="1:68" s="342" customFormat="1" ht="102" x14ac:dyDescent="0.2">
      <c r="A30" s="342">
        <v>32</v>
      </c>
      <c r="B30" s="21">
        <v>41</v>
      </c>
      <c r="C30" s="22"/>
      <c r="D30" s="23"/>
      <c r="E30" s="24"/>
      <c r="F30" s="26">
        <v>2</v>
      </c>
      <c r="G30" s="22"/>
      <c r="H30" s="22"/>
      <c r="I30" s="23">
        <v>6031</v>
      </c>
      <c r="J30" s="25" t="s">
        <v>58</v>
      </c>
      <c r="K30" s="27">
        <v>50840381.899999999</v>
      </c>
      <c r="L30" s="27">
        <v>46164252.924999997</v>
      </c>
      <c r="M30" s="28">
        <v>58269001.424999997</v>
      </c>
      <c r="N30" s="27">
        <v>43512271.600000001</v>
      </c>
      <c r="O30" s="27">
        <v>41786049.424999997</v>
      </c>
      <c r="P30" s="27">
        <v>53241516.100000001</v>
      </c>
      <c r="Q30" s="27">
        <v>45638211.25</v>
      </c>
      <c r="R30" s="27">
        <v>50437240.850000001</v>
      </c>
      <c r="S30" s="27">
        <v>38968091.200000003</v>
      </c>
      <c r="T30" s="27">
        <v>44740273.181000002</v>
      </c>
      <c r="U30" s="27">
        <v>42549745.82</v>
      </c>
      <c r="V30" s="27">
        <v>52907377.805</v>
      </c>
      <c r="W30" s="27">
        <v>44809247.706</v>
      </c>
      <c r="X30" s="27">
        <v>46169364.931000002</v>
      </c>
      <c r="Y30" s="27">
        <v>40620294.924999997</v>
      </c>
      <c r="Z30" s="29">
        <v>87</v>
      </c>
      <c r="AA30" s="30">
        <f t="shared" si="0"/>
        <v>-0.30288328387978719</v>
      </c>
      <c r="AB30" s="31"/>
      <c r="AC30" s="27">
        <v>24386.962</v>
      </c>
      <c r="AD30" s="27">
        <v>17541.738000000001</v>
      </c>
      <c r="AE30" s="118">
        <v>20888.596000000001</v>
      </c>
      <c r="AF30" s="27">
        <v>19333.284</v>
      </c>
      <c r="AG30" s="27">
        <v>16375.005999999999</v>
      </c>
      <c r="AH30" s="27">
        <v>17319.513999999999</v>
      </c>
      <c r="AI30" s="27">
        <v>15805.352000000001</v>
      </c>
      <c r="AJ30" s="27">
        <v>18528.439999999999</v>
      </c>
      <c r="AK30" s="27">
        <v>13115.272000000001</v>
      </c>
      <c r="AL30" s="27">
        <v>17241.621999999999</v>
      </c>
      <c r="AM30" s="27">
        <v>16715.850999999999</v>
      </c>
      <c r="AN30" s="27">
        <v>19761.333999999999</v>
      </c>
      <c r="AO30" s="27">
        <v>11146.152</v>
      </c>
      <c r="AP30" s="27">
        <v>9201.8559999999998</v>
      </c>
      <c r="AQ30" s="27">
        <v>19761.333999999999</v>
      </c>
      <c r="AR30" s="27">
        <v>8084.0829999999996</v>
      </c>
      <c r="AS30" s="32">
        <f t="shared" si="1"/>
        <v>-0.61299060022990548</v>
      </c>
      <c r="AT30" s="127">
        <v>7309.3919999999998</v>
      </c>
      <c r="AU30" s="123">
        <f t="shared" si="18"/>
        <v>-0.65007739151065969</v>
      </c>
      <c r="AV30" s="123"/>
      <c r="AW30" s="33">
        <f t="shared" si="2"/>
        <v>0.95935400516729796</v>
      </c>
      <c r="AX30" s="34">
        <f t="shared" si="3"/>
        <v>0.75997062179253283</v>
      </c>
      <c r="AY30" s="35">
        <f t="shared" si="4"/>
        <v>0.7169711335069443</v>
      </c>
      <c r="AZ30" s="34">
        <f t="shared" si="5"/>
        <v>0.88863593138630803</v>
      </c>
      <c r="BA30" s="34">
        <f t="shared" si="6"/>
        <v>0.7837546848926602</v>
      </c>
      <c r="BB30" s="34">
        <f t="shared" si="7"/>
        <v>0.65060183363185631</v>
      </c>
      <c r="BC30" s="34">
        <f t="shared" si="8"/>
        <v>0.69263678689861008</v>
      </c>
      <c r="BD30" s="34">
        <f t="shared" si="9"/>
        <v>0.7347126721346019</v>
      </c>
      <c r="BE30" s="34">
        <f t="shared" si="10"/>
        <v>0.67312878799667764</v>
      </c>
      <c r="BF30" s="34">
        <f t="shared" si="11"/>
        <v>0.77074281286785062</v>
      </c>
      <c r="BG30" s="34">
        <f t="shared" si="12"/>
        <v>0.78570861836466777</v>
      </c>
      <c r="BH30" s="34">
        <f t="shared" si="13"/>
        <v>0.74701619395442653</v>
      </c>
      <c r="BI30" s="34">
        <f t="shared" si="14"/>
        <v>0.49749337784608777</v>
      </c>
      <c r="BJ30" s="34">
        <f t="shared" si="15"/>
        <v>0.39861306360839704</v>
      </c>
      <c r="BK30" s="34">
        <f t="shared" si="16"/>
        <v>0.39803172354736421</v>
      </c>
      <c r="BL30" s="36">
        <f t="shared" si="17"/>
        <v>-0.44484274896750914</v>
      </c>
      <c r="BM30" s="25" t="s">
        <v>329</v>
      </c>
      <c r="BN30" s="25" t="s">
        <v>491</v>
      </c>
      <c r="BO30" s="25" t="s">
        <v>699</v>
      </c>
      <c r="BP30" s="25"/>
    </row>
    <row r="31" spans="1:68" s="917" customFormat="1" ht="140.25" x14ac:dyDescent="0.2">
      <c r="A31" s="917">
        <v>33</v>
      </c>
      <c r="B31" s="918">
        <v>42</v>
      </c>
      <c r="C31" s="916"/>
      <c r="D31" s="937"/>
      <c r="E31" s="938">
        <v>1384</v>
      </c>
      <c r="F31" s="939" t="s">
        <v>351</v>
      </c>
      <c r="G31" s="916" t="s">
        <v>62</v>
      </c>
      <c r="H31" s="916" t="s">
        <v>9</v>
      </c>
      <c r="I31" s="937">
        <v>1573</v>
      </c>
      <c r="J31" s="940" t="s">
        <v>61</v>
      </c>
      <c r="K31" s="929">
        <v>18323941.151000001</v>
      </c>
      <c r="L31" s="929">
        <v>21306616.299999997</v>
      </c>
      <c r="M31" s="941">
        <v>21188527.899999999</v>
      </c>
      <c r="N31" s="929">
        <v>19100697.274999999</v>
      </c>
      <c r="O31" s="929">
        <v>22601769.675000001</v>
      </c>
      <c r="P31" s="929">
        <v>19375059.149999999</v>
      </c>
      <c r="Q31" s="929">
        <v>19193673.899999999</v>
      </c>
      <c r="R31" s="929">
        <v>18828039.5</v>
      </c>
      <c r="S31" s="929">
        <v>18255207.001000002</v>
      </c>
      <c r="T31" s="929">
        <v>14511641.682999998</v>
      </c>
      <c r="U31" s="929">
        <v>17255751.778000001</v>
      </c>
      <c r="V31" s="929">
        <v>16303456.318</v>
      </c>
      <c r="W31" s="929">
        <v>13821870.346999999</v>
      </c>
      <c r="X31" s="929">
        <v>9510387.6970000006</v>
      </c>
      <c r="Y31" s="929">
        <v>9668046.1779999994</v>
      </c>
      <c r="Z31" s="942">
        <v>40</v>
      </c>
      <c r="AA31" s="943">
        <f t="shared" si="0"/>
        <v>-0.54371317235304484</v>
      </c>
      <c r="AB31" s="944"/>
      <c r="AC31" s="929">
        <v>18101.644</v>
      </c>
      <c r="AD31" s="929">
        <v>23388.49</v>
      </c>
      <c r="AE31" s="945">
        <v>22713.133999999998</v>
      </c>
      <c r="AF31" s="929">
        <v>20595.584000000003</v>
      </c>
      <c r="AG31" s="929">
        <v>30529.165000000001</v>
      </c>
      <c r="AH31" s="929">
        <v>23422.429</v>
      </c>
      <c r="AI31" s="929">
        <v>21182.235000000001</v>
      </c>
      <c r="AJ31" s="929">
        <v>19820.913</v>
      </c>
      <c r="AK31" s="929">
        <v>20010.422999999999</v>
      </c>
      <c r="AL31" s="929">
        <v>15158.662</v>
      </c>
      <c r="AM31" s="929">
        <v>18009.419000000002</v>
      </c>
      <c r="AN31" s="929">
        <v>18316.11</v>
      </c>
      <c r="AO31" s="929">
        <v>7428.1959999999999</v>
      </c>
      <c r="AP31" s="929">
        <v>4603.71</v>
      </c>
      <c r="AQ31" s="929">
        <f>SUM(6748.897+11567.213)</f>
        <v>18316.11</v>
      </c>
      <c r="AR31" s="929">
        <v>4323.857</v>
      </c>
      <c r="AS31" s="931">
        <f t="shared" si="1"/>
        <v>-0.80963186322063696</v>
      </c>
      <c r="AT31" s="932">
        <v>1804.0450000000001</v>
      </c>
      <c r="AU31" s="946">
        <f t="shared" si="18"/>
        <v>-0.92057260790166617</v>
      </c>
      <c r="AV31" s="946"/>
      <c r="AW31" s="947">
        <f t="shared" si="2"/>
        <v>1.9757369717389788</v>
      </c>
      <c r="AX31" s="948">
        <f t="shared" si="3"/>
        <v>2.1954203962456491</v>
      </c>
      <c r="AY31" s="949">
        <f t="shared" si="4"/>
        <v>2.1439086384099388</v>
      </c>
      <c r="AZ31" s="948">
        <f t="shared" si="5"/>
        <v>2.1565269271040268</v>
      </c>
      <c r="BA31" s="948">
        <f t="shared" si="6"/>
        <v>2.7014844801085247</v>
      </c>
      <c r="BB31" s="948">
        <f t="shared" si="7"/>
        <v>2.4177917412964391</v>
      </c>
      <c r="BC31" s="948">
        <f t="shared" si="8"/>
        <v>2.2072100537250456</v>
      </c>
      <c r="BD31" s="948">
        <f t="shared" si="9"/>
        <v>2.1054675395173246</v>
      </c>
      <c r="BE31" s="948">
        <f t="shared" si="10"/>
        <v>2.192297572840872</v>
      </c>
      <c r="BF31" s="948">
        <f t="shared" si="11"/>
        <v>2.0891725872418649</v>
      </c>
      <c r="BG31" s="948">
        <f t="shared" si="12"/>
        <v>2.0873525803681154</v>
      </c>
      <c r="BH31" s="948">
        <f t="shared" si="13"/>
        <v>2.2468990185569311</v>
      </c>
      <c r="BI31" s="948">
        <f t="shared" si="14"/>
        <v>1.0748467195124964</v>
      </c>
      <c r="BJ31" s="948">
        <f t="shared" si="15"/>
        <v>0.9681434967056527</v>
      </c>
      <c r="BK31" s="948">
        <f t="shared" si="16"/>
        <v>0.8944634562956677</v>
      </c>
      <c r="BL31" s="966">
        <f t="shared" si="17"/>
        <v>-0.58278844523941109</v>
      </c>
      <c r="BM31" s="940"/>
      <c r="BN31" s="940" t="s">
        <v>493</v>
      </c>
      <c r="BO31" s="940" t="s">
        <v>701</v>
      </c>
      <c r="BP31" s="940" t="s">
        <v>492</v>
      </c>
    </row>
    <row r="32" spans="1:68" s="342" customFormat="1" ht="114.75" x14ac:dyDescent="0.2">
      <c r="A32" s="342">
        <v>34</v>
      </c>
      <c r="B32" s="21">
        <v>43</v>
      </c>
      <c r="C32" s="22"/>
      <c r="D32" s="23"/>
      <c r="E32" s="24">
        <v>6018</v>
      </c>
      <c r="F32" s="26">
        <v>2</v>
      </c>
      <c r="G32" s="22" t="s">
        <v>264</v>
      </c>
      <c r="H32" s="22" t="s">
        <v>9</v>
      </c>
      <c r="I32" s="23">
        <v>2840</v>
      </c>
      <c r="J32" s="25" t="s">
        <v>263</v>
      </c>
      <c r="K32" s="27">
        <v>45508819.875</v>
      </c>
      <c r="L32" s="27">
        <v>41652715.475000001</v>
      </c>
      <c r="M32" s="28">
        <v>34859948.950000003</v>
      </c>
      <c r="N32" s="27">
        <v>48254883.924999997</v>
      </c>
      <c r="O32" s="27">
        <v>42149046.674999997</v>
      </c>
      <c r="P32" s="27">
        <v>35725527.674999997</v>
      </c>
      <c r="Q32" s="27">
        <v>45529586.475000001</v>
      </c>
      <c r="R32" s="27">
        <v>37734310.299999997</v>
      </c>
      <c r="S32" s="27">
        <v>42991629.318999998</v>
      </c>
      <c r="T32" s="27">
        <v>43862453.158</v>
      </c>
      <c r="U32" s="27">
        <v>44237244.262000002</v>
      </c>
      <c r="V32" s="27">
        <v>42907717.075999998</v>
      </c>
      <c r="W32" s="27">
        <v>32436811.434999999</v>
      </c>
      <c r="X32" s="27">
        <v>37767156.340999998</v>
      </c>
      <c r="Y32" s="27">
        <v>32985030.899999999</v>
      </c>
      <c r="Z32" s="29">
        <v>61</v>
      </c>
      <c r="AA32" s="30">
        <f t="shared" si="0"/>
        <v>-5.3784302802313895E-2</v>
      </c>
      <c r="AB32" s="31"/>
      <c r="AC32" s="27">
        <v>14850.423000000001</v>
      </c>
      <c r="AD32" s="27">
        <v>13106.455</v>
      </c>
      <c r="AE32" s="118">
        <v>12918.1</v>
      </c>
      <c r="AF32" s="27">
        <v>14959.754999999999</v>
      </c>
      <c r="AG32" s="27">
        <v>11545.53</v>
      </c>
      <c r="AH32" s="27">
        <v>3666.6790000000001</v>
      </c>
      <c r="AI32" s="27">
        <v>3946.5439999999999</v>
      </c>
      <c r="AJ32" s="27">
        <v>2451.799</v>
      </c>
      <c r="AK32" s="27">
        <v>2713.3609999999999</v>
      </c>
      <c r="AL32" s="27">
        <v>1724.598</v>
      </c>
      <c r="AM32" s="27">
        <v>1710.252</v>
      </c>
      <c r="AN32" s="27">
        <v>2000.2760000000001</v>
      </c>
      <c r="AO32" s="27">
        <v>1496.6310000000001</v>
      </c>
      <c r="AP32" s="27">
        <v>2197.7220000000002</v>
      </c>
      <c r="AQ32" s="27">
        <v>2000.2760000000001</v>
      </c>
      <c r="AR32" s="27">
        <v>2102.7109999999998</v>
      </c>
      <c r="AS32" s="32">
        <f t="shared" si="1"/>
        <v>-0.83722753346080314</v>
      </c>
      <c r="AT32" s="127">
        <v>2656.8319999999999</v>
      </c>
      <c r="AU32" s="123">
        <f t="shared" si="18"/>
        <v>-0.79433260309178588</v>
      </c>
      <c r="AV32" s="123"/>
      <c r="AW32" s="33">
        <f t="shared" si="2"/>
        <v>0.65263933632161675</v>
      </c>
      <c r="AX32" s="34">
        <f t="shared" si="3"/>
        <v>0.62932055452022118</v>
      </c>
      <c r="AY32" s="35">
        <f t="shared" si="4"/>
        <v>0.74114279504703628</v>
      </c>
      <c r="AZ32" s="34">
        <f t="shared" si="5"/>
        <v>0.62003071122297804</v>
      </c>
      <c r="BA32" s="34">
        <f t="shared" si="6"/>
        <v>0.54784299578704532</v>
      </c>
      <c r="BB32" s="34">
        <f t="shared" si="7"/>
        <v>0.20526941034188659</v>
      </c>
      <c r="BC32" s="34">
        <f t="shared" si="8"/>
        <v>0.17336173269076458</v>
      </c>
      <c r="BD32" s="34">
        <f t="shared" si="9"/>
        <v>0.12995064600398964</v>
      </c>
      <c r="BE32" s="34">
        <f t="shared" si="10"/>
        <v>0.12622740952043143</v>
      </c>
      <c r="BF32" s="34">
        <f t="shared" si="11"/>
        <v>7.8636641402053162E-2</v>
      </c>
      <c r="BG32" s="34">
        <f t="shared" si="12"/>
        <v>7.7321814617151208E-2</v>
      </c>
      <c r="BH32" s="34">
        <f t="shared" si="13"/>
        <v>9.3236188560534464E-2</v>
      </c>
      <c r="BI32" s="34">
        <f t="shared" si="14"/>
        <v>9.2279785452962476E-2</v>
      </c>
      <c r="BJ32" s="34">
        <f t="shared" si="15"/>
        <v>0.11638270989516648</v>
      </c>
      <c r="BK32" s="34">
        <f t="shared" si="16"/>
        <v>0.12749486313199118</v>
      </c>
      <c r="BL32" s="36">
        <f t="shared" si="17"/>
        <v>-0.82797530518542006</v>
      </c>
      <c r="BM32" s="25" t="s">
        <v>376</v>
      </c>
      <c r="BN32" s="25" t="s">
        <v>494</v>
      </c>
      <c r="BO32" s="25" t="s">
        <v>702</v>
      </c>
      <c r="BP32" s="25"/>
    </row>
    <row r="33" spans="1:68" s="917" customFormat="1" ht="114.75" x14ac:dyDescent="0.2">
      <c r="A33" s="917">
        <v>35</v>
      </c>
      <c r="B33" s="918">
        <v>44</v>
      </c>
      <c r="C33" s="916"/>
      <c r="D33" s="937"/>
      <c r="E33" s="938">
        <v>6041</v>
      </c>
      <c r="F33" s="995">
        <v>1</v>
      </c>
      <c r="G33" s="916" t="s">
        <v>270</v>
      </c>
      <c r="H33" s="916" t="s">
        <v>9</v>
      </c>
      <c r="I33" s="937">
        <v>2850</v>
      </c>
      <c r="J33" s="940" t="s">
        <v>269</v>
      </c>
      <c r="K33" s="929">
        <v>21402823.125</v>
      </c>
      <c r="L33" s="929">
        <v>21961439.5</v>
      </c>
      <c r="M33" s="941">
        <v>22549559.100000001</v>
      </c>
      <c r="N33" s="929">
        <v>19600617.100000001</v>
      </c>
      <c r="O33" s="929">
        <v>13256730.824999999</v>
      </c>
      <c r="P33" s="929">
        <v>20888540.649999999</v>
      </c>
      <c r="Q33" s="929">
        <v>21353286.199999999</v>
      </c>
      <c r="R33" s="929">
        <v>21486710.046999998</v>
      </c>
      <c r="S33" s="929">
        <v>21775904.693999998</v>
      </c>
      <c r="T33" s="929">
        <v>17036835.885000002</v>
      </c>
      <c r="U33" s="929">
        <v>21450632.706999999</v>
      </c>
      <c r="V33" s="929">
        <v>18578810.691</v>
      </c>
      <c r="W33" s="929">
        <v>18208960.067000002</v>
      </c>
      <c r="X33" s="929">
        <v>14456056.759</v>
      </c>
      <c r="Y33" s="929">
        <v>17250521.399999999</v>
      </c>
      <c r="Z33" s="942">
        <v>61</v>
      </c>
      <c r="AA33" s="943">
        <f t="shared" si="0"/>
        <v>-0.23499518001662403</v>
      </c>
      <c r="AB33" s="944"/>
      <c r="AC33" s="929">
        <v>16299.525</v>
      </c>
      <c r="AD33" s="929">
        <v>18588.843000000001</v>
      </c>
      <c r="AE33" s="945">
        <v>19032.208999999999</v>
      </c>
      <c r="AF33" s="929">
        <v>21066.079000000002</v>
      </c>
      <c r="AG33" s="929">
        <v>11527.028</v>
      </c>
      <c r="AH33" s="929">
        <v>20677.488000000001</v>
      </c>
      <c r="AI33" s="929">
        <v>15707.263000000001</v>
      </c>
      <c r="AJ33" s="929">
        <v>15688.767</v>
      </c>
      <c r="AK33" s="929">
        <v>17172.365000000002</v>
      </c>
      <c r="AL33" s="929">
        <v>4978.491</v>
      </c>
      <c r="AM33" s="929">
        <v>2327.873</v>
      </c>
      <c r="AN33" s="929">
        <v>1454.8789999999999</v>
      </c>
      <c r="AO33" s="929">
        <v>1051.2180000000001</v>
      </c>
      <c r="AP33" s="929">
        <v>757.702</v>
      </c>
      <c r="AQ33" s="929">
        <v>1454.8789999999999</v>
      </c>
      <c r="AR33" s="929">
        <v>909.11300000000006</v>
      </c>
      <c r="AS33" s="931">
        <f t="shared" si="1"/>
        <v>-0.9522329226208055</v>
      </c>
      <c r="AT33" s="932">
        <v>485.8</v>
      </c>
      <c r="AU33" s="946">
        <f t="shared" si="18"/>
        <v>-0.9744748494512645</v>
      </c>
      <c r="AV33" s="946"/>
      <c r="AW33" s="947">
        <f t="shared" si="2"/>
        <v>1.5231191609448018</v>
      </c>
      <c r="AX33" s="948">
        <f t="shared" si="3"/>
        <v>1.6928619820208051</v>
      </c>
      <c r="AY33" s="949">
        <f t="shared" si="4"/>
        <v>1.6880338028427349</v>
      </c>
      <c r="AZ33" s="948">
        <f t="shared" si="5"/>
        <v>2.1495322205952383</v>
      </c>
      <c r="BA33" s="948">
        <f t="shared" si="6"/>
        <v>1.7390453426514376</v>
      </c>
      <c r="BB33" s="948">
        <f t="shared" si="7"/>
        <v>1.9797924945034397</v>
      </c>
      <c r="BC33" s="948">
        <f t="shared" si="8"/>
        <v>1.4711799254580309</v>
      </c>
      <c r="BD33" s="948">
        <f t="shared" si="9"/>
        <v>1.4603228661514409</v>
      </c>
      <c r="BE33" s="948">
        <f t="shared" si="10"/>
        <v>1.5771895809896312</v>
      </c>
      <c r="BF33" s="948">
        <f t="shared" si="11"/>
        <v>0.58443845249261195</v>
      </c>
      <c r="BG33" s="948">
        <f t="shared" si="12"/>
        <v>0.21704469344070618</v>
      </c>
      <c r="BH33" s="948">
        <f t="shared" si="13"/>
        <v>0.1566170218532639</v>
      </c>
      <c r="BI33" s="948">
        <f t="shared" si="14"/>
        <v>0.11546161847047121</v>
      </c>
      <c r="BJ33" s="948">
        <f t="shared" si="15"/>
        <v>0.10482831004772759</v>
      </c>
      <c r="BK33" s="948">
        <f t="shared" si="16"/>
        <v>0.10540121993066251</v>
      </c>
      <c r="BL33" s="966">
        <f t="shared" si="17"/>
        <v>-0.93755976938781593</v>
      </c>
      <c r="BM33" s="940" t="s">
        <v>322</v>
      </c>
      <c r="BN33" s="940" t="s">
        <v>495</v>
      </c>
      <c r="BO33" s="940" t="s">
        <v>704</v>
      </c>
      <c r="BP33" s="940"/>
    </row>
    <row r="34" spans="1:68" s="917" customFormat="1" ht="115.5" thickBot="1" x14ac:dyDescent="0.25">
      <c r="A34" s="917">
        <v>36</v>
      </c>
      <c r="B34" s="918">
        <v>45</v>
      </c>
      <c r="C34" s="979"/>
      <c r="D34" s="980"/>
      <c r="E34" s="996"/>
      <c r="F34" s="997">
        <v>2</v>
      </c>
      <c r="G34" s="998"/>
      <c r="H34" s="998"/>
      <c r="I34" s="980">
        <v>3947</v>
      </c>
      <c r="J34" s="983" t="s">
        <v>271</v>
      </c>
      <c r="K34" s="984">
        <v>41527366.174999997</v>
      </c>
      <c r="L34" s="984">
        <v>34206533.700000003</v>
      </c>
      <c r="M34" s="985">
        <v>39145381.174999997</v>
      </c>
      <c r="N34" s="984">
        <v>35915896.725000001</v>
      </c>
      <c r="O34" s="984">
        <v>38430055.725000001</v>
      </c>
      <c r="P34" s="984">
        <v>37098929.274999999</v>
      </c>
      <c r="Q34" s="984">
        <v>41104151.399999999</v>
      </c>
      <c r="R34" s="984">
        <v>39166833.864</v>
      </c>
      <c r="S34" s="984">
        <v>30482959.651999999</v>
      </c>
      <c r="T34" s="984">
        <v>32592287.787999999</v>
      </c>
      <c r="U34" s="984">
        <v>35224440.522</v>
      </c>
      <c r="V34" s="984">
        <v>37745071.581</v>
      </c>
      <c r="W34" s="984">
        <v>27631200.02</v>
      </c>
      <c r="X34" s="984">
        <v>36348692.909999996</v>
      </c>
      <c r="Y34" s="984">
        <v>35123859.075999998</v>
      </c>
      <c r="Z34" s="986">
        <v>80.666666666666671</v>
      </c>
      <c r="AA34" s="987">
        <f t="shared" si="0"/>
        <v>-0.10273299118028066</v>
      </c>
      <c r="AB34" s="988"/>
      <c r="AC34" s="984">
        <v>22351.655999999999</v>
      </c>
      <c r="AD34" s="984">
        <v>18793.73</v>
      </c>
      <c r="AE34" s="989">
        <v>21478.115000000002</v>
      </c>
      <c r="AF34" s="984">
        <v>19296.275000000001</v>
      </c>
      <c r="AG34" s="984">
        <v>20394.723000000002</v>
      </c>
      <c r="AH34" s="984">
        <v>19656.643</v>
      </c>
      <c r="AI34" s="984">
        <v>22075.249</v>
      </c>
      <c r="AJ34" s="984">
        <v>20123.151999999998</v>
      </c>
      <c r="AK34" s="984">
        <v>11626.633</v>
      </c>
      <c r="AL34" s="984">
        <v>1304.5889999999999</v>
      </c>
      <c r="AM34" s="984">
        <v>1876.0170000000001</v>
      </c>
      <c r="AN34" s="984">
        <v>2396.13</v>
      </c>
      <c r="AO34" s="984">
        <v>1828.0360000000001</v>
      </c>
      <c r="AP34" s="984">
        <v>1734.575</v>
      </c>
      <c r="AQ34" s="1079">
        <v>2396.13</v>
      </c>
      <c r="AR34" s="984">
        <v>1741.6880000000001</v>
      </c>
      <c r="AS34" s="990">
        <f t="shared" si="1"/>
        <v>-0.91890871242657945</v>
      </c>
      <c r="AT34" s="932">
        <v>771.19200000000001</v>
      </c>
      <c r="AU34" s="946">
        <f t="shared" si="18"/>
        <v>-0.96409405573999396</v>
      </c>
      <c r="AV34" s="946"/>
      <c r="AW34" s="947">
        <f t="shared" si="2"/>
        <v>1.0764783832332705</v>
      </c>
      <c r="AX34" s="948">
        <f t="shared" si="3"/>
        <v>1.0988386116421962</v>
      </c>
      <c r="AY34" s="949">
        <f t="shared" si="4"/>
        <v>1.0973511742793753</v>
      </c>
      <c r="AZ34" s="948">
        <f t="shared" si="5"/>
        <v>1.0745255866920025</v>
      </c>
      <c r="BA34" s="948">
        <f t="shared" si="6"/>
        <v>1.0613944016080399</v>
      </c>
      <c r="BB34" s="948">
        <f t="shared" si="7"/>
        <v>1.059687887717347</v>
      </c>
      <c r="BC34" s="948">
        <f t="shared" si="8"/>
        <v>1.0741128692903754</v>
      </c>
      <c r="BD34" s="948">
        <f t="shared" si="9"/>
        <v>1.0275608219890398</v>
      </c>
      <c r="BE34" s="948">
        <f t="shared" si="10"/>
        <v>0.76282835608695054</v>
      </c>
      <c r="BF34" s="948">
        <f t="shared" si="11"/>
        <v>8.0055073671774002E-2</v>
      </c>
      <c r="BG34" s="948">
        <f t="shared" si="12"/>
        <v>0.10651791609455388</v>
      </c>
      <c r="BH34" s="948">
        <f t="shared" si="13"/>
        <v>0.12696386042654409</v>
      </c>
      <c r="BI34" s="948">
        <f t="shared" si="14"/>
        <v>0.13231680120131098</v>
      </c>
      <c r="BJ34" s="948">
        <f t="shared" si="15"/>
        <v>9.5440845936047181E-2</v>
      </c>
      <c r="BK34" s="948">
        <f t="shared" si="16"/>
        <v>9.9174068329529824E-2</v>
      </c>
      <c r="BL34" s="966">
        <f t="shared" si="17"/>
        <v>-0.9096241288531387</v>
      </c>
      <c r="BM34" s="983" t="s">
        <v>331</v>
      </c>
      <c r="BN34" s="983" t="s">
        <v>516</v>
      </c>
      <c r="BO34" s="940" t="s">
        <v>703</v>
      </c>
      <c r="BP34" s="983"/>
    </row>
    <row r="35" spans="1:68" s="125" customFormat="1" ht="64.5" thickBot="1" x14ac:dyDescent="0.25">
      <c r="A35" s="125">
        <v>37</v>
      </c>
      <c r="B35" s="21">
        <v>46</v>
      </c>
      <c r="C35" s="80" t="s">
        <v>65</v>
      </c>
      <c r="D35" s="81">
        <v>23</v>
      </c>
      <c r="E35" s="82">
        <v>1507</v>
      </c>
      <c r="F35" s="114">
        <v>4</v>
      </c>
      <c r="G35" s="80" t="s">
        <v>64</v>
      </c>
      <c r="H35" s="80" t="s">
        <v>40</v>
      </c>
      <c r="I35" s="81">
        <v>3809</v>
      </c>
      <c r="J35" s="83" t="s">
        <v>63</v>
      </c>
      <c r="K35" s="85">
        <v>14349809.34</v>
      </c>
      <c r="L35" s="85">
        <v>6211210.3540000003</v>
      </c>
      <c r="M35" s="86">
        <v>3446150.102</v>
      </c>
      <c r="N35" s="85">
        <v>10027948.606000001</v>
      </c>
      <c r="O35" s="85">
        <v>4943087.9409999996</v>
      </c>
      <c r="P35" s="85">
        <v>6382955.2029999997</v>
      </c>
      <c r="Q35" s="85">
        <v>577749.16399999999</v>
      </c>
      <c r="R35" s="85">
        <v>3212458.0120000001</v>
      </c>
      <c r="S35" s="85">
        <v>1559476.3489999999</v>
      </c>
      <c r="T35" s="85">
        <v>2229756.2089999998</v>
      </c>
      <c r="U35" s="85">
        <v>1571448.2069999999</v>
      </c>
      <c r="V35" s="85">
        <v>769111.36600000004</v>
      </c>
      <c r="W35" s="85">
        <v>503709.47</v>
      </c>
      <c r="X35" s="85">
        <v>1869915.673</v>
      </c>
      <c r="Y35" s="85">
        <v>2204675.41</v>
      </c>
      <c r="Z35" s="87">
        <v>78</v>
      </c>
      <c r="AA35" s="88">
        <f t="shared" si="0"/>
        <v>-0.36024974399098297</v>
      </c>
      <c r="AB35" s="89"/>
      <c r="AC35" s="85">
        <v>4678.0110000000004</v>
      </c>
      <c r="AD35" s="85">
        <v>2002.7370000000001</v>
      </c>
      <c r="AE35" s="120">
        <v>1158.886</v>
      </c>
      <c r="AF35" s="85">
        <v>3226.6689999999999</v>
      </c>
      <c r="AG35" s="85">
        <v>1569.6130000000001</v>
      </c>
      <c r="AH35" s="85">
        <v>1992.1030000000001</v>
      </c>
      <c r="AI35" s="85">
        <v>170.59399999999999</v>
      </c>
      <c r="AJ35" s="85">
        <v>1050.2429999999999</v>
      </c>
      <c r="AK35" s="85">
        <v>574.83000000000004</v>
      </c>
      <c r="AL35" s="85">
        <v>756.61900000000003</v>
      </c>
      <c r="AM35" s="85">
        <v>556.71699999999998</v>
      </c>
      <c r="AN35" s="85">
        <v>283.88099999999997</v>
      </c>
      <c r="AO35" s="85">
        <v>186.07900000000001</v>
      </c>
      <c r="AP35" s="85">
        <v>667.80799999999999</v>
      </c>
      <c r="AQ35" s="1090"/>
      <c r="AR35" s="85">
        <v>689.16</v>
      </c>
      <c r="AS35" s="91">
        <f t="shared" si="1"/>
        <v>-0.40532545910469192</v>
      </c>
      <c r="AT35" s="127">
        <v>1340.2850000000001</v>
      </c>
      <c r="AU35" s="123">
        <f t="shared" si="18"/>
        <v>0.15652876987037562</v>
      </c>
      <c r="AV35" s="123"/>
      <c r="AW35" s="92">
        <f t="shared" si="2"/>
        <v>0.65199625850917409</v>
      </c>
      <c r="AX35" s="93">
        <f t="shared" si="3"/>
        <v>0.64487817538178971</v>
      </c>
      <c r="AY35" s="94">
        <f t="shared" si="4"/>
        <v>0.67256849858480139</v>
      </c>
      <c r="AZ35" s="93">
        <f t="shared" si="5"/>
        <v>0.64353520880021142</v>
      </c>
      <c r="BA35" s="93">
        <f t="shared" si="6"/>
        <v>0.63507387233837609</v>
      </c>
      <c r="BB35" s="93">
        <f t="shared" si="7"/>
        <v>0.62419457340502982</v>
      </c>
      <c r="BC35" s="93">
        <f t="shared" si="8"/>
        <v>0.59054693846341944</v>
      </c>
      <c r="BD35" s="93">
        <f t="shared" si="9"/>
        <v>0.65385632813058536</v>
      </c>
      <c r="BE35" s="93">
        <f t="shared" si="10"/>
        <v>0.73720900014752322</v>
      </c>
      <c r="BF35" s="93">
        <f t="shared" si="11"/>
        <v>0.6786562557341892</v>
      </c>
      <c r="BG35" s="93">
        <f t="shared" si="12"/>
        <v>0.70854005562526312</v>
      </c>
      <c r="BH35" s="93">
        <f t="shared" si="13"/>
        <v>0.73820518730963591</v>
      </c>
      <c r="BI35" s="93">
        <f t="shared" si="14"/>
        <v>0.73883463020856055</v>
      </c>
      <c r="BJ35" s="93">
        <f t="shared" si="15"/>
        <v>0.71426536462855783</v>
      </c>
      <c r="BK35" s="93">
        <f t="shared" si="16"/>
        <v>0.62518046590813103</v>
      </c>
      <c r="BL35" s="95">
        <f t="shared" si="17"/>
        <v>-7.0458299454082135E-2</v>
      </c>
      <c r="BM35" s="83"/>
      <c r="BN35" s="83" t="s">
        <v>517</v>
      </c>
      <c r="BO35" s="83" t="s">
        <v>706</v>
      </c>
      <c r="BP35" s="115" t="s">
        <v>705</v>
      </c>
    </row>
    <row r="36" spans="1:68" s="917" customFormat="1" ht="102" x14ac:dyDescent="0.2">
      <c r="A36" s="917">
        <v>38</v>
      </c>
      <c r="B36" s="918">
        <v>47</v>
      </c>
      <c r="C36" s="950" t="s">
        <v>18</v>
      </c>
      <c r="D36" s="951">
        <v>24</v>
      </c>
      <c r="E36" s="952">
        <v>602</v>
      </c>
      <c r="F36" s="953">
        <v>2</v>
      </c>
      <c r="G36" s="950" t="s">
        <v>17</v>
      </c>
      <c r="H36" s="950" t="s">
        <v>9</v>
      </c>
      <c r="I36" s="951">
        <v>3405</v>
      </c>
      <c r="J36" s="954" t="s">
        <v>19</v>
      </c>
      <c r="K36" s="955">
        <v>41179260.174999997</v>
      </c>
      <c r="L36" s="955">
        <v>51466296.774999999</v>
      </c>
      <c r="M36" s="956">
        <v>35560729.450000003</v>
      </c>
      <c r="N36" s="955">
        <v>43585260.200000003</v>
      </c>
      <c r="O36" s="955">
        <v>37807777.174999997</v>
      </c>
      <c r="P36" s="955">
        <v>43814759.600000001</v>
      </c>
      <c r="Q36" s="955">
        <v>39027526.5</v>
      </c>
      <c r="R36" s="955">
        <v>46944987.575000003</v>
      </c>
      <c r="S36" s="955">
        <v>36535383.964000002</v>
      </c>
      <c r="T36" s="955">
        <v>38837685.722999997</v>
      </c>
      <c r="U36" s="955">
        <v>28951815.942000002</v>
      </c>
      <c r="V36" s="955">
        <v>31941291.963</v>
      </c>
      <c r="W36" s="955">
        <v>25593204.032000002</v>
      </c>
      <c r="X36" s="955">
        <v>28769557.510000002</v>
      </c>
      <c r="Y36" s="955">
        <v>26042087.039999999</v>
      </c>
      <c r="Z36" s="957">
        <v>75.666666666666671</v>
      </c>
      <c r="AA36" s="958">
        <f t="shared" si="0"/>
        <v>-0.2676728671548666</v>
      </c>
      <c r="AB36" s="959"/>
      <c r="AC36" s="955">
        <v>21234.684000000001</v>
      </c>
      <c r="AD36" s="955">
        <v>26530.444</v>
      </c>
      <c r="AE36" s="960">
        <v>19498.153999999999</v>
      </c>
      <c r="AF36" s="955">
        <v>22614.174999999999</v>
      </c>
      <c r="AG36" s="955">
        <v>20146.821</v>
      </c>
      <c r="AH36" s="955">
        <v>22822.111000000001</v>
      </c>
      <c r="AI36" s="955">
        <v>19969.108</v>
      </c>
      <c r="AJ36" s="955">
        <v>24717.822</v>
      </c>
      <c r="AK36" s="955">
        <v>18729.659</v>
      </c>
      <c r="AL36" s="955">
        <v>20293.338</v>
      </c>
      <c r="AM36" s="955">
        <v>719.90200000000004</v>
      </c>
      <c r="AN36" s="955">
        <v>1505.538</v>
      </c>
      <c r="AO36" s="955">
        <v>1301.278</v>
      </c>
      <c r="AP36" s="955">
        <v>1481.268</v>
      </c>
      <c r="AQ36" s="1076">
        <v>1505.538</v>
      </c>
      <c r="AR36" s="955">
        <v>1475.1869999999999</v>
      </c>
      <c r="AS36" s="961">
        <f t="shared" si="1"/>
        <v>-0.92434222234576657</v>
      </c>
      <c r="AT36" s="932">
        <v>1642.519</v>
      </c>
      <c r="AU36" s="946">
        <f t="shared" si="18"/>
        <v>-0.91576028171692558</v>
      </c>
      <c r="AV36" s="946"/>
      <c r="AW36" s="947">
        <f t="shared" ref="AW36:AW67" si="19">IF(K36=0,0,AC36*2000/K36)</f>
        <v>1.0313290675820161</v>
      </c>
      <c r="AX36" s="948">
        <f t="shared" ref="AX36:AX67" si="20">IF(L36=0,0,AD36*2000/L36)</f>
        <v>1.0309832127998488</v>
      </c>
      <c r="AY36" s="949">
        <f t="shared" ref="AY36:AY67" si="21">IF(M36=0,0,AE36*2000/M36)</f>
        <v>1.0966115882080141</v>
      </c>
      <c r="AZ36" s="948">
        <f t="shared" ref="AZ36:AZ67" si="22">IF(N36=0,0,AF36*2000/N36)</f>
        <v>1.0376982904876635</v>
      </c>
      <c r="BA36" s="948">
        <f t="shared" ref="BA36:BA67" si="23">IF(O36=0,0,AG36*2000/O36)</f>
        <v>1.0657500919319784</v>
      </c>
      <c r="BB36" s="948">
        <f t="shared" ref="BB36:BB67" si="24">IF(P36=0,0,AH36*2000/P36)</f>
        <v>1.0417544776395395</v>
      </c>
      <c r="BC36" s="948">
        <f t="shared" ref="BC36:BC67" si="25">IF(Q36=0,0,AI36*2000/Q36)</f>
        <v>1.0233345431204819</v>
      </c>
      <c r="BD36" s="948">
        <f t="shared" ref="BD36:BD67" si="26">IF(R36=0,0,AJ36*2000/R36)</f>
        <v>1.0530547893110183</v>
      </c>
      <c r="BE36" s="948">
        <f t="shared" ref="BE36:BE67" si="27">IF(S36=0,0,AK36*2000/S36)</f>
        <v>1.0252887457515265</v>
      </c>
      <c r="BF36" s="948">
        <f t="shared" ref="BF36:BF67" si="28">IF(T36=0,0,AL36*2000/T36)</f>
        <v>1.0450333289546199</v>
      </c>
      <c r="BG36" s="948">
        <f t="shared" ref="BG36:BG67" si="29">IF(U36=0,0,AM36*2000/U36)</f>
        <v>4.973104287773867E-2</v>
      </c>
      <c r="BH36" s="948">
        <f t="shared" ref="BH36:BH67" si="30">IF(V36=0,0,AN36*2000/V36)</f>
        <v>9.4269073507983206E-2</v>
      </c>
      <c r="BI36" s="948">
        <f t="shared" ref="BI36:BI67" si="31">IF(W36=0,0,AO36*2000/W36)</f>
        <v>0.10168933896459158</v>
      </c>
      <c r="BJ36" s="948">
        <f t="shared" ref="BJ36:BJ67" si="32">IF(X36=0,0,AP36*2000/X36)</f>
        <v>0.10297468075309302</v>
      </c>
      <c r="BK36" s="948">
        <f t="shared" ref="BK36:BK67" si="33">IF(Y36=0,0,AR36*2000/Y36)</f>
        <v>0.11329253279386936</v>
      </c>
      <c r="BL36" s="966">
        <f t="shared" si="17"/>
        <v>-0.89668855042923445</v>
      </c>
      <c r="BM36" s="954" t="s">
        <v>321</v>
      </c>
      <c r="BN36" s="954" t="s">
        <v>518</v>
      </c>
      <c r="BO36" s="940" t="s">
        <v>710</v>
      </c>
      <c r="BP36" s="1108" t="s">
        <v>707</v>
      </c>
    </row>
    <row r="37" spans="1:68" s="917" customFormat="1" ht="102" x14ac:dyDescent="0.2">
      <c r="A37" s="917">
        <v>39</v>
      </c>
      <c r="B37" s="918">
        <v>48</v>
      </c>
      <c r="C37" s="916"/>
      <c r="D37" s="937"/>
      <c r="E37" s="938"/>
      <c r="F37" s="939">
        <v>1</v>
      </c>
      <c r="G37" s="916"/>
      <c r="H37" s="916"/>
      <c r="I37" s="937">
        <v>3407</v>
      </c>
      <c r="J37" s="940" t="s">
        <v>16</v>
      </c>
      <c r="K37" s="929">
        <v>52812533.625</v>
      </c>
      <c r="L37" s="929">
        <v>38796729.975000001</v>
      </c>
      <c r="M37" s="941">
        <v>38259355.25</v>
      </c>
      <c r="N37" s="929">
        <v>35838631.350000001</v>
      </c>
      <c r="O37" s="929">
        <v>38946569.799999997</v>
      </c>
      <c r="P37" s="929">
        <v>35473163.950000003</v>
      </c>
      <c r="Q37" s="929">
        <v>39865595.850000001</v>
      </c>
      <c r="R37" s="929">
        <v>32053636.425000001</v>
      </c>
      <c r="S37" s="929">
        <v>39789804.342</v>
      </c>
      <c r="T37" s="929">
        <v>28030942.493000001</v>
      </c>
      <c r="U37" s="929">
        <v>32741504.778000001</v>
      </c>
      <c r="V37" s="929">
        <v>32487812.68</v>
      </c>
      <c r="W37" s="929">
        <v>26283081.920000002</v>
      </c>
      <c r="X37" s="929">
        <v>24369677.298</v>
      </c>
      <c r="Y37" s="929">
        <v>28512201.995000001</v>
      </c>
      <c r="Z37" s="942">
        <v>76</v>
      </c>
      <c r="AA37" s="943">
        <f t="shared" si="0"/>
        <v>-0.25476522516672567</v>
      </c>
      <c r="AB37" s="944"/>
      <c r="AC37" s="929">
        <v>28464.962</v>
      </c>
      <c r="AD37" s="929">
        <v>20235.319</v>
      </c>
      <c r="AE37" s="945">
        <v>20475.995999999999</v>
      </c>
      <c r="AF37" s="929">
        <v>18152.5</v>
      </c>
      <c r="AG37" s="929">
        <v>21144.244999999999</v>
      </c>
      <c r="AH37" s="929">
        <v>18876.475999999999</v>
      </c>
      <c r="AI37" s="929">
        <v>20498.008000000002</v>
      </c>
      <c r="AJ37" s="929">
        <v>17323.278999999999</v>
      </c>
      <c r="AK37" s="929">
        <v>21194.394</v>
      </c>
      <c r="AL37" s="929">
        <v>12527.227999999999</v>
      </c>
      <c r="AM37" s="929">
        <v>540.101</v>
      </c>
      <c r="AN37" s="929">
        <v>1323.414</v>
      </c>
      <c r="AO37" s="929">
        <v>1546.85</v>
      </c>
      <c r="AP37" s="929">
        <v>1388.9549999999999</v>
      </c>
      <c r="AQ37" s="929">
        <v>1323.414</v>
      </c>
      <c r="AR37" s="929">
        <v>1669.9</v>
      </c>
      <c r="AS37" s="931">
        <f t="shared" si="1"/>
        <v>-0.91844596961241831</v>
      </c>
      <c r="AT37" s="932">
        <v>1310.135</v>
      </c>
      <c r="AU37" s="946">
        <f t="shared" si="18"/>
        <v>-0.93601605509202102</v>
      </c>
      <c r="AV37" s="946"/>
      <c r="AW37" s="947">
        <f t="shared" si="19"/>
        <v>1.0779623716641942</v>
      </c>
      <c r="AX37" s="948">
        <f t="shared" si="20"/>
        <v>1.0431455956746518</v>
      </c>
      <c r="AY37" s="949">
        <f t="shared" si="21"/>
        <v>1.0703785187284358</v>
      </c>
      <c r="AZ37" s="948">
        <f t="shared" si="22"/>
        <v>1.0130130150743046</v>
      </c>
      <c r="BA37" s="948">
        <f t="shared" si="23"/>
        <v>1.0858078186901072</v>
      </c>
      <c r="BB37" s="948">
        <f t="shared" si="24"/>
        <v>1.0642679647412729</v>
      </c>
      <c r="BC37" s="948">
        <f t="shared" si="25"/>
        <v>1.028355782119835</v>
      </c>
      <c r="BD37" s="948">
        <f t="shared" si="26"/>
        <v>1.0808932110110812</v>
      </c>
      <c r="BE37" s="948">
        <f t="shared" si="27"/>
        <v>1.0653178295540562</v>
      </c>
      <c r="BF37" s="948">
        <f t="shared" si="28"/>
        <v>0.89381425566609829</v>
      </c>
      <c r="BG37" s="948">
        <f t="shared" si="29"/>
        <v>3.2991825126065071E-2</v>
      </c>
      <c r="BH37" s="948">
        <f t="shared" si="30"/>
        <v>8.1471412867060403E-2</v>
      </c>
      <c r="BI37" s="948">
        <f t="shared" si="31"/>
        <v>0.11770689637602437</v>
      </c>
      <c r="BJ37" s="948">
        <f t="shared" si="32"/>
        <v>0.11399043023963149</v>
      </c>
      <c r="BK37" s="948">
        <f t="shared" si="33"/>
        <v>0.11713581436416869</v>
      </c>
      <c r="BL37" s="966">
        <f t="shared" si="17"/>
        <v>-0.89056598921349706</v>
      </c>
      <c r="BM37" s="940" t="s">
        <v>321</v>
      </c>
      <c r="BN37" s="940" t="s">
        <v>519</v>
      </c>
      <c r="BO37" s="940" t="s">
        <v>711</v>
      </c>
      <c r="BP37" s="1109"/>
    </row>
    <row r="38" spans="1:68" s="917" customFormat="1" ht="76.5" x14ac:dyDescent="0.2">
      <c r="A38" s="917">
        <v>40</v>
      </c>
      <c r="B38" s="918">
        <v>49</v>
      </c>
      <c r="C38" s="916"/>
      <c r="D38" s="937"/>
      <c r="E38" s="938">
        <v>1552</v>
      </c>
      <c r="F38" s="939">
        <v>1</v>
      </c>
      <c r="G38" s="916" t="s">
        <v>67</v>
      </c>
      <c r="H38" s="916" t="s">
        <v>9</v>
      </c>
      <c r="I38" s="937">
        <v>2866</v>
      </c>
      <c r="J38" s="940" t="s">
        <v>66</v>
      </c>
      <c r="K38" s="929">
        <v>11909123.199999999</v>
      </c>
      <c r="L38" s="929">
        <v>9992375.0500000007</v>
      </c>
      <c r="M38" s="941">
        <v>13098633.425000001</v>
      </c>
      <c r="N38" s="929">
        <v>12088150.5</v>
      </c>
      <c r="O38" s="929">
        <v>10914261.475</v>
      </c>
      <c r="P38" s="929">
        <v>10947287.1</v>
      </c>
      <c r="Q38" s="929">
        <v>10825024.5</v>
      </c>
      <c r="R38" s="929">
        <v>9716173.8499999996</v>
      </c>
      <c r="S38" s="929">
        <v>10395760.564999999</v>
      </c>
      <c r="T38" s="929">
        <v>6395205.6059999997</v>
      </c>
      <c r="U38" s="929">
        <v>3657410.2609999999</v>
      </c>
      <c r="V38" s="929">
        <v>5527961.04</v>
      </c>
      <c r="W38" s="929">
        <v>4615976.3099999996</v>
      </c>
      <c r="X38" s="929">
        <v>3384509.8480000002</v>
      </c>
      <c r="Y38" s="929">
        <v>2151130.057</v>
      </c>
      <c r="Z38" s="942">
        <v>63</v>
      </c>
      <c r="AA38" s="943">
        <f t="shared" si="0"/>
        <v>-0.835774466907795</v>
      </c>
      <c r="AB38" s="944"/>
      <c r="AC38" s="929">
        <v>15633.346</v>
      </c>
      <c r="AD38" s="929">
        <v>13184.002</v>
      </c>
      <c r="AE38" s="945">
        <v>17971.2</v>
      </c>
      <c r="AF38" s="929">
        <v>15420.168</v>
      </c>
      <c r="AG38" s="929">
        <v>14860.16</v>
      </c>
      <c r="AH38" s="929">
        <v>15445.056</v>
      </c>
      <c r="AI38" s="929">
        <v>14769.803</v>
      </c>
      <c r="AJ38" s="929">
        <v>13537.087</v>
      </c>
      <c r="AK38" s="929">
        <v>12833.471</v>
      </c>
      <c r="AL38" s="929">
        <v>6960.3959999999997</v>
      </c>
      <c r="AM38" s="929">
        <v>1315.028</v>
      </c>
      <c r="AN38" s="929">
        <v>2596.777</v>
      </c>
      <c r="AO38" s="929">
        <v>1211.9690000000001</v>
      </c>
      <c r="AP38" s="929">
        <v>831.27</v>
      </c>
      <c r="AQ38" s="929">
        <v>2596.777</v>
      </c>
      <c r="AR38" s="929">
        <v>573.37599999999998</v>
      </c>
      <c r="AS38" s="931">
        <f t="shared" si="1"/>
        <v>-0.96809472934472929</v>
      </c>
      <c r="AT38" s="932">
        <v>380.33600000000001</v>
      </c>
      <c r="AU38" s="946">
        <f t="shared" si="18"/>
        <v>-0.97883636039886046</v>
      </c>
      <c r="AV38" s="946"/>
      <c r="AW38" s="947">
        <f t="shared" si="19"/>
        <v>2.625440301096222</v>
      </c>
      <c r="AX38" s="948">
        <f t="shared" si="20"/>
        <v>2.6388124813229461</v>
      </c>
      <c r="AY38" s="949">
        <f t="shared" si="21"/>
        <v>2.7439809050156696</v>
      </c>
      <c r="AZ38" s="948">
        <f t="shared" si="22"/>
        <v>2.5512865677838805</v>
      </c>
      <c r="BA38" s="948">
        <f t="shared" si="23"/>
        <v>2.7230720161942976</v>
      </c>
      <c r="BB38" s="948">
        <f t="shared" si="24"/>
        <v>2.8217138837986631</v>
      </c>
      <c r="BC38" s="948">
        <f t="shared" si="25"/>
        <v>2.7288257869531845</v>
      </c>
      <c r="BD38" s="948">
        <f t="shared" si="26"/>
        <v>2.7865057190181917</v>
      </c>
      <c r="BE38" s="948">
        <f t="shared" si="27"/>
        <v>2.4689816429992009</v>
      </c>
      <c r="BF38" s="948">
        <f t="shared" si="28"/>
        <v>2.1767544091060143</v>
      </c>
      <c r="BG38" s="948">
        <f t="shared" si="29"/>
        <v>0.71910335792651725</v>
      </c>
      <c r="BH38" s="948">
        <f t="shared" si="30"/>
        <v>0.93950625961719869</v>
      </c>
      <c r="BI38" s="948">
        <f t="shared" si="31"/>
        <v>0.52511924611675487</v>
      </c>
      <c r="BJ38" s="948">
        <f t="shared" si="32"/>
        <v>0.4912203168746696</v>
      </c>
      <c r="BK38" s="948">
        <f t="shared" si="33"/>
        <v>0.53309282545160397</v>
      </c>
      <c r="BL38" s="966">
        <f t="shared" si="17"/>
        <v>-0.80572283703681258</v>
      </c>
      <c r="BM38" s="940"/>
      <c r="BN38" s="940" t="s">
        <v>520</v>
      </c>
      <c r="BO38" s="940" t="s">
        <v>712</v>
      </c>
      <c r="BP38" s="940"/>
    </row>
    <row r="39" spans="1:68" s="917" customFormat="1" ht="76.5" x14ac:dyDescent="0.2">
      <c r="A39" s="917">
        <v>41</v>
      </c>
      <c r="B39" s="918">
        <v>50</v>
      </c>
      <c r="C39" s="916"/>
      <c r="D39" s="937"/>
      <c r="E39" s="938"/>
      <c r="F39" s="939">
        <v>2</v>
      </c>
      <c r="G39" s="916"/>
      <c r="H39" s="916"/>
      <c r="I39" s="937">
        <v>2876</v>
      </c>
      <c r="J39" s="940" t="s">
        <v>68</v>
      </c>
      <c r="K39" s="929">
        <v>11943752.625</v>
      </c>
      <c r="L39" s="929">
        <v>14644149.324999999</v>
      </c>
      <c r="M39" s="941">
        <v>10616739.9</v>
      </c>
      <c r="N39" s="929">
        <v>13264962.375</v>
      </c>
      <c r="O39" s="929">
        <v>10498570.4</v>
      </c>
      <c r="P39" s="929">
        <v>12304876.824999999</v>
      </c>
      <c r="Q39" s="929">
        <v>9519109.6750000007</v>
      </c>
      <c r="R39" s="929">
        <v>12116305.074999999</v>
      </c>
      <c r="S39" s="929">
        <v>9114744.1799999997</v>
      </c>
      <c r="T39" s="929">
        <v>5459077.3859999999</v>
      </c>
      <c r="U39" s="929">
        <v>6418144.0029999996</v>
      </c>
      <c r="V39" s="929">
        <v>6318382.9740000004</v>
      </c>
      <c r="W39" s="929">
        <v>4385366.6370000001</v>
      </c>
      <c r="X39" s="929">
        <v>4835446.4060000004</v>
      </c>
      <c r="Y39" s="929">
        <v>4067322.4410000001</v>
      </c>
      <c r="Z39" s="942">
        <v>68</v>
      </c>
      <c r="AA39" s="943">
        <f t="shared" si="0"/>
        <v>-0.61689534835453586</v>
      </c>
      <c r="AB39" s="944"/>
      <c r="AC39" s="929">
        <v>15044.019</v>
      </c>
      <c r="AD39" s="929">
        <v>18866.899000000001</v>
      </c>
      <c r="AE39" s="945">
        <v>14415.078</v>
      </c>
      <c r="AF39" s="929">
        <v>16840.59</v>
      </c>
      <c r="AG39" s="929">
        <v>14181.983</v>
      </c>
      <c r="AH39" s="929">
        <v>17585.940999999999</v>
      </c>
      <c r="AI39" s="929">
        <v>13111.31</v>
      </c>
      <c r="AJ39" s="929">
        <v>17093.583999999999</v>
      </c>
      <c r="AK39" s="929">
        <v>11518.563</v>
      </c>
      <c r="AL39" s="929">
        <v>5516.5259999999998</v>
      </c>
      <c r="AM39" s="929">
        <v>4274.4279999999999</v>
      </c>
      <c r="AN39" s="929">
        <v>3085.1480000000001</v>
      </c>
      <c r="AO39" s="929">
        <v>961.245</v>
      </c>
      <c r="AP39" s="929">
        <v>2140.29</v>
      </c>
      <c r="AQ39" s="929">
        <v>3085.1480000000001</v>
      </c>
      <c r="AR39" s="929">
        <v>1313.78</v>
      </c>
      <c r="AS39" s="931">
        <f t="shared" si="1"/>
        <v>-0.90886070821122156</v>
      </c>
      <c r="AT39" s="932">
        <v>944.33600000000001</v>
      </c>
      <c r="AU39" s="946">
        <f t="shared" si="18"/>
        <v>-0.93448970584827917</v>
      </c>
      <c r="AV39" s="946"/>
      <c r="AW39" s="947">
        <f t="shared" si="19"/>
        <v>2.5191444384925883</v>
      </c>
      <c r="AX39" s="948">
        <f t="shared" si="20"/>
        <v>2.5767149161462135</v>
      </c>
      <c r="AY39" s="949">
        <f t="shared" si="21"/>
        <v>2.7155375634661634</v>
      </c>
      <c r="AZ39" s="948">
        <f t="shared" si="22"/>
        <v>2.5391085966046698</v>
      </c>
      <c r="BA39" s="948">
        <f t="shared" si="23"/>
        <v>2.7016979378449468</v>
      </c>
      <c r="BB39" s="948">
        <f t="shared" si="24"/>
        <v>2.8583692872520894</v>
      </c>
      <c r="BC39" s="948">
        <f t="shared" si="25"/>
        <v>2.7547345177531004</v>
      </c>
      <c r="BD39" s="948">
        <f t="shared" si="26"/>
        <v>2.8215836254024005</v>
      </c>
      <c r="BE39" s="948">
        <f t="shared" si="27"/>
        <v>2.5274572215146911</v>
      </c>
      <c r="BF39" s="948">
        <f t="shared" si="28"/>
        <v>2.0210470048097613</v>
      </c>
      <c r="BG39" s="948">
        <f t="shared" si="29"/>
        <v>1.3319825787648349</v>
      </c>
      <c r="BH39" s="948">
        <f t="shared" si="30"/>
        <v>0.97656252009266065</v>
      </c>
      <c r="BI39" s="948">
        <f t="shared" si="31"/>
        <v>0.43838751902284789</v>
      </c>
      <c r="BJ39" s="948">
        <f t="shared" si="32"/>
        <v>0.88525022109406448</v>
      </c>
      <c r="BK39" s="948">
        <f t="shared" si="33"/>
        <v>0.64601713734650035</v>
      </c>
      <c r="BL39" s="966">
        <f t="shared" si="17"/>
        <v>-0.76210340595623649</v>
      </c>
      <c r="BM39" s="940"/>
      <c r="BN39" s="940" t="s">
        <v>520</v>
      </c>
      <c r="BO39" s="940" t="s">
        <v>713</v>
      </c>
      <c r="BP39" s="940"/>
    </row>
    <row r="40" spans="1:68" s="125" customFormat="1" ht="76.5" x14ac:dyDescent="0.2">
      <c r="A40" s="125">
        <v>42</v>
      </c>
      <c r="B40" s="21">
        <v>51</v>
      </c>
      <c r="C40" s="22"/>
      <c r="D40" s="23"/>
      <c r="E40" s="24">
        <v>1554</v>
      </c>
      <c r="F40" s="26">
        <v>3</v>
      </c>
      <c r="G40" s="22" t="s">
        <v>70</v>
      </c>
      <c r="H40" s="22" t="s">
        <v>9</v>
      </c>
      <c r="I40" s="23">
        <v>3797</v>
      </c>
      <c r="J40" s="25" t="s">
        <v>69</v>
      </c>
      <c r="K40" s="27">
        <v>22188267.699999999</v>
      </c>
      <c r="L40" s="27">
        <v>18143738.75</v>
      </c>
      <c r="M40" s="28">
        <v>15191281.975</v>
      </c>
      <c r="N40" s="27">
        <v>19594810.75</v>
      </c>
      <c r="O40" s="27">
        <v>18511297.125</v>
      </c>
      <c r="P40" s="27">
        <v>22255774.800000001</v>
      </c>
      <c r="Q40" s="27">
        <v>18039440.625</v>
      </c>
      <c r="R40" s="27">
        <v>21134996.649999999</v>
      </c>
      <c r="S40" s="27">
        <v>14317495.775</v>
      </c>
      <c r="T40" s="27">
        <v>17081268.574999999</v>
      </c>
      <c r="U40" s="27">
        <v>11758234.122</v>
      </c>
      <c r="V40" s="27">
        <v>11425504.710000001</v>
      </c>
      <c r="W40" s="27">
        <v>8271871.659</v>
      </c>
      <c r="X40" s="27">
        <v>12748700.33</v>
      </c>
      <c r="Y40" s="27">
        <v>10167413.341</v>
      </c>
      <c r="Z40" s="29">
        <v>77</v>
      </c>
      <c r="AA40" s="30">
        <f t="shared" si="0"/>
        <v>-0.33070735190536804</v>
      </c>
      <c r="AB40" s="31"/>
      <c r="AC40" s="27">
        <v>14938.603999999999</v>
      </c>
      <c r="AD40" s="27">
        <v>12242.208000000001</v>
      </c>
      <c r="AE40" s="118">
        <v>10095.924999999999</v>
      </c>
      <c r="AF40" s="27">
        <v>13782.919</v>
      </c>
      <c r="AG40" s="27">
        <v>12693.880999999999</v>
      </c>
      <c r="AH40" s="27">
        <v>15479.773999999999</v>
      </c>
      <c r="AI40" s="27">
        <v>12860.26</v>
      </c>
      <c r="AJ40" s="27">
        <v>14039.912</v>
      </c>
      <c r="AK40" s="27">
        <v>9116.9840000000004</v>
      </c>
      <c r="AL40" s="27">
        <v>10734.445</v>
      </c>
      <c r="AM40" s="27">
        <v>5852.1</v>
      </c>
      <c r="AN40" s="27">
        <v>6013.4440000000004</v>
      </c>
      <c r="AO40" s="27">
        <v>4960.18</v>
      </c>
      <c r="AP40" s="27">
        <v>8553.5329999999994</v>
      </c>
      <c r="AQ40" s="27">
        <v>6013.4440000000004</v>
      </c>
      <c r="AR40" s="27">
        <v>7276.125</v>
      </c>
      <c r="AS40" s="32">
        <f t="shared" si="1"/>
        <v>-0.27930080700876836</v>
      </c>
      <c r="AT40" s="127">
        <v>8750.9320000000007</v>
      </c>
      <c r="AU40" s="123">
        <f t="shared" si="18"/>
        <v>-0.13322137397019082</v>
      </c>
      <c r="AV40" s="123"/>
      <c r="AW40" s="33">
        <f t="shared" si="19"/>
        <v>1.3465317979735751</v>
      </c>
      <c r="AX40" s="34">
        <f t="shared" si="20"/>
        <v>1.3494691660504647</v>
      </c>
      <c r="AY40" s="35">
        <f t="shared" si="21"/>
        <v>1.3291735373768547</v>
      </c>
      <c r="AZ40" s="34">
        <f t="shared" si="22"/>
        <v>1.4067927652733263</v>
      </c>
      <c r="BA40" s="34">
        <f t="shared" si="23"/>
        <v>1.3714739614715141</v>
      </c>
      <c r="BB40" s="34">
        <f t="shared" si="24"/>
        <v>1.3910793166365072</v>
      </c>
      <c r="BC40" s="34">
        <f t="shared" si="25"/>
        <v>1.4257936559493511</v>
      </c>
      <c r="BD40" s="34">
        <f t="shared" si="26"/>
        <v>1.3285937284499167</v>
      </c>
      <c r="BE40" s="34">
        <f t="shared" si="27"/>
        <v>1.2735445001379788</v>
      </c>
      <c r="BF40" s="34">
        <f t="shared" si="28"/>
        <v>1.2568674220966052</v>
      </c>
      <c r="BG40" s="34">
        <f t="shared" si="29"/>
        <v>0.99540457168658514</v>
      </c>
      <c r="BH40" s="34">
        <f t="shared" si="30"/>
        <v>1.0526351618824898</v>
      </c>
      <c r="BI40" s="34">
        <f t="shared" si="31"/>
        <v>1.1992884330121834</v>
      </c>
      <c r="BJ40" s="34">
        <f t="shared" si="32"/>
        <v>1.3418674497936058</v>
      </c>
      <c r="BK40" s="34">
        <f t="shared" si="33"/>
        <v>1.4312637356168247</v>
      </c>
      <c r="BL40" s="36">
        <f t="shared" si="17"/>
        <v>7.680727562591011E-2</v>
      </c>
      <c r="BM40" s="25"/>
      <c r="BN40" s="25" t="s">
        <v>521</v>
      </c>
      <c r="BO40" s="25" t="s">
        <v>714</v>
      </c>
      <c r="BP40" s="25" t="s">
        <v>708</v>
      </c>
    </row>
    <row r="41" spans="1:68" s="917" customFormat="1" ht="114.75" x14ac:dyDescent="0.2">
      <c r="A41" s="917">
        <v>43</v>
      </c>
      <c r="B41" s="918">
        <v>52</v>
      </c>
      <c r="C41" s="916"/>
      <c r="D41" s="937"/>
      <c r="E41" s="938">
        <v>1571</v>
      </c>
      <c r="F41" s="939" t="s">
        <v>351</v>
      </c>
      <c r="G41" s="916" t="s">
        <v>72</v>
      </c>
      <c r="H41" s="916" t="s">
        <v>9</v>
      </c>
      <c r="I41" s="937">
        <v>983</v>
      </c>
      <c r="J41" s="940" t="s">
        <v>71</v>
      </c>
      <c r="K41" s="929">
        <v>35236291.204000004</v>
      </c>
      <c r="L41" s="929">
        <v>30327651.778000001</v>
      </c>
      <c r="M41" s="941">
        <v>46246757.5</v>
      </c>
      <c r="N41" s="929">
        <v>37634373.853</v>
      </c>
      <c r="O41" s="929">
        <v>44474317.899999999</v>
      </c>
      <c r="P41" s="929">
        <v>41921086.399999999</v>
      </c>
      <c r="Q41" s="929">
        <v>41017091.100000001</v>
      </c>
      <c r="R41" s="929">
        <v>43178578.361000001</v>
      </c>
      <c r="S41" s="929">
        <v>41677273.816</v>
      </c>
      <c r="T41" s="929">
        <v>40109181.048</v>
      </c>
      <c r="U41" s="929">
        <v>42066516.523000002</v>
      </c>
      <c r="V41" s="929">
        <v>37237008.182000004</v>
      </c>
      <c r="W41" s="929">
        <v>20277459.835000001</v>
      </c>
      <c r="X41" s="929">
        <v>26378165.359999999</v>
      </c>
      <c r="Y41" s="929">
        <v>29096586.285</v>
      </c>
      <c r="Z41" s="942">
        <v>23.666666666666668</v>
      </c>
      <c r="AA41" s="943">
        <f t="shared" si="0"/>
        <v>-0.37084051168344073</v>
      </c>
      <c r="AB41" s="944"/>
      <c r="AC41" s="929">
        <v>32600.675000000003</v>
      </c>
      <c r="AD41" s="929">
        <v>32022.3</v>
      </c>
      <c r="AE41" s="945">
        <v>48730.967999999993</v>
      </c>
      <c r="AF41" s="929">
        <v>41665.754000000001</v>
      </c>
      <c r="AG41" s="929">
        <v>54512.971000000005</v>
      </c>
      <c r="AH41" s="929">
        <v>48097.346000000005</v>
      </c>
      <c r="AI41" s="929">
        <v>48553.705000000002</v>
      </c>
      <c r="AJ41" s="929">
        <v>44785.676999999996</v>
      </c>
      <c r="AK41" s="929">
        <v>42700.019</v>
      </c>
      <c r="AL41" s="929">
        <v>40897.517999999996</v>
      </c>
      <c r="AM41" s="929">
        <v>2473.4769999999999</v>
      </c>
      <c r="AN41" s="929">
        <v>5668.4169999999995</v>
      </c>
      <c r="AO41" s="929">
        <v>4646.567</v>
      </c>
      <c r="AP41" s="929">
        <v>4443.5779999999995</v>
      </c>
      <c r="AQ41" s="929">
        <f>SUM(1650.752+4017.665)</f>
        <v>5668.4169999999995</v>
      </c>
      <c r="AR41" s="929">
        <v>3849.989</v>
      </c>
      <c r="AS41" s="931">
        <f t="shared" si="1"/>
        <v>-0.92099502312369408</v>
      </c>
      <c r="AT41" s="932">
        <v>1473.6010000000001</v>
      </c>
      <c r="AU41" s="946">
        <f t="shared" si="18"/>
        <v>-0.96976048167153173</v>
      </c>
      <c r="AV41" s="946"/>
      <c r="AW41" s="947">
        <f t="shared" si="19"/>
        <v>1.8504033135189435</v>
      </c>
      <c r="AX41" s="948">
        <f t="shared" si="20"/>
        <v>2.1117559799489203</v>
      </c>
      <c r="AY41" s="949">
        <f t="shared" si="21"/>
        <v>2.107432850832839</v>
      </c>
      <c r="AZ41" s="948">
        <f t="shared" si="22"/>
        <v>2.214239257055084</v>
      </c>
      <c r="BA41" s="948">
        <f t="shared" si="23"/>
        <v>2.4514359555810077</v>
      </c>
      <c r="BB41" s="948">
        <f t="shared" si="24"/>
        <v>2.2946612375961712</v>
      </c>
      <c r="BC41" s="948">
        <f t="shared" si="25"/>
        <v>2.3674865134451233</v>
      </c>
      <c r="BD41" s="948">
        <f t="shared" si="26"/>
        <v>2.0744396272412509</v>
      </c>
      <c r="BE41" s="948">
        <f t="shared" si="27"/>
        <v>2.0490792746433124</v>
      </c>
      <c r="BF41" s="948">
        <f t="shared" si="28"/>
        <v>2.0393095511502253</v>
      </c>
      <c r="BG41" s="948">
        <f t="shared" si="29"/>
        <v>0.11759837535621086</v>
      </c>
      <c r="BH41" s="948">
        <f t="shared" si="30"/>
        <v>0.30445072129828382</v>
      </c>
      <c r="BI41" s="948">
        <f t="shared" si="31"/>
        <v>0.45829872556125317</v>
      </c>
      <c r="BJ41" s="948">
        <f t="shared" si="32"/>
        <v>0.33691334779015875</v>
      </c>
      <c r="BK41" s="948">
        <f t="shared" si="33"/>
        <v>0.2646350992717495</v>
      </c>
      <c r="BL41" s="966">
        <f t="shared" si="17"/>
        <v>-0.87442774313441685</v>
      </c>
      <c r="BM41" s="940" t="s">
        <v>321</v>
      </c>
      <c r="BN41" s="940" t="s">
        <v>522</v>
      </c>
      <c r="BO41" s="940" t="s">
        <v>715</v>
      </c>
      <c r="BP41" s="940"/>
    </row>
    <row r="42" spans="1:68" s="917" customFormat="1" ht="114.75" x14ac:dyDescent="0.2">
      <c r="A42" s="917">
        <v>44</v>
      </c>
      <c r="B42" s="918">
        <v>53</v>
      </c>
      <c r="C42" s="916"/>
      <c r="D42" s="937"/>
      <c r="E42" s="938">
        <v>1572</v>
      </c>
      <c r="F42" s="939" t="s">
        <v>350</v>
      </c>
      <c r="G42" s="916" t="s">
        <v>74</v>
      </c>
      <c r="H42" s="916" t="s">
        <v>9</v>
      </c>
      <c r="I42" s="937">
        <v>2727</v>
      </c>
      <c r="J42" s="940" t="s">
        <v>73</v>
      </c>
      <c r="K42" s="929">
        <v>28293670.855999999</v>
      </c>
      <c r="L42" s="929">
        <v>29922788.710000001</v>
      </c>
      <c r="M42" s="941">
        <v>29581223.865000002</v>
      </c>
      <c r="N42" s="929">
        <v>25318969.938000001</v>
      </c>
      <c r="O42" s="929">
        <v>32606920.030000001</v>
      </c>
      <c r="P42" s="929">
        <v>33247880.214000002</v>
      </c>
      <c r="Q42" s="929">
        <v>31195014.148000002</v>
      </c>
      <c r="R42" s="929">
        <v>29866120.801999997</v>
      </c>
      <c r="S42" s="929">
        <v>26786290.532000002</v>
      </c>
      <c r="T42" s="929">
        <v>22869998.206</v>
      </c>
      <c r="U42" s="929">
        <v>28885914.185000002</v>
      </c>
      <c r="V42" s="929">
        <v>14136296.598000001</v>
      </c>
      <c r="W42" s="929">
        <v>11258702.402000001</v>
      </c>
      <c r="X42" s="929">
        <v>10983894.168000001</v>
      </c>
      <c r="Y42" s="929">
        <v>12601227.059</v>
      </c>
      <c r="Z42" s="942">
        <v>57.5</v>
      </c>
      <c r="AA42" s="943">
        <f t="shared" si="0"/>
        <v>-0.574012653549823</v>
      </c>
      <c r="AB42" s="944"/>
      <c r="AC42" s="929">
        <v>29212.495999999999</v>
      </c>
      <c r="AD42" s="929">
        <v>33642.076000000001</v>
      </c>
      <c r="AE42" s="945">
        <v>33904.702999999994</v>
      </c>
      <c r="AF42" s="929">
        <v>30106.187000000005</v>
      </c>
      <c r="AG42" s="929">
        <v>38799.645000000004</v>
      </c>
      <c r="AH42" s="929">
        <v>37727.254999999997</v>
      </c>
      <c r="AI42" s="929">
        <v>35952.207000000002</v>
      </c>
      <c r="AJ42" s="929">
        <v>33832.480000000003</v>
      </c>
      <c r="AK42" s="929">
        <v>29823.880999999998</v>
      </c>
      <c r="AL42" s="929">
        <v>25673.195</v>
      </c>
      <c r="AM42" s="929">
        <v>2575.4760000000001</v>
      </c>
      <c r="AN42" s="929">
        <v>1124.0360000000001</v>
      </c>
      <c r="AO42" s="929">
        <v>817.8</v>
      </c>
      <c r="AP42" s="929">
        <v>849.95600000000002</v>
      </c>
      <c r="AQ42" s="929">
        <f>SUM(261.005+423.836+439.195)</f>
        <v>1124.0360000000001</v>
      </c>
      <c r="AR42" s="929">
        <v>625.31200000000001</v>
      </c>
      <c r="AS42" s="931">
        <f t="shared" si="1"/>
        <v>-0.98155677694625443</v>
      </c>
      <c r="AT42" s="932">
        <v>398.72300000000001</v>
      </c>
      <c r="AU42" s="946">
        <f t="shared" si="18"/>
        <v>-0.9882398910853164</v>
      </c>
      <c r="AV42" s="946"/>
      <c r="AW42" s="947">
        <f t="shared" si="19"/>
        <v>2.0649491646860771</v>
      </c>
      <c r="AX42" s="948">
        <f t="shared" si="20"/>
        <v>2.2485922903808118</v>
      </c>
      <c r="AY42" s="949">
        <f t="shared" si="21"/>
        <v>2.2923123907740313</v>
      </c>
      <c r="AZ42" s="948">
        <f t="shared" si="22"/>
        <v>2.3781525925993621</v>
      </c>
      <c r="BA42" s="948">
        <f t="shared" si="23"/>
        <v>2.3798411480938642</v>
      </c>
      <c r="BB42" s="948">
        <f t="shared" si="24"/>
        <v>2.2694532557966705</v>
      </c>
      <c r="BC42" s="948">
        <f t="shared" si="25"/>
        <v>2.3049969991634058</v>
      </c>
      <c r="BD42" s="948">
        <f t="shared" si="26"/>
        <v>2.2656092650461921</v>
      </c>
      <c r="BE42" s="948">
        <f t="shared" si="27"/>
        <v>2.2268018757110966</v>
      </c>
      <c r="BF42" s="948">
        <f t="shared" si="28"/>
        <v>2.2451418464269555</v>
      </c>
      <c r="BG42" s="948">
        <f t="shared" si="29"/>
        <v>0.17832054637463432</v>
      </c>
      <c r="BH42" s="948">
        <f t="shared" si="30"/>
        <v>0.15902835544056543</v>
      </c>
      <c r="BI42" s="948">
        <f t="shared" si="31"/>
        <v>0.14527429019790516</v>
      </c>
      <c r="BJ42" s="948">
        <f t="shared" si="32"/>
        <v>0.15476405489707371</v>
      </c>
      <c r="BK42" s="948">
        <f t="shared" si="33"/>
        <v>9.9246207860907015E-2</v>
      </c>
      <c r="BL42" s="966">
        <f t="shared" si="17"/>
        <v>-0.95670476316389175</v>
      </c>
      <c r="BM42" s="940" t="s">
        <v>321</v>
      </c>
      <c r="BN42" s="940" t="s">
        <v>709</v>
      </c>
      <c r="BO42" s="940" t="s">
        <v>716</v>
      </c>
      <c r="BP42" s="940"/>
    </row>
    <row r="43" spans="1:68" s="917" customFormat="1" ht="89.25" x14ac:dyDescent="0.2">
      <c r="A43" s="917">
        <v>45</v>
      </c>
      <c r="B43" s="918">
        <v>54</v>
      </c>
      <c r="C43" s="916"/>
      <c r="D43" s="937"/>
      <c r="E43" s="938">
        <v>1573</v>
      </c>
      <c r="F43" s="939">
        <v>2</v>
      </c>
      <c r="G43" s="916" t="s">
        <v>76</v>
      </c>
      <c r="H43" s="916" t="s">
        <v>9</v>
      </c>
      <c r="I43" s="937">
        <v>1571</v>
      </c>
      <c r="J43" s="940" t="s">
        <v>77</v>
      </c>
      <c r="K43" s="929">
        <v>37273355.019000001</v>
      </c>
      <c r="L43" s="929">
        <v>36994819.298</v>
      </c>
      <c r="M43" s="941">
        <v>33545861.241</v>
      </c>
      <c r="N43" s="929">
        <v>38205354.137000002</v>
      </c>
      <c r="O43" s="929">
        <v>31167196.616999999</v>
      </c>
      <c r="P43" s="929">
        <v>31393688.225000001</v>
      </c>
      <c r="Q43" s="929">
        <v>35112681.193000004</v>
      </c>
      <c r="R43" s="929">
        <v>34331368.952</v>
      </c>
      <c r="S43" s="929">
        <v>27390642.381999999</v>
      </c>
      <c r="T43" s="929">
        <v>32698784.818999998</v>
      </c>
      <c r="U43" s="929">
        <v>34519975.523000002</v>
      </c>
      <c r="V43" s="929">
        <v>34063290.167000003</v>
      </c>
      <c r="W43" s="929">
        <v>29547701.565000001</v>
      </c>
      <c r="X43" s="929">
        <v>17072423.315000001</v>
      </c>
      <c r="Y43" s="929">
        <v>30351288.254999999</v>
      </c>
      <c r="Z43" s="942">
        <v>37.5</v>
      </c>
      <c r="AA43" s="943">
        <f t="shared" si="0"/>
        <v>-9.5230018482744178E-2</v>
      </c>
      <c r="AB43" s="944"/>
      <c r="AC43" s="929">
        <v>37721.896000000001</v>
      </c>
      <c r="AD43" s="929">
        <v>40564.483999999997</v>
      </c>
      <c r="AE43" s="945">
        <v>32586.773000000001</v>
      </c>
      <c r="AF43" s="929">
        <v>42301.353999999999</v>
      </c>
      <c r="AG43" s="929">
        <v>40915.341</v>
      </c>
      <c r="AH43" s="929">
        <v>40929.934999999998</v>
      </c>
      <c r="AI43" s="929">
        <v>48053.815000000002</v>
      </c>
      <c r="AJ43" s="929">
        <v>47798.45</v>
      </c>
      <c r="AK43" s="929">
        <v>30863.67</v>
      </c>
      <c r="AL43" s="929">
        <v>36636.940999999999</v>
      </c>
      <c r="AM43" s="929">
        <v>2228.7269999999999</v>
      </c>
      <c r="AN43" s="929">
        <v>1925.846</v>
      </c>
      <c r="AO43" s="929">
        <v>1698.607</v>
      </c>
      <c r="AP43" s="929">
        <v>1047.674</v>
      </c>
      <c r="AQ43" s="929">
        <v>1925.846</v>
      </c>
      <c r="AR43" s="929">
        <v>1538.2819999999999</v>
      </c>
      <c r="AS43" s="931">
        <f t="shared" si="1"/>
        <v>-0.95279428251456511</v>
      </c>
      <c r="AT43" s="932">
        <v>1520.8969999999999</v>
      </c>
      <c r="AU43" s="946">
        <f t="shared" si="18"/>
        <v>-0.95332778118287442</v>
      </c>
      <c r="AV43" s="946"/>
      <c r="AW43" s="947">
        <f t="shared" si="19"/>
        <v>2.0240676472923544</v>
      </c>
      <c r="AX43" s="948">
        <f t="shared" si="20"/>
        <v>2.1929818698799797</v>
      </c>
      <c r="AY43" s="949">
        <f t="shared" si="21"/>
        <v>1.9428192805002249</v>
      </c>
      <c r="AZ43" s="948">
        <f t="shared" si="22"/>
        <v>2.2144202013315839</v>
      </c>
      <c r="BA43" s="948">
        <f t="shared" si="23"/>
        <v>2.6255387356643376</v>
      </c>
      <c r="BB43" s="948">
        <f t="shared" si="24"/>
        <v>2.607526373241225</v>
      </c>
      <c r="BC43" s="948">
        <f t="shared" si="25"/>
        <v>2.7371202293477901</v>
      </c>
      <c r="BD43" s="948">
        <f t="shared" si="26"/>
        <v>2.7845350453009226</v>
      </c>
      <c r="BE43" s="948">
        <f t="shared" si="27"/>
        <v>2.2535922721025581</v>
      </c>
      <c r="BF43" s="948">
        <f t="shared" si="28"/>
        <v>2.2408747727353888</v>
      </c>
      <c r="BG43" s="948">
        <f t="shared" si="29"/>
        <v>0.12912680071369353</v>
      </c>
      <c r="BH43" s="948">
        <f t="shared" si="30"/>
        <v>0.11307457327570372</v>
      </c>
      <c r="BI43" s="948">
        <f t="shared" si="31"/>
        <v>0.1149738835870769</v>
      </c>
      <c r="BJ43" s="948">
        <f t="shared" si="32"/>
        <v>0.12273289862482535</v>
      </c>
      <c r="BK43" s="948">
        <f t="shared" si="33"/>
        <v>0.10136518668176051</v>
      </c>
      <c r="BL43" s="966">
        <f t="shared" si="17"/>
        <v>-0.94782572537798704</v>
      </c>
      <c r="BM43" s="940" t="s">
        <v>322</v>
      </c>
      <c r="BN43" s="940" t="s">
        <v>523</v>
      </c>
      <c r="BO43" s="940" t="s">
        <v>717</v>
      </c>
      <c r="BP43" s="940"/>
    </row>
    <row r="44" spans="1:68" s="917" customFormat="1" ht="90" thickBot="1" x14ac:dyDescent="0.25">
      <c r="A44" s="917">
        <v>46</v>
      </c>
      <c r="B44" s="918">
        <v>55</v>
      </c>
      <c r="C44" s="979"/>
      <c r="D44" s="980"/>
      <c r="E44" s="981"/>
      <c r="F44" s="982">
        <v>1</v>
      </c>
      <c r="G44" s="979"/>
      <c r="H44" s="979"/>
      <c r="I44" s="980">
        <v>1573</v>
      </c>
      <c r="J44" s="983" t="s">
        <v>75</v>
      </c>
      <c r="K44" s="984">
        <v>36873071.723999999</v>
      </c>
      <c r="L44" s="984">
        <v>31726435.978</v>
      </c>
      <c r="M44" s="985">
        <v>38948283.678999998</v>
      </c>
      <c r="N44" s="984">
        <v>37448100.546999998</v>
      </c>
      <c r="O44" s="984">
        <v>30450065.173999999</v>
      </c>
      <c r="P44" s="984">
        <v>28646100.548</v>
      </c>
      <c r="Q44" s="984">
        <v>35354741.456</v>
      </c>
      <c r="R44" s="984">
        <v>31476081.322999999</v>
      </c>
      <c r="S44" s="984">
        <v>36783941.093000002</v>
      </c>
      <c r="T44" s="984">
        <v>29360496.197000001</v>
      </c>
      <c r="U44" s="984">
        <v>42910594.744000003</v>
      </c>
      <c r="V44" s="984">
        <v>33003664.850000001</v>
      </c>
      <c r="W44" s="984">
        <v>21254145.254999999</v>
      </c>
      <c r="X44" s="984">
        <v>21666365.212000001</v>
      </c>
      <c r="Y44" s="984">
        <v>29586254.980999999</v>
      </c>
      <c r="Z44" s="986">
        <v>39.833333333333336</v>
      </c>
      <c r="AA44" s="987">
        <f t="shared" si="0"/>
        <v>-0.24037076383542377</v>
      </c>
      <c r="AB44" s="988"/>
      <c r="AC44" s="984">
        <v>37896.239000000001</v>
      </c>
      <c r="AD44" s="984">
        <v>34770.928999999996</v>
      </c>
      <c r="AE44" s="989">
        <v>37756.595999999998</v>
      </c>
      <c r="AF44" s="984">
        <v>43039.197999999997</v>
      </c>
      <c r="AG44" s="984">
        <v>40084.752999999997</v>
      </c>
      <c r="AH44" s="984">
        <v>38551.800999999999</v>
      </c>
      <c r="AI44" s="984">
        <v>50019.008999999998</v>
      </c>
      <c r="AJ44" s="984">
        <v>45270.038</v>
      </c>
      <c r="AK44" s="984">
        <v>39694.83</v>
      </c>
      <c r="AL44" s="984">
        <v>32914.400999999998</v>
      </c>
      <c r="AM44" s="984">
        <v>3028.6509999999998</v>
      </c>
      <c r="AN44" s="984">
        <v>3251.797</v>
      </c>
      <c r="AO44" s="984">
        <v>1231.654</v>
      </c>
      <c r="AP44" s="984">
        <v>1373.8140000000001</v>
      </c>
      <c r="AQ44" s="1079">
        <v>3251.797</v>
      </c>
      <c r="AR44" s="984">
        <v>1342.4829999999999</v>
      </c>
      <c r="AS44" s="990">
        <f t="shared" si="1"/>
        <v>-0.96444374911339992</v>
      </c>
      <c r="AT44" s="932">
        <v>1213.8330000000001</v>
      </c>
      <c r="AU44" s="946">
        <f t="shared" si="18"/>
        <v>-0.96785110077190228</v>
      </c>
      <c r="AV44" s="946"/>
      <c r="AW44" s="947">
        <f t="shared" si="19"/>
        <v>2.0554967204066181</v>
      </c>
      <c r="AX44" s="948">
        <f t="shared" si="20"/>
        <v>2.1919215271523806</v>
      </c>
      <c r="AY44" s="949">
        <f t="shared" si="21"/>
        <v>1.9388066653297729</v>
      </c>
      <c r="AZ44" s="948">
        <f t="shared" si="22"/>
        <v>2.2986051293033025</v>
      </c>
      <c r="BA44" s="948">
        <f t="shared" si="23"/>
        <v>2.6328188639955128</v>
      </c>
      <c r="BB44" s="948">
        <f t="shared" si="24"/>
        <v>2.6915915438753557</v>
      </c>
      <c r="BC44" s="948">
        <f t="shared" si="25"/>
        <v>2.8295502634208263</v>
      </c>
      <c r="BD44" s="948">
        <f t="shared" si="26"/>
        <v>2.8764722987877511</v>
      </c>
      <c r="BE44" s="948">
        <f t="shared" si="27"/>
        <v>2.1582695502714331</v>
      </c>
      <c r="BF44" s="948">
        <f t="shared" si="28"/>
        <v>2.242087516447568</v>
      </c>
      <c r="BG44" s="948">
        <f t="shared" si="29"/>
        <v>0.14116098917149048</v>
      </c>
      <c r="BH44" s="948">
        <f t="shared" si="30"/>
        <v>0.19705672171737618</v>
      </c>
      <c r="BI44" s="948">
        <f t="shared" si="31"/>
        <v>0.11589776819750074</v>
      </c>
      <c r="BJ44" s="948">
        <f t="shared" si="32"/>
        <v>0.12681536441923427</v>
      </c>
      <c r="BK44" s="948">
        <f t="shared" si="33"/>
        <v>9.0750451577067071E-2</v>
      </c>
      <c r="BL44" s="966">
        <f t="shared" si="17"/>
        <v>-0.95319262451491982</v>
      </c>
      <c r="BM44" s="983" t="s">
        <v>322</v>
      </c>
      <c r="BN44" s="983" t="s">
        <v>524</v>
      </c>
      <c r="BO44" s="940" t="s">
        <v>718</v>
      </c>
      <c r="BP44" s="983"/>
    </row>
    <row r="45" spans="1:68" s="917" customFormat="1" ht="63.75" x14ac:dyDescent="0.2">
      <c r="A45" s="917">
        <v>47</v>
      </c>
      <c r="B45" s="918">
        <v>56</v>
      </c>
      <c r="C45" s="950" t="s">
        <v>80</v>
      </c>
      <c r="D45" s="951">
        <v>25</v>
      </c>
      <c r="E45" s="952">
        <v>1599</v>
      </c>
      <c r="F45" s="953">
        <v>1</v>
      </c>
      <c r="G45" s="950" t="s">
        <v>79</v>
      </c>
      <c r="H45" s="950" t="s">
        <v>40</v>
      </c>
      <c r="I45" s="951">
        <v>1384</v>
      </c>
      <c r="J45" s="954" t="s">
        <v>78</v>
      </c>
      <c r="K45" s="955">
        <v>25492996.225000001</v>
      </c>
      <c r="L45" s="955">
        <v>24686717.274999999</v>
      </c>
      <c r="M45" s="956">
        <v>27295647.625</v>
      </c>
      <c r="N45" s="955">
        <v>26772465.624000002</v>
      </c>
      <c r="O45" s="955">
        <v>31093134.931000002</v>
      </c>
      <c r="P45" s="955">
        <v>28602031.238000002</v>
      </c>
      <c r="Q45" s="955">
        <v>10401537.995999999</v>
      </c>
      <c r="R45" s="955">
        <v>18976807.427999999</v>
      </c>
      <c r="S45" s="955">
        <v>14716689.861</v>
      </c>
      <c r="T45" s="955">
        <v>5155624.3530000001</v>
      </c>
      <c r="U45" s="955">
        <v>1147951.061</v>
      </c>
      <c r="V45" s="955">
        <v>500263.565</v>
      </c>
      <c r="W45" s="955">
        <v>325482.02399999998</v>
      </c>
      <c r="X45" s="955">
        <v>53036.785000000003</v>
      </c>
      <c r="Y45" s="955">
        <v>3044237.2370000002</v>
      </c>
      <c r="Z45" s="957">
        <v>35.333333333333336</v>
      </c>
      <c r="AA45" s="958">
        <f t="shared" si="0"/>
        <v>-0.88847169780240742</v>
      </c>
      <c r="AB45" s="959"/>
      <c r="AC45" s="955">
        <v>12472.300999999999</v>
      </c>
      <c r="AD45" s="955">
        <v>11738.736999999999</v>
      </c>
      <c r="AE45" s="960">
        <v>13065.857</v>
      </c>
      <c r="AF45" s="955">
        <v>13784.642</v>
      </c>
      <c r="AG45" s="955">
        <v>16120.574000000001</v>
      </c>
      <c r="AH45" s="955">
        <v>15862.833000000001</v>
      </c>
      <c r="AI45" s="955">
        <v>3829.0720000000001</v>
      </c>
      <c r="AJ45" s="955">
        <v>5168.9690000000001</v>
      </c>
      <c r="AK45" s="955">
        <v>3655.6970000000001</v>
      </c>
      <c r="AL45" s="955">
        <v>1353.713</v>
      </c>
      <c r="AM45" s="955">
        <v>241.55</v>
      </c>
      <c r="AN45" s="955">
        <v>99.055000000000007</v>
      </c>
      <c r="AO45" s="955">
        <v>63.655000000000001</v>
      </c>
      <c r="AP45" s="955">
        <v>10.635999999999999</v>
      </c>
      <c r="AQ45" s="1089"/>
      <c r="AR45" s="955">
        <v>540.94399999999996</v>
      </c>
      <c r="AS45" s="961">
        <f t="shared" si="1"/>
        <v>-0.95859865908527853</v>
      </c>
      <c r="AT45" s="932">
        <v>304.80700000000002</v>
      </c>
      <c r="AU45" s="946">
        <f t="shared" si="18"/>
        <v>-0.97667148813889504</v>
      </c>
      <c r="AV45" s="946"/>
      <c r="AW45" s="962">
        <f t="shared" si="19"/>
        <v>0.97848843579782074</v>
      </c>
      <c r="AX45" s="963">
        <f t="shared" si="20"/>
        <v>0.95101644088480786</v>
      </c>
      <c r="AY45" s="964">
        <f t="shared" si="21"/>
        <v>0.95735827041033617</v>
      </c>
      <c r="AZ45" s="963">
        <f t="shared" si="22"/>
        <v>1.0297626071199695</v>
      </c>
      <c r="BA45" s="963">
        <f t="shared" si="23"/>
        <v>1.0369217536780257</v>
      </c>
      <c r="BB45" s="963">
        <f t="shared" si="24"/>
        <v>1.1092102423078962</v>
      </c>
      <c r="BC45" s="963">
        <f t="shared" si="25"/>
        <v>0.73625112006945559</v>
      </c>
      <c r="BD45" s="963">
        <f t="shared" si="26"/>
        <v>0.54476697617463965</v>
      </c>
      <c r="BE45" s="963">
        <f t="shared" si="27"/>
        <v>0.49680968132484588</v>
      </c>
      <c r="BF45" s="963">
        <f t="shared" si="28"/>
        <v>0.52514027683661224</v>
      </c>
      <c r="BG45" s="963">
        <f t="shared" si="29"/>
        <v>0.42083675551391819</v>
      </c>
      <c r="BH45" s="963">
        <f t="shared" si="30"/>
        <v>0.39601125058947678</v>
      </c>
      <c r="BI45" s="963">
        <f t="shared" si="31"/>
        <v>0.39114295295152768</v>
      </c>
      <c r="BJ45" s="963">
        <f t="shared" si="32"/>
        <v>0.40108011826131618</v>
      </c>
      <c r="BK45" s="963">
        <f t="shared" si="33"/>
        <v>0.35538885959694999</v>
      </c>
      <c r="BL45" s="965">
        <f t="shared" si="17"/>
        <v>-0.62878175226435795</v>
      </c>
      <c r="BM45" s="954"/>
      <c r="BN45" s="954" t="s">
        <v>526</v>
      </c>
      <c r="BO45" s="954"/>
      <c r="BP45" s="954" t="s">
        <v>627</v>
      </c>
    </row>
    <row r="46" spans="1:68" s="917" customFormat="1" ht="63.75" x14ac:dyDescent="0.2">
      <c r="A46" s="917">
        <v>48</v>
      </c>
      <c r="B46" s="918">
        <v>57</v>
      </c>
      <c r="C46" s="916"/>
      <c r="D46" s="937"/>
      <c r="E46" s="938"/>
      <c r="F46" s="939">
        <v>2</v>
      </c>
      <c r="G46" s="916"/>
      <c r="H46" s="916"/>
      <c r="I46" s="937">
        <v>1552</v>
      </c>
      <c r="J46" s="940" t="s">
        <v>81</v>
      </c>
      <c r="K46" s="929">
        <v>23257734.800000001</v>
      </c>
      <c r="L46" s="929">
        <v>24161384.274999999</v>
      </c>
      <c r="M46" s="941">
        <v>19440918.850000001</v>
      </c>
      <c r="N46" s="929">
        <v>19149567.188000001</v>
      </c>
      <c r="O46" s="929">
        <v>23028004.964000002</v>
      </c>
      <c r="P46" s="929">
        <v>20583596.460000001</v>
      </c>
      <c r="Q46" s="929">
        <v>9016285.9130000006</v>
      </c>
      <c r="R46" s="929">
        <v>6050202.5049999999</v>
      </c>
      <c r="S46" s="929">
        <v>4361336.9119999995</v>
      </c>
      <c r="T46" s="929">
        <v>839060.821</v>
      </c>
      <c r="U46" s="929">
        <v>257195.29699999999</v>
      </c>
      <c r="V46" s="929">
        <v>146754.38800000001</v>
      </c>
      <c r="W46" s="929">
        <v>182753.38</v>
      </c>
      <c r="X46" s="929">
        <v>1232496.3389999999</v>
      </c>
      <c r="Y46" s="929">
        <v>1082617.4620000001</v>
      </c>
      <c r="Z46" s="942">
        <v>36</v>
      </c>
      <c r="AA46" s="943">
        <f t="shared" si="0"/>
        <v>-0.94431243346298932</v>
      </c>
      <c r="AB46" s="944"/>
      <c r="AC46" s="929">
        <v>11375.942999999999</v>
      </c>
      <c r="AD46" s="929">
        <v>11488.084000000001</v>
      </c>
      <c r="AE46" s="945">
        <v>8948.1990000000005</v>
      </c>
      <c r="AF46" s="929">
        <v>9686.7080000000005</v>
      </c>
      <c r="AG46" s="929">
        <v>12059.977999999999</v>
      </c>
      <c r="AH46" s="929">
        <v>11232.047</v>
      </c>
      <c r="AI46" s="929">
        <v>3013.076</v>
      </c>
      <c r="AJ46" s="929">
        <v>1506.1980000000001</v>
      </c>
      <c r="AK46" s="929">
        <v>934.55100000000004</v>
      </c>
      <c r="AL46" s="929">
        <v>186.63</v>
      </c>
      <c r="AM46" s="929">
        <v>49.28</v>
      </c>
      <c r="AN46" s="929">
        <v>28.841999999999999</v>
      </c>
      <c r="AO46" s="929">
        <v>35.189</v>
      </c>
      <c r="AP46" s="929">
        <v>35.808999999999997</v>
      </c>
      <c r="AQ46" s="1093"/>
      <c r="AR46" s="929">
        <v>159.06800000000001</v>
      </c>
      <c r="AS46" s="931">
        <f t="shared" si="1"/>
        <v>-0.98222346195027632</v>
      </c>
      <c r="AT46" s="932">
        <v>187.63</v>
      </c>
      <c r="AU46" s="946">
        <f t="shared" si="18"/>
        <v>-0.97903153472559123</v>
      </c>
      <c r="AV46" s="946"/>
      <c r="AW46" s="947">
        <f t="shared" si="19"/>
        <v>0.9782502980470823</v>
      </c>
      <c r="AX46" s="948">
        <f t="shared" si="20"/>
        <v>0.95094584558938733</v>
      </c>
      <c r="AY46" s="949">
        <f t="shared" si="21"/>
        <v>0.92055309412497233</v>
      </c>
      <c r="AZ46" s="948">
        <f t="shared" si="22"/>
        <v>1.0116894971986767</v>
      </c>
      <c r="BA46" s="948">
        <f t="shared" si="23"/>
        <v>1.0474183950241047</v>
      </c>
      <c r="BB46" s="948">
        <f t="shared" si="24"/>
        <v>1.0913590364858912</v>
      </c>
      <c r="BC46" s="948">
        <f t="shared" si="25"/>
        <v>0.66836301090577444</v>
      </c>
      <c r="BD46" s="948">
        <f t="shared" si="26"/>
        <v>0.49790002855449877</v>
      </c>
      <c r="BE46" s="948">
        <f t="shared" si="27"/>
        <v>0.42856170887813316</v>
      </c>
      <c r="BF46" s="948">
        <f t="shared" si="28"/>
        <v>0.44485452145786702</v>
      </c>
      <c r="BG46" s="948">
        <f t="shared" si="29"/>
        <v>0.38321073965827612</v>
      </c>
      <c r="BH46" s="948">
        <f t="shared" si="30"/>
        <v>0.39306490787859777</v>
      </c>
      <c r="BI46" s="948">
        <f t="shared" si="31"/>
        <v>0.38509821268421957</v>
      </c>
      <c r="BJ46" s="948">
        <f t="shared" si="32"/>
        <v>5.8108083353909261E-2</v>
      </c>
      <c r="BK46" s="948">
        <f t="shared" si="33"/>
        <v>0.29385818275301379</v>
      </c>
      <c r="BL46" s="966">
        <f t="shared" si="17"/>
        <v>-0.68078084292102736</v>
      </c>
      <c r="BM46" s="940"/>
      <c r="BN46" s="940" t="s">
        <v>525</v>
      </c>
      <c r="BO46" s="940"/>
      <c r="BP46" s="940" t="s">
        <v>628</v>
      </c>
    </row>
    <row r="47" spans="1:68" s="917" customFormat="1" ht="229.5" x14ac:dyDescent="0.2">
      <c r="A47" s="917">
        <v>51</v>
      </c>
      <c r="B47" s="918">
        <v>60</v>
      </c>
      <c r="C47" s="916"/>
      <c r="D47" s="937"/>
      <c r="E47" s="938">
        <v>1619</v>
      </c>
      <c r="F47" s="939">
        <v>3</v>
      </c>
      <c r="G47" s="916" t="s">
        <v>87</v>
      </c>
      <c r="H47" s="916" t="s">
        <v>9</v>
      </c>
      <c r="I47" s="937">
        <v>1606</v>
      </c>
      <c r="J47" s="940" t="s">
        <v>89</v>
      </c>
      <c r="K47" s="929">
        <v>37083390.875</v>
      </c>
      <c r="L47" s="929">
        <v>34198316.75</v>
      </c>
      <c r="M47" s="941">
        <v>36339808.950000003</v>
      </c>
      <c r="N47" s="929">
        <v>34245995.875</v>
      </c>
      <c r="O47" s="929">
        <v>34944853.325000003</v>
      </c>
      <c r="P47" s="929">
        <v>36881694.875</v>
      </c>
      <c r="Q47" s="929">
        <v>33617166.149999999</v>
      </c>
      <c r="R47" s="929">
        <v>40643759.549999997</v>
      </c>
      <c r="S47" s="929">
        <v>37915219.335000001</v>
      </c>
      <c r="T47" s="929">
        <v>37165874.899999999</v>
      </c>
      <c r="U47" s="929">
        <v>29391034.024999999</v>
      </c>
      <c r="V47" s="929">
        <v>18244945.375</v>
      </c>
      <c r="W47" s="929">
        <v>8792613.3000000007</v>
      </c>
      <c r="X47" s="929">
        <v>19236529.774999999</v>
      </c>
      <c r="Y47" s="929">
        <v>11692964.949999999</v>
      </c>
      <c r="Z47" s="942">
        <v>43.6</v>
      </c>
      <c r="AA47" s="943">
        <f t="shared" si="0"/>
        <v>-0.67823262455539135</v>
      </c>
      <c r="AB47" s="944"/>
      <c r="AC47" s="929">
        <v>21427.052</v>
      </c>
      <c r="AD47" s="929">
        <v>19381.905999999999</v>
      </c>
      <c r="AE47" s="945">
        <v>19450.291000000001</v>
      </c>
      <c r="AF47" s="929">
        <v>17370.973999999998</v>
      </c>
      <c r="AG47" s="929">
        <v>15217.68</v>
      </c>
      <c r="AH47" s="929">
        <v>15112.14</v>
      </c>
      <c r="AI47" s="929">
        <v>12873.342000000001</v>
      </c>
      <c r="AJ47" s="929">
        <v>15942.651</v>
      </c>
      <c r="AK47" s="929">
        <v>17261.955000000002</v>
      </c>
      <c r="AL47" s="929">
        <v>19712.807000000001</v>
      </c>
      <c r="AM47" s="929">
        <v>17935.867999999999</v>
      </c>
      <c r="AN47" s="929">
        <v>10768.9</v>
      </c>
      <c r="AO47" s="929">
        <v>6033.2139999999999</v>
      </c>
      <c r="AP47" s="929">
        <v>4479.2979999999998</v>
      </c>
      <c r="AQ47" s="929">
        <v>10768.9</v>
      </c>
      <c r="AR47" s="929">
        <v>405.16199999999998</v>
      </c>
      <c r="AS47" s="931">
        <f t="shared" si="1"/>
        <v>-0.97916936049954217</v>
      </c>
      <c r="AT47" s="932">
        <v>371.76400000000001</v>
      </c>
      <c r="AU47" s="946">
        <f t="shared" si="18"/>
        <v>-0.98088645563194921</v>
      </c>
      <c r="AV47" s="946"/>
      <c r="AW47" s="947">
        <f t="shared" si="19"/>
        <v>1.1556144944903182</v>
      </c>
      <c r="AX47" s="948">
        <f t="shared" si="20"/>
        <v>1.133500583767767</v>
      </c>
      <c r="AY47" s="949">
        <f t="shared" si="21"/>
        <v>1.0704674329334909</v>
      </c>
      <c r="AZ47" s="948">
        <f t="shared" si="22"/>
        <v>1.0144820470927538</v>
      </c>
      <c r="BA47" s="948">
        <f t="shared" si="23"/>
        <v>0.87095400621487651</v>
      </c>
      <c r="BB47" s="948">
        <f t="shared" si="24"/>
        <v>0.81949270776293193</v>
      </c>
      <c r="BC47" s="948">
        <f t="shared" si="25"/>
        <v>0.76587907157665047</v>
      </c>
      <c r="BD47" s="948">
        <f t="shared" si="26"/>
        <v>0.78450670786925281</v>
      </c>
      <c r="BE47" s="948">
        <f t="shared" si="27"/>
        <v>0.91055546045939806</v>
      </c>
      <c r="BF47" s="948">
        <f t="shared" si="28"/>
        <v>1.0608014504187011</v>
      </c>
      <c r="BG47" s="948">
        <f t="shared" si="29"/>
        <v>1.2204992845603022</v>
      </c>
      <c r="BH47" s="948">
        <f t="shared" si="30"/>
        <v>1.1804803772946346</v>
      </c>
      <c r="BI47" s="948">
        <f t="shared" si="31"/>
        <v>1.3723369365055551</v>
      </c>
      <c r="BJ47" s="948">
        <f t="shared" si="32"/>
        <v>0.46570749011303941</v>
      </c>
      <c r="BK47" s="948">
        <f t="shared" si="33"/>
        <v>6.9300130759393064E-2</v>
      </c>
      <c r="BL47" s="966">
        <f t="shared" si="17"/>
        <v>-0.93526180374354395</v>
      </c>
      <c r="BM47" s="940" t="s">
        <v>330</v>
      </c>
      <c r="BN47" s="940" t="s">
        <v>527</v>
      </c>
      <c r="BO47" s="940"/>
      <c r="BP47" s="940" t="s">
        <v>630</v>
      </c>
    </row>
    <row r="48" spans="1:68" s="917" customFormat="1" ht="204" x14ac:dyDescent="0.2">
      <c r="A48" s="917">
        <v>52</v>
      </c>
      <c r="B48" s="918">
        <v>62</v>
      </c>
      <c r="C48" s="916"/>
      <c r="D48" s="937"/>
      <c r="E48" s="938"/>
      <c r="F48" s="939">
        <v>2</v>
      </c>
      <c r="G48" s="916"/>
      <c r="H48" s="916"/>
      <c r="I48" s="937">
        <v>2403</v>
      </c>
      <c r="J48" s="940" t="s">
        <v>88</v>
      </c>
      <c r="K48" s="929">
        <v>15876030.775</v>
      </c>
      <c r="L48" s="929">
        <v>15270831.725</v>
      </c>
      <c r="M48" s="941">
        <v>15896794.699999999</v>
      </c>
      <c r="N48" s="929">
        <v>16661245</v>
      </c>
      <c r="O48" s="929">
        <v>13527078.375</v>
      </c>
      <c r="P48" s="929">
        <v>17718715.050000001</v>
      </c>
      <c r="Q48" s="929">
        <v>16687141.725</v>
      </c>
      <c r="R48" s="929">
        <v>16841471.125</v>
      </c>
      <c r="S48" s="929">
        <v>17558332.300000001</v>
      </c>
      <c r="T48" s="929">
        <v>15166254.125</v>
      </c>
      <c r="U48" s="929">
        <v>15981433.800000001</v>
      </c>
      <c r="V48" s="929">
        <v>6504259.3250000002</v>
      </c>
      <c r="W48" s="929">
        <v>3987631.65</v>
      </c>
      <c r="X48" s="929">
        <v>7716224.6749999998</v>
      </c>
      <c r="Y48" s="929">
        <v>7262817.6500000004</v>
      </c>
      <c r="Z48" s="942">
        <v>50.5</v>
      </c>
      <c r="AA48" s="943">
        <f t="shared" si="0"/>
        <v>-0.54312691413194125</v>
      </c>
      <c r="AB48" s="944"/>
      <c r="AC48" s="929">
        <v>9069.9189999999999</v>
      </c>
      <c r="AD48" s="929">
        <v>8820.6759999999995</v>
      </c>
      <c r="AE48" s="945">
        <v>8852.7420000000002</v>
      </c>
      <c r="AF48" s="929">
        <v>8601.3919999999998</v>
      </c>
      <c r="AG48" s="929">
        <v>6448.4139999999998</v>
      </c>
      <c r="AH48" s="929">
        <v>7584.848</v>
      </c>
      <c r="AI48" s="929">
        <v>6659.817</v>
      </c>
      <c r="AJ48" s="929">
        <v>6723.277</v>
      </c>
      <c r="AK48" s="929">
        <v>6576.8770000000004</v>
      </c>
      <c r="AL48" s="929">
        <v>2879.0949999999998</v>
      </c>
      <c r="AM48" s="929">
        <v>5927.8990000000003</v>
      </c>
      <c r="AN48" s="929">
        <v>3534.99</v>
      </c>
      <c r="AO48" s="929">
        <v>1228.4090000000001</v>
      </c>
      <c r="AP48" s="929">
        <v>1625.2070000000001</v>
      </c>
      <c r="AQ48" s="929">
        <v>3534.99</v>
      </c>
      <c r="AR48" s="929">
        <v>494.55500000000001</v>
      </c>
      <c r="AS48" s="931">
        <f t="shared" si="1"/>
        <v>-0.94413538765729299</v>
      </c>
      <c r="AT48" s="932">
        <v>306.94299999999998</v>
      </c>
      <c r="AU48" s="946">
        <f t="shared" si="18"/>
        <v>-0.96532791761015968</v>
      </c>
      <c r="AV48" s="946"/>
      <c r="AW48" s="947">
        <f t="shared" si="19"/>
        <v>1.1425927712715711</v>
      </c>
      <c r="AX48" s="948">
        <f t="shared" si="20"/>
        <v>1.1552319033886806</v>
      </c>
      <c r="AY48" s="949">
        <f t="shared" si="21"/>
        <v>1.1137769804626088</v>
      </c>
      <c r="AZ48" s="948">
        <f t="shared" si="22"/>
        <v>1.0325029131976633</v>
      </c>
      <c r="BA48" s="948">
        <f t="shared" si="23"/>
        <v>0.95340824104599009</v>
      </c>
      <c r="BB48" s="948">
        <f t="shared" si="24"/>
        <v>0.85613973457968107</v>
      </c>
      <c r="BC48" s="948">
        <f t="shared" si="25"/>
        <v>0.79819745163697287</v>
      </c>
      <c r="BD48" s="948">
        <f t="shared" si="26"/>
        <v>0.79841920579251058</v>
      </c>
      <c r="BE48" s="948">
        <f t="shared" si="27"/>
        <v>0.74914597669392546</v>
      </c>
      <c r="BF48" s="948">
        <f t="shared" si="28"/>
        <v>0.37967120638630336</v>
      </c>
      <c r="BG48" s="948">
        <f t="shared" si="29"/>
        <v>0.74184820638558724</v>
      </c>
      <c r="BH48" s="948">
        <f t="shared" si="30"/>
        <v>1.0869769556735809</v>
      </c>
      <c r="BI48" s="948">
        <f t="shared" si="31"/>
        <v>0.61610956468358857</v>
      </c>
      <c r="BJ48" s="948">
        <f t="shared" si="32"/>
        <v>0.42124408462743473</v>
      </c>
      <c r="BK48" s="948">
        <f t="shared" si="33"/>
        <v>0.13618819136950244</v>
      </c>
      <c r="BL48" s="966">
        <f t="shared" si="17"/>
        <v>-0.87772400241838677</v>
      </c>
      <c r="BM48" s="940" t="s">
        <v>332</v>
      </c>
      <c r="BN48" s="940" t="s">
        <v>528</v>
      </c>
      <c r="BO48" s="940"/>
      <c r="BP48" s="940" t="s">
        <v>631</v>
      </c>
    </row>
    <row r="49" spans="1:68" s="917" customFormat="1" ht="204.75" thickBot="1" x14ac:dyDescent="0.25">
      <c r="A49" s="917">
        <v>53</v>
      </c>
      <c r="B49" s="918">
        <v>63</v>
      </c>
      <c r="C49" s="916"/>
      <c r="D49" s="937"/>
      <c r="E49" s="938"/>
      <c r="F49" s="939">
        <v>1</v>
      </c>
      <c r="G49" s="916"/>
      <c r="H49" s="916"/>
      <c r="I49" s="937">
        <v>2828</v>
      </c>
      <c r="J49" s="940" t="s">
        <v>86</v>
      </c>
      <c r="K49" s="929">
        <v>17134920.975000001</v>
      </c>
      <c r="L49" s="929">
        <v>14777972.675000001</v>
      </c>
      <c r="M49" s="941">
        <v>17000578.75</v>
      </c>
      <c r="N49" s="929">
        <v>14960982.25</v>
      </c>
      <c r="O49" s="929">
        <v>15239626.275</v>
      </c>
      <c r="P49" s="929">
        <v>16990702.550000001</v>
      </c>
      <c r="Q49" s="929">
        <v>15287716.625</v>
      </c>
      <c r="R49" s="929">
        <v>18095609.074999999</v>
      </c>
      <c r="S49" s="929">
        <v>16328374.050000001</v>
      </c>
      <c r="T49" s="929">
        <v>14494874.550000001</v>
      </c>
      <c r="U49" s="929">
        <v>16786551.175000001</v>
      </c>
      <c r="V49" s="929">
        <v>8998575.375</v>
      </c>
      <c r="W49" s="929">
        <v>6399637.0499999998</v>
      </c>
      <c r="X49" s="929">
        <v>8014513.2000000002</v>
      </c>
      <c r="Y49" s="929">
        <v>6357309.4500000002</v>
      </c>
      <c r="Z49" s="942">
        <v>58.5</v>
      </c>
      <c r="AA49" s="943">
        <f t="shared" si="0"/>
        <v>-0.6260533512719384</v>
      </c>
      <c r="AB49" s="944"/>
      <c r="AC49" s="929">
        <v>9369.8310000000001</v>
      </c>
      <c r="AD49" s="929">
        <v>8065.07</v>
      </c>
      <c r="AE49" s="945">
        <v>9253.5239999999994</v>
      </c>
      <c r="AF49" s="929">
        <v>7634.4160000000002</v>
      </c>
      <c r="AG49" s="929">
        <v>6832.7759999999998</v>
      </c>
      <c r="AH49" s="929">
        <v>7247.2709999999997</v>
      </c>
      <c r="AI49" s="929">
        <v>6140.7330000000002</v>
      </c>
      <c r="AJ49" s="929">
        <v>7374.393</v>
      </c>
      <c r="AK49" s="929">
        <v>6016.7079999999996</v>
      </c>
      <c r="AL49" s="929">
        <v>2507.3989999999999</v>
      </c>
      <c r="AM49" s="929">
        <v>6349.2950000000001</v>
      </c>
      <c r="AN49" s="929">
        <v>4298.3029999999999</v>
      </c>
      <c r="AO49" s="929">
        <v>1859.5329999999999</v>
      </c>
      <c r="AP49" s="929">
        <v>1382.961</v>
      </c>
      <c r="AQ49" s="929">
        <v>4298.3029999999999</v>
      </c>
      <c r="AR49" s="929">
        <v>407.24700000000001</v>
      </c>
      <c r="AS49" s="931">
        <f t="shared" si="1"/>
        <v>-0.95599006389349617</v>
      </c>
      <c r="AT49" s="932">
        <v>353.55</v>
      </c>
      <c r="AU49" s="946">
        <f t="shared" si="18"/>
        <v>-0.96179293423781043</v>
      </c>
      <c r="AV49" s="946"/>
      <c r="AW49" s="947">
        <f t="shared" si="19"/>
        <v>1.0936532492528754</v>
      </c>
      <c r="AX49" s="948">
        <f t="shared" si="20"/>
        <v>1.0914988378133539</v>
      </c>
      <c r="AY49" s="949">
        <f t="shared" si="21"/>
        <v>1.0886128214899742</v>
      </c>
      <c r="AZ49" s="948">
        <f t="shared" si="22"/>
        <v>1.0205768408020135</v>
      </c>
      <c r="BA49" s="948">
        <f t="shared" si="23"/>
        <v>0.89671175351706578</v>
      </c>
      <c r="BB49" s="948">
        <f t="shared" si="24"/>
        <v>0.85308667827864482</v>
      </c>
      <c r="BC49" s="948">
        <f t="shared" si="25"/>
        <v>0.80335515769020216</v>
      </c>
      <c r="BD49" s="948">
        <f t="shared" si="26"/>
        <v>0.81504777976090315</v>
      </c>
      <c r="BE49" s="948">
        <f t="shared" si="27"/>
        <v>0.73696351903452384</v>
      </c>
      <c r="BF49" s="948">
        <f t="shared" si="28"/>
        <v>0.34597043132049732</v>
      </c>
      <c r="BG49" s="948">
        <f t="shared" si="29"/>
        <v>0.7564740289781412</v>
      </c>
      <c r="BH49" s="948">
        <f t="shared" si="30"/>
        <v>0.95532966516936024</v>
      </c>
      <c r="BI49" s="948">
        <f t="shared" si="31"/>
        <v>0.58113701932518191</v>
      </c>
      <c r="BJ49" s="948">
        <f t="shared" si="32"/>
        <v>0.34511416114455962</v>
      </c>
      <c r="BK49" s="948">
        <f t="shared" si="33"/>
        <v>0.12811929424011284</v>
      </c>
      <c r="BL49" s="966">
        <f t="shared" si="17"/>
        <v>-0.88230958545504068</v>
      </c>
      <c r="BM49" s="940" t="s">
        <v>332</v>
      </c>
      <c r="BN49" s="940" t="s">
        <v>529</v>
      </c>
      <c r="BO49" s="940"/>
      <c r="BP49" s="940" t="s">
        <v>631</v>
      </c>
    </row>
    <row r="50" spans="1:68" s="917" customFormat="1" ht="63.75" x14ac:dyDescent="0.2">
      <c r="A50" s="917">
        <v>57</v>
      </c>
      <c r="B50" s="918">
        <v>68</v>
      </c>
      <c r="C50" s="950" t="s">
        <v>96</v>
      </c>
      <c r="D50" s="951">
        <v>26</v>
      </c>
      <c r="E50" s="952">
        <v>1702</v>
      </c>
      <c r="F50" s="953" t="s">
        <v>355</v>
      </c>
      <c r="G50" s="950" t="s">
        <v>95</v>
      </c>
      <c r="H50" s="950" t="s">
        <v>40</v>
      </c>
      <c r="I50" s="951">
        <v>8006</v>
      </c>
      <c r="J50" s="954" t="s">
        <v>94</v>
      </c>
      <c r="K50" s="955">
        <v>15414132.701000001</v>
      </c>
      <c r="L50" s="955">
        <v>14535365.25</v>
      </c>
      <c r="M50" s="956">
        <v>11701995.25</v>
      </c>
      <c r="N50" s="955">
        <v>5938234.0199999996</v>
      </c>
      <c r="O50" s="955">
        <v>4109142.5049999999</v>
      </c>
      <c r="P50" s="955">
        <v>8209736.4749999996</v>
      </c>
      <c r="Q50" s="955">
        <v>3622685.0690000001</v>
      </c>
      <c r="R50" s="955">
        <v>4584312.51</v>
      </c>
      <c r="S50" s="955">
        <v>1848086.639</v>
      </c>
      <c r="T50" s="955">
        <v>1046106.6969999999</v>
      </c>
      <c r="U50" s="955">
        <v>1873416.9170000001</v>
      </c>
      <c r="V50" s="955">
        <v>1727143.531</v>
      </c>
      <c r="W50" s="955">
        <v>1684957.7919999999</v>
      </c>
      <c r="X50" s="955">
        <v>886431.799</v>
      </c>
      <c r="Y50" s="955">
        <v>159843.16400000002</v>
      </c>
      <c r="Z50" s="957">
        <v>96</v>
      </c>
      <c r="AA50" s="958">
        <f t="shared" si="0"/>
        <v>-0.98634052051935328</v>
      </c>
      <c r="AB50" s="959"/>
      <c r="AC50" s="955">
        <v>6149.424</v>
      </c>
      <c r="AD50" s="955">
        <v>4578.2260000000006</v>
      </c>
      <c r="AE50" s="960">
        <v>4588.6899999999996</v>
      </c>
      <c r="AF50" s="955">
        <v>2991.518</v>
      </c>
      <c r="AG50" s="955">
        <v>2347.67</v>
      </c>
      <c r="AH50" s="955">
        <v>2658.83</v>
      </c>
      <c r="AI50" s="955">
        <v>587.14200000000005</v>
      </c>
      <c r="AJ50" s="955">
        <v>1393.8309999999999</v>
      </c>
      <c r="AK50" s="955">
        <v>666.06299999999999</v>
      </c>
      <c r="AL50" s="955">
        <v>368.53700000000003</v>
      </c>
      <c r="AM50" s="955">
        <v>261.52499999999998</v>
      </c>
      <c r="AN50" s="955">
        <v>83.057000000000002</v>
      </c>
      <c r="AO50" s="955">
        <v>70.611999999999995</v>
      </c>
      <c r="AP50" s="955">
        <v>69.894000000000005</v>
      </c>
      <c r="AQ50" s="1089"/>
      <c r="AR50" s="955">
        <v>35.444000000000003</v>
      </c>
      <c r="AS50" s="961">
        <f t="shared" si="1"/>
        <v>-0.99227579112993025</v>
      </c>
      <c r="AT50" s="932">
        <v>53.892000000000003</v>
      </c>
      <c r="AU50" s="946">
        <f t="shared" si="18"/>
        <v>-0.98825547160518579</v>
      </c>
      <c r="AV50" s="946"/>
      <c r="AW50" s="947">
        <f t="shared" si="19"/>
        <v>0.79789425967522032</v>
      </c>
      <c r="AX50" s="948">
        <f t="shared" si="20"/>
        <v>0.62994302809143388</v>
      </c>
      <c r="AY50" s="949">
        <f t="shared" si="21"/>
        <v>0.78425771023962776</v>
      </c>
      <c r="AZ50" s="948">
        <f t="shared" si="22"/>
        <v>1.007544663926869</v>
      </c>
      <c r="BA50" s="948">
        <f t="shared" si="23"/>
        <v>1.1426568911364636</v>
      </c>
      <c r="BB50" s="948">
        <f t="shared" si="24"/>
        <v>0.64772602825841619</v>
      </c>
      <c r="BC50" s="948">
        <f t="shared" si="25"/>
        <v>0.32414741486875848</v>
      </c>
      <c r="BD50" s="948">
        <f t="shared" si="26"/>
        <v>0.6080872527601745</v>
      </c>
      <c r="BE50" s="948">
        <f t="shared" si="27"/>
        <v>0.72081360899877167</v>
      </c>
      <c r="BF50" s="948">
        <f t="shared" si="28"/>
        <v>0.70458778450970971</v>
      </c>
      <c r="BG50" s="948">
        <f t="shared" si="29"/>
        <v>0.27919572800569514</v>
      </c>
      <c r="BH50" s="948">
        <f t="shared" si="30"/>
        <v>9.6178457098942752E-2</v>
      </c>
      <c r="BI50" s="948">
        <f t="shared" si="31"/>
        <v>8.381456240062303E-2</v>
      </c>
      <c r="BJ50" s="948">
        <f t="shared" si="32"/>
        <v>0.15769741130417186</v>
      </c>
      <c r="BK50" s="948">
        <f t="shared" si="33"/>
        <v>0.44348471480456925</v>
      </c>
      <c r="BL50" s="966">
        <f t="shared" si="17"/>
        <v>-0.43451660211403759</v>
      </c>
      <c r="BM50" s="954"/>
      <c r="BN50" s="954" t="s">
        <v>620</v>
      </c>
      <c r="BO50" s="954" t="s">
        <v>719</v>
      </c>
      <c r="BP50" s="954"/>
    </row>
    <row r="51" spans="1:68" s="917" customFormat="1" ht="94.5" customHeight="1" x14ac:dyDescent="0.2">
      <c r="A51" s="917">
        <v>58</v>
      </c>
      <c r="B51" s="918">
        <v>69</v>
      </c>
      <c r="C51" s="916"/>
      <c r="D51" s="937"/>
      <c r="E51" s="938">
        <v>1733</v>
      </c>
      <c r="F51" s="939" t="s">
        <v>355</v>
      </c>
      <c r="G51" s="916" t="s">
        <v>98</v>
      </c>
      <c r="H51" s="916" t="s">
        <v>9</v>
      </c>
      <c r="I51" s="937">
        <v>1552</v>
      </c>
      <c r="J51" s="940" t="s">
        <v>99</v>
      </c>
      <c r="K51" s="929">
        <v>80713983.794</v>
      </c>
      <c r="L51" s="929">
        <v>99238958.400000006</v>
      </c>
      <c r="M51" s="941">
        <v>75862552.627000004</v>
      </c>
      <c r="N51" s="929">
        <v>98268815.875</v>
      </c>
      <c r="O51" s="929">
        <v>78133106.687999994</v>
      </c>
      <c r="P51" s="929">
        <v>94788245.296000004</v>
      </c>
      <c r="Q51" s="929">
        <v>81204032.754999995</v>
      </c>
      <c r="R51" s="929">
        <v>99028862.085999995</v>
      </c>
      <c r="S51" s="929">
        <v>90947825.027999997</v>
      </c>
      <c r="T51" s="929">
        <v>96066312.307999998</v>
      </c>
      <c r="U51" s="929">
        <v>105887891.49599999</v>
      </c>
      <c r="V51" s="929">
        <v>81340919.643999994</v>
      </c>
      <c r="W51" s="929">
        <v>79641950.816</v>
      </c>
      <c r="X51" s="929">
        <v>84331444.57100001</v>
      </c>
      <c r="Y51" s="929">
        <v>81730168.716000006</v>
      </c>
      <c r="Z51" s="942">
        <v>36.4</v>
      </c>
      <c r="AA51" s="943">
        <f t="shared" si="0"/>
        <v>7.7345355327678181E-2</v>
      </c>
      <c r="AB51" s="944"/>
      <c r="AC51" s="929">
        <v>49287.422999999995</v>
      </c>
      <c r="AD51" s="929">
        <v>58357.264999999999</v>
      </c>
      <c r="AE51" s="945">
        <v>43227.925999999999</v>
      </c>
      <c r="AF51" s="929">
        <v>62033.773000000001</v>
      </c>
      <c r="AG51" s="929">
        <v>49118.567999999999</v>
      </c>
      <c r="AH51" s="929">
        <v>59255.864000000001</v>
      </c>
      <c r="AI51" s="929">
        <v>49866.69</v>
      </c>
      <c r="AJ51" s="929">
        <v>61881.548999999999</v>
      </c>
      <c r="AK51" s="929">
        <v>57700.877999999997</v>
      </c>
      <c r="AL51" s="929">
        <v>33721.146999999997</v>
      </c>
      <c r="AM51" s="929">
        <v>1120.847</v>
      </c>
      <c r="AN51" s="929">
        <v>1520.6840000000002</v>
      </c>
      <c r="AO51" s="929">
        <v>1024.2180000000001</v>
      </c>
      <c r="AP51" s="929">
        <v>1200.1680000000001</v>
      </c>
      <c r="AQ51" s="929">
        <f>SUM(956.479+564.205)</f>
        <v>1520.6840000000002</v>
      </c>
      <c r="AR51" s="929">
        <v>1250.0169999999998</v>
      </c>
      <c r="AS51" s="931">
        <f t="shared" si="1"/>
        <v>-0.97108311418873072</v>
      </c>
      <c r="AT51" s="932">
        <v>1460.3040000000001</v>
      </c>
      <c r="AU51" s="946">
        <f t="shared" si="18"/>
        <v>-0.9662185042141509</v>
      </c>
      <c r="AV51" s="946"/>
      <c r="AW51" s="947">
        <f t="shared" si="19"/>
        <v>1.2212858462244272</v>
      </c>
      <c r="AX51" s="948">
        <f t="shared" si="20"/>
        <v>1.176095878894271</v>
      </c>
      <c r="AY51" s="949">
        <f t="shared" si="21"/>
        <v>1.1396380560127601</v>
      </c>
      <c r="AZ51" s="948">
        <f t="shared" si="22"/>
        <v>1.2625322173192413</v>
      </c>
      <c r="BA51" s="948">
        <f t="shared" si="23"/>
        <v>1.2573048757971332</v>
      </c>
      <c r="BB51" s="948">
        <f t="shared" si="24"/>
        <v>1.2502787411025227</v>
      </c>
      <c r="BC51" s="948">
        <f t="shared" si="25"/>
        <v>1.2281825990207254</v>
      </c>
      <c r="BD51" s="948">
        <f t="shared" si="26"/>
        <v>1.2497679504033881</v>
      </c>
      <c r="BE51" s="948">
        <f t="shared" si="27"/>
        <v>1.2688786781264028</v>
      </c>
      <c r="BF51" s="948">
        <f t="shared" si="28"/>
        <v>0.7020389601692214</v>
      </c>
      <c r="BG51" s="948">
        <f t="shared" si="29"/>
        <v>2.1170447048562507E-2</v>
      </c>
      <c r="BH51" s="948">
        <f t="shared" si="30"/>
        <v>3.739038129038836E-2</v>
      </c>
      <c r="BI51" s="948">
        <f t="shared" si="31"/>
        <v>2.5720565342913112E-2</v>
      </c>
      <c r="BJ51" s="948">
        <f t="shared" si="32"/>
        <v>2.8463119684604937E-2</v>
      </c>
      <c r="BK51" s="948">
        <f t="shared" si="33"/>
        <v>3.0588876045114261E-2</v>
      </c>
      <c r="BL51" s="966">
        <f t="shared" si="17"/>
        <v>-0.97315913075758875</v>
      </c>
      <c r="BM51" s="940" t="s">
        <v>333</v>
      </c>
      <c r="BN51" s="940" t="s">
        <v>530</v>
      </c>
      <c r="BO51" s="940" t="s">
        <v>721</v>
      </c>
      <c r="BP51" s="940"/>
    </row>
    <row r="52" spans="1:68" s="917" customFormat="1" ht="96" customHeight="1" x14ac:dyDescent="0.2">
      <c r="A52" s="917">
        <v>59</v>
      </c>
      <c r="B52" s="918">
        <v>70</v>
      </c>
      <c r="C52" s="916"/>
      <c r="D52" s="937"/>
      <c r="E52" s="938"/>
      <c r="F52" s="939" t="s">
        <v>351</v>
      </c>
      <c r="G52" s="916"/>
      <c r="H52" s="916"/>
      <c r="I52" s="937">
        <v>2378</v>
      </c>
      <c r="J52" s="940" t="s">
        <v>97</v>
      </c>
      <c r="K52" s="929">
        <v>95592884.856000006</v>
      </c>
      <c r="L52" s="929">
        <v>71925225.890000001</v>
      </c>
      <c r="M52" s="941">
        <v>82484121.109999999</v>
      </c>
      <c r="N52" s="929">
        <v>70455798.278999999</v>
      </c>
      <c r="O52" s="929">
        <v>80397267.219999999</v>
      </c>
      <c r="P52" s="929">
        <v>81754611.680000007</v>
      </c>
      <c r="Q52" s="929">
        <v>88405483.56099999</v>
      </c>
      <c r="R52" s="929">
        <v>101822522.623</v>
      </c>
      <c r="S52" s="929">
        <v>94985969.164000005</v>
      </c>
      <c r="T52" s="929">
        <v>88678572.358999997</v>
      </c>
      <c r="U52" s="929">
        <v>80174782.420000002</v>
      </c>
      <c r="V52" s="929">
        <v>84763264.662999988</v>
      </c>
      <c r="W52" s="929">
        <v>79004643.576999992</v>
      </c>
      <c r="X52" s="929">
        <v>76714374.627999991</v>
      </c>
      <c r="Y52" s="929">
        <v>76093903.535999998</v>
      </c>
      <c r="Z52" s="942">
        <v>50</v>
      </c>
      <c r="AA52" s="943">
        <f t="shared" si="0"/>
        <v>-7.7472093877051451E-2</v>
      </c>
      <c r="AB52" s="944"/>
      <c r="AC52" s="929">
        <v>58254.995000000003</v>
      </c>
      <c r="AD52" s="929">
        <v>44389.834999999999</v>
      </c>
      <c r="AE52" s="945">
        <v>48676.148999999998</v>
      </c>
      <c r="AF52" s="929">
        <v>46010.774000000005</v>
      </c>
      <c r="AG52" s="929">
        <v>50616.191999999995</v>
      </c>
      <c r="AH52" s="929">
        <v>51049.89</v>
      </c>
      <c r="AI52" s="929">
        <v>53703.206000000006</v>
      </c>
      <c r="AJ52" s="929">
        <v>64510.913999999997</v>
      </c>
      <c r="AK52" s="929">
        <v>60681.376000000004</v>
      </c>
      <c r="AL52" s="929">
        <v>52176.820999999996</v>
      </c>
      <c r="AM52" s="929">
        <v>46486.952000000005</v>
      </c>
      <c r="AN52" s="929">
        <v>47550.402000000002</v>
      </c>
      <c r="AO52" s="929">
        <v>48126.398000000001</v>
      </c>
      <c r="AP52" s="929">
        <v>42565.362000000001</v>
      </c>
      <c r="AQ52" s="929">
        <f>SUM(23831.31+23719.092)</f>
        <v>47550.402000000002</v>
      </c>
      <c r="AR52" s="929">
        <v>5036.1589999999997</v>
      </c>
      <c r="AS52" s="931">
        <f t="shared" si="1"/>
        <v>-0.89653743972227551</v>
      </c>
      <c r="AT52" s="932">
        <v>784.67499999999995</v>
      </c>
      <c r="AU52" s="946">
        <f t="shared" si="18"/>
        <v>-0.9838796820183946</v>
      </c>
      <c r="AV52" s="946"/>
      <c r="AW52" s="947">
        <f t="shared" si="19"/>
        <v>1.2188144564891965</v>
      </c>
      <c r="AX52" s="948">
        <f t="shared" si="20"/>
        <v>1.2343328630733341</v>
      </c>
      <c r="AY52" s="949">
        <f t="shared" si="21"/>
        <v>1.1802550198743338</v>
      </c>
      <c r="AZ52" s="948">
        <f t="shared" si="22"/>
        <v>1.3060890692856983</v>
      </c>
      <c r="BA52" s="948">
        <f t="shared" si="23"/>
        <v>1.2591520520590151</v>
      </c>
      <c r="BB52" s="948">
        <f t="shared" si="24"/>
        <v>1.2488565219982217</v>
      </c>
      <c r="BC52" s="948">
        <f t="shared" si="25"/>
        <v>1.2149292970711409</v>
      </c>
      <c r="BD52" s="948">
        <f t="shared" si="26"/>
        <v>1.2671246466531378</v>
      </c>
      <c r="BE52" s="948">
        <f t="shared" si="27"/>
        <v>1.2776913587148711</v>
      </c>
      <c r="BF52" s="948">
        <f t="shared" si="28"/>
        <v>1.1767627649387742</v>
      </c>
      <c r="BG52" s="948">
        <f t="shared" si="29"/>
        <v>1.1596402409045665</v>
      </c>
      <c r="BH52" s="948">
        <f t="shared" si="30"/>
        <v>1.1219577770877489</v>
      </c>
      <c r="BI52" s="948">
        <f t="shared" si="31"/>
        <v>1.2183182107035204</v>
      </c>
      <c r="BJ52" s="948">
        <f t="shared" si="32"/>
        <v>1.1097101998525336</v>
      </c>
      <c r="BK52" s="948">
        <f t="shared" si="33"/>
        <v>0.13236695099016427</v>
      </c>
      <c r="BL52" s="966">
        <f t="shared" si="17"/>
        <v>-0.88784885574622852</v>
      </c>
      <c r="BM52" s="940"/>
      <c r="BN52" s="940" t="s">
        <v>531</v>
      </c>
      <c r="BO52" s="940" t="s">
        <v>720</v>
      </c>
      <c r="BP52" s="940"/>
    </row>
    <row r="53" spans="1:68" s="342" customFormat="1" ht="76.5" x14ac:dyDescent="0.2">
      <c r="A53" s="342">
        <v>60</v>
      </c>
      <c r="B53" s="21">
        <v>71</v>
      </c>
      <c r="C53" s="22"/>
      <c r="D53" s="23"/>
      <c r="E53" s="24">
        <v>1743</v>
      </c>
      <c r="F53" s="26">
        <v>7</v>
      </c>
      <c r="G53" s="22" t="s">
        <v>101</v>
      </c>
      <c r="H53" s="22" t="s">
        <v>9</v>
      </c>
      <c r="I53" s="23">
        <v>6250</v>
      </c>
      <c r="J53" s="25" t="s">
        <v>100</v>
      </c>
      <c r="K53" s="27">
        <v>30424279.070999999</v>
      </c>
      <c r="L53" s="27">
        <v>8608083.9059999995</v>
      </c>
      <c r="M53" s="28">
        <v>22691354.302999999</v>
      </c>
      <c r="N53" s="27">
        <v>26088697.118999999</v>
      </c>
      <c r="O53" s="27">
        <v>25930295.554000001</v>
      </c>
      <c r="P53" s="27">
        <v>23592556.090999998</v>
      </c>
      <c r="Q53" s="27">
        <v>23881494.037</v>
      </c>
      <c r="R53" s="27">
        <v>22356083.210000001</v>
      </c>
      <c r="S53" s="27">
        <v>26482554.337000001</v>
      </c>
      <c r="T53" s="27">
        <v>21765140.5</v>
      </c>
      <c r="U53" s="27">
        <v>19064005.324000001</v>
      </c>
      <c r="V53" s="27">
        <v>19006288.087000001</v>
      </c>
      <c r="W53" s="27">
        <v>21500665.476</v>
      </c>
      <c r="X53" s="27">
        <v>22916373.009</v>
      </c>
      <c r="Y53" s="27">
        <v>16657871.683</v>
      </c>
      <c r="Z53" s="29">
        <v>91</v>
      </c>
      <c r="AA53" s="30">
        <f t="shared" si="0"/>
        <v>-0.2658934561346265</v>
      </c>
      <c r="AB53" s="31"/>
      <c r="AC53" s="27">
        <v>21911.827000000001</v>
      </c>
      <c r="AD53" s="27">
        <v>6333.0479999999998</v>
      </c>
      <c r="AE53" s="118">
        <v>15979.826999999999</v>
      </c>
      <c r="AF53" s="27">
        <v>19748.52</v>
      </c>
      <c r="AG53" s="27">
        <v>16803.728999999999</v>
      </c>
      <c r="AH53" s="27">
        <v>15855.66</v>
      </c>
      <c r="AI53" s="27">
        <v>16204.700999999999</v>
      </c>
      <c r="AJ53" s="27">
        <v>12885.289000000001</v>
      </c>
      <c r="AK53" s="27">
        <v>14303.86</v>
      </c>
      <c r="AL53" s="27">
        <v>11345.772999999999</v>
      </c>
      <c r="AM53" s="27">
        <v>11564.351000000001</v>
      </c>
      <c r="AN53" s="27">
        <v>13376.674999999999</v>
      </c>
      <c r="AO53" s="27">
        <v>10987.912</v>
      </c>
      <c r="AP53" s="27">
        <v>10643.454</v>
      </c>
      <c r="AQ53" s="27">
        <v>13376.674999999999</v>
      </c>
      <c r="AR53" s="27">
        <v>9244.643</v>
      </c>
      <c r="AS53" s="32">
        <f t="shared" si="1"/>
        <v>-0.42148040776661722</v>
      </c>
      <c r="AT53" s="127">
        <v>8938.3950000000004</v>
      </c>
      <c r="AU53" s="123">
        <f t="shared" si="18"/>
        <v>-0.44064507081334481</v>
      </c>
      <c r="AV53" s="123"/>
      <c r="AW53" s="33">
        <f t="shared" si="19"/>
        <v>1.4404171713561522</v>
      </c>
      <c r="AX53" s="34">
        <f t="shared" si="20"/>
        <v>1.4714187429297114</v>
      </c>
      <c r="AY53" s="35">
        <f t="shared" si="21"/>
        <v>1.4084507065219394</v>
      </c>
      <c r="AZ53" s="34">
        <f t="shared" si="22"/>
        <v>1.5139521847273434</v>
      </c>
      <c r="BA53" s="34">
        <f t="shared" si="23"/>
        <v>1.2960692225822208</v>
      </c>
      <c r="BB53" s="34">
        <f t="shared" si="24"/>
        <v>1.3441239634096755</v>
      </c>
      <c r="BC53" s="34">
        <f t="shared" si="25"/>
        <v>1.357092732547954</v>
      </c>
      <c r="BD53" s="34">
        <f t="shared" si="26"/>
        <v>1.1527322455336306</v>
      </c>
      <c r="BE53" s="34">
        <f t="shared" si="27"/>
        <v>1.0802477599387319</v>
      </c>
      <c r="BF53" s="34">
        <f t="shared" si="28"/>
        <v>1.0425637270754122</v>
      </c>
      <c r="BG53" s="34">
        <f t="shared" si="29"/>
        <v>1.2132131525835699</v>
      </c>
      <c r="BH53" s="34">
        <f t="shared" si="30"/>
        <v>1.4076052029485371</v>
      </c>
      <c r="BI53" s="34">
        <f t="shared" si="31"/>
        <v>1.022099712426594</v>
      </c>
      <c r="BJ53" s="34">
        <f t="shared" si="32"/>
        <v>0.92889516118628124</v>
      </c>
      <c r="BK53" s="34">
        <f t="shared" si="33"/>
        <v>1.1099428757677987</v>
      </c>
      <c r="BL53" s="36">
        <f t="shared" si="17"/>
        <v>-0.21194055948985449</v>
      </c>
      <c r="BM53" s="25"/>
      <c r="BN53" s="25" t="s">
        <v>532</v>
      </c>
      <c r="BO53" s="25" t="s">
        <v>722</v>
      </c>
      <c r="BP53" s="25"/>
    </row>
    <row r="54" spans="1:68" s="342" customFormat="1" ht="77.25" thickBot="1" x14ac:dyDescent="0.25">
      <c r="A54" s="342">
        <v>61</v>
      </c>
      <c r="B54" s="21">
        <v>72</v>
      </c>
      <c r="C54" s="50"/>
      <c r="D54" s="51"/>
      <c r="E54" s="52">
        <v>1745</v>
      </c>
      <c r="F54" s="54" t="s">
        <v>359</v>
      </c>
      <c r="G54" s="50" t="s">
        <v>103</v>
      </c>
      <c r="H54" s="50" t="s">
        <v>9</v>
      </c>
      <c r="I54" s="51">
        <v>3113</v>
      </c>
      <c r="J54" s="53" t="s">
        <v>102</v>
      </c>
      <c r="K54" s="55">
        <v>23901098.943</v>
      </c>
      <c r="L54" s="55">
        <v>28407802.416999999</v>
      </c>
      <c r="M54" s="56">
        <v>29653709.210000001</v>
      </c>
      <c r="N54" s="55">
        <v>24008692.965999998</v>
      </c>
      <c r="O54" s="55">
        <v>27463429.714000002</v>
      </c>
      <c r="P54" s="55">
        <v>27170088.039000001</v>
      </c>
      <c r="Q54" s="55">
        <v>28929918.714000002</v>
      </c>
      <c r="R54" s="55">
        <v>25411707.789000001</v>
      </c>
      <c r="S54" s="55">
        <v>27858288.623</v>
      </c>
      <c r="T54" s="55">
        <v>28805310.116</v>
      </c>
      <c r="U54" s="55">
        <v>23533348.18</v>
      </c>
      <c r="V54" s="55">
        <v>26906821.017999999</v>
      </c>
      <c r="W54" s="55">
        <v>27805077.375</v>
      </c>
      <c r="X54" s="55">
        <v>27458144.111000001</v>
      </c>
      <c r="Y54" s="55">
        <v>21153056.318999998</v>
      </c>
      <c r="Z54" s="57">
        <v>68.5</v>
      </c>
      <c r="AA54" s="58">
        <f t="shared" si="0"/>
        <v>-0.28666406724368099</v>
      </c>
      <c r="AB54" s="59"/>
      <c r="AC54" s="55">
        <v>15683.683000000001</v>
      </c>
      <c r="AD54" s="55">
        <v>17692.919999999998</v>
      </c>
      <c r="AE54" s="119">
        <v>19236.829000000002</v>
      </c>
      <c r="AF54" s="55">
        <v>15448.257</v>
      </c>
      <c r="AG54" s="55">
        <v>16971.957999999999</v>
      </c>
      <c r="AH54" s="55">
        <v>16400.136999999999</v>
      </c>
      <c r="AI54" s="55">
        <v>18566.079000000002</v>
      </c>
      <c r="AJ54" s="55">
        <v>17307.957999999999</v>
      </c>
      <c r="AK54" s="55">
        <v>18200.388999999999</v>
      </c>
      <c r="AL54" s="55">
        <v>17926.458999999999</v>
      </c>
      <c r="AM54" s="55">
        <v>15181.358</v>
      </c>
      <c r="AN54" s="55">
        <v>16421.304</v>
      </c>
      <c r="AO54" s="55">
        <v>16999.394</v>
      </c>
      <c r="AP54" s="55">
        <v>16253.878000000001</v>
      </c>
      <c r="AQ54" s="1080">
        <v>16421.304</v>
      </c>
      <c r="AR54" s="55">
        <v>12300.39</v>
      </c>
      <c r="AS54" s="75">
        <f t="shared" si="1"/>
        <v>-0.360581205977347</v>
      </c>
      <c r="AT54" s="127">
        <v>11655.532999999999</v>
      </c>
      <c r="AU54" s="123">
        <f t="shared" si="18"/>
        <v>-0.39410320692667183</v>
      </c>
      <c r="AV54" s="123"/>
      <c r="AW54" s="33">
        <f t="shared" si="19"/>
        <v>1.3123817475843165</v>
      </c>
      <c r="AX54" s="34">
        <f t="shared" si="20"/>
        <v>1.2456380638167264</v>
      </c>
      <c r="AY54" s="35">
        <f t="shared" si="21"/>
        <v>1.2974315532515468</v>
      </c>
      <c r="AZ54" s="34">
        <f t="shared" si="22"/>
        <v>1.2868886300372209</v>
      </c>
      <c r="BA54" s="34">
        <f t="shared" si="23"/>
        <v>1.2359678435463743</v>
      </c>
      <c r="BB54" s="34">
        <f t="shared" si="24"/>
        <v>1.2072200116877949</v>
      </c>
      <c r="BC54" s="34">
        <f t="shared" si="25"/>
        <v>1.2835209931658296</v>
      </c>
      <c r="BD54" s="34">
        <f t="shared" si="26"/>
        <v>1.3622034491906221</v>
      </c>
      <c r="BE54" s="34">
        <f t="shared" si="27"/>
        <v>1.306640852659817</v>
      </c>
      <c r="BF54" s="34">
        <f t="shared" si="28"/>
        <v>1.2446634962657592</v>
      </c>
      <c r="BG54" s="34">
        <f t="shared" si="29"/>
        <v>1.2901995826417931</v>
      </c>
      <c r="BH54" s="34">
        <f t="shared" si="30"/>
        <v>1.2206052873369584</v>
      </c>
      <c r="BI54" s="34">
        <f t="shared" si="31"/>
        <v>1.222754662447689</v>
      </c>
      <c r="BJ54" s="34">
        <f t="shared" si="32"/>
        <v>1.1839021555348701</v>
      </c>
      <c r="BK54" s="34">
        <f t="shared" si="33"/>
        <v>1.1629893869238745</v>
      </c>
      <c r="BL54" s="36">
        <f t="shared" si="17"/>
        <v>-0.10362177950022966</v>
      </c>
      <c r="BM54" s="53"/>
      <c r="BN54" s="53" t="s">
        <v>533</v>
      </c>
      <c r="BO54" s="25" t="s">
        <v>723</v>
      </c>
      <c r="BP54" s="53"/>
    </row>
    <row r="55" spans="1:68" s="917" customFormat="1" ht="63.75" x14ac:dyDescent="0.2">
      <c r="A55" s="917">
        <v>62</v>
      </c>
      <c r="B55" s="918">
        <v>73</v>
      </c>
      <c r="C55" s="950" t="s">
        <v>106</v>
      </c>
      <c r="D55" s="951">
        <v>33</v>
      </c>
      <c r="E55" s="952">
        <v>2364</v>
      </c>
      <c r="F55" s="953">
        <v>1</v>
      </c>
      <c r="G55" s="950" t="s">
        <v>105</v>
      </c>
      <c r="H55" s="950" t="s">
        <v>9</v>
      </c>
      <c r="I55" s="951">
        <v>1355</v>
      </c>
      <c r="J55" s="954" t="s">
        <v>104</v>
      </c>
      <c r="K55" s="955">
        <v>10566038.244000001</v>
      </c>
      <c r="L55" s="955">
        <v>9602488.3320000004</v>
      </c>
      <c r="M55" s="956">
        <v>8754397.1390000004</v>
      </c>
      <c r="N55" s="955">
        <v>9763316.7170000002</v>
      </c>
      <c r="O55" s="955">
        <v>9379988.0739999991</v>
      </c>
      <c r="P55" s="955">
        <v>10249994.028999999</v>
      </c>
      <c r="Q55" s="955">
        <v>9082391.159</v>
      </c>
      <c r="R55" s="955">
        <v>10869517.507999999</v>
      </c>
      <c r="S55" s="955">
        <v>8885298.3320000004</v>
      </c>
      <c r="T55" s="955">
        <v>8990654.2100000009</v>
      </c>
      <c r="U55" s="955">
        <v>7564343.8509999998</v>
      </c>
      <c r="V55" s="955">
        <v>6751198.0460000001</v>
      </c>
      <c r="W55" s="955">
        <v>4108662.5469999998</v>
      </c>
      <c r="X55" s="955">
        <v>4078239.6669999999</v>
      </c>
      <c r="Y55" s="955">
        <v>3592489.395</v>
      </c>
      <c r="Z55" s="957">
        <v>29.5</v>
      </c>
      <c r="AA55" s="958">
        <f t="shared" si="0"/>
        <v>-0.5896360037179712</v>
      </c>
      <c r="AB55" s="959"/>
      <c r="AC55" s="955">
        <v>14112.585999999999</v>
      </c>
      <c r="AD55" s="955">
        <v>13267.094999999999</v>
      </c>
      <c r="AE55" s="960">
        <v>9754.4470000000001</v>
      </c>
      <c r="AF55" s="955">
        <v>9683.5540000000001</v>
      </c>
      <c r="AG55" s="955">
        <v>9153.8760000000002</v>
      </c>
      <c r="AH55" s="955">
        <v>10819.231</v>
      </c>
      <c r="AI55" s="955">
        <v>9997.7360000000008</v>
      </c>
      <c r="AJ55" s="955">
        <v>11419.807000000001</v>
      </c>
      <c r="AK55" s="955">
        <v>9924.3060000000005</v>
      </c>
      <c r="AL55" s="955">
        <v>11006.231</v>
      </c>
      <c r="AM55" s="955">
        <v>10074.751</v>
      </c>
      <c r="AN55" s="955">
        <v>8129.7060000000001</v>
      </c>
      <c r="AO55" s="955">
        <v>390.49599999999998</v>
      </c>
      <c r="AP55" s="955">
        <v>364.09199999999998</v>
      </c>
      <c r="AQ55" s="1076">
        <v>8129.7060000000001</v>
      </c>
      <c r="AR55" s="955">
        <v>293.41899999999998</v>
      </c>
      <c r="AS55" s="961">
        <f t="shared" si="1"/>
        <v>-0.96991946339961665</v>
      </c>
      <c r="AT55" s="932">
        <v>177.364</v>
      </c>
      <c r="AU55" s="946">
        <f t="shared" si="18"/>
        <v>-0.98181711377385106</v>
      </c>
      <c r="AV55" s="946"/>
      <c r="AW55" s="962">
        <f t="shared" si="19"/>
        <v>2.6713107929576028</v>
      </c>
      <c r="AX55" s="963">
        <f t="shared" si="20"/>
        <v>2.7632618840655727</v>
      </c>
      <c r="AY55" s="964">
        <f t="shared" si="21"/>
        <v>2.228468013301538</v>
      </c>
      <c r="AZ55" s="963">
        <f t="shared" si="22"/>
        <v>1.9836607334757221</v>
      </c>
      <c r="BA55" s="963">
        <f t="shared" si="23"/>
        <v>1.9517884090648794</v>
      </c>
      <c r="BB55" s="963">
        <f t="shared" si="24"/>
        <v>2.1110706931905474</v>
      </c>
      <c r="BC55" s="963">
        <f t="shared" si="25"/>
        <v>2.201564725626898</v>
      </c>
      <c r="BD55" s="963">
        <f t="shared" si="26"/>
        <v>2.1012537109572684</v>
      </c>
      <c r="BE55" s="963">
        <f t="shared" si="27"/>
        <v>2.2338711946807819</v>
      </c>
      <c r="BF55" s="963">
        <f t="shared" si="28"/>
        <v>2.4483715518183629</v>
      </c>
      <c r="BG55" s="963">
        <f t="shared" si="29"/>
        <v>2.663747497059676</v>
      </c>
      <c r="BH55" s="963">
        <f t="shared" si="30"/>
        <v>2.4083743195229617</v>
      </c>
      <c r="BI55" s="963">
        <f t="shared" si="31"/>
        <v>0.19008424056880815</v>
      </c>
      <c r="BJ55" s="963">
        <f t="shared" si="32"/>
        <v>0.17855350824333985</v>
      </c>
      <c r="BK55" s="963">
        <f t="shared" si="33"/>
        <v>0.16335135207824322</v>
      </c>
      <c r="BL55" s="965">
        <f t="shared" si="17"/>
        <v>-0.92669791484409358</v>
      </c>
      <c r="BM55" s="954"/>
      <c r="BN55" s="954" t="s">
        <v>534</v>
      </c>
      <c r="BO55" s="999"/>
      <c r="BP55" s="1110" t="s">
        <v>638</v>
      </c>
    </row>
    <row r="56" spans="1:68" s="917" customFormat="1" ht="89.25" x14ac:dyDescent="0.2">
      <c r="A56" s="917">
        <v>63</v>
      </c>
      <c r="B56" s="918">
        <v>74</v>
      </c>
      <c r="C56" s="916"/>
      <c r="D56" s="937"/>
      <c r="E56" s="938"/>
      <c r="F56" s="939">
        <v>2</v>
      </c>
      <c r="G56" s="916"/>
      <c r="H56" s="916"/>
      <c r="I56" s="937">
        <v>1626</v>
      </c>
      <c r="J56" s="940" t="s">
        <v>107</v>
      </c>
      <c r="K56" s="929">
        <v>23293861.866999999</v>
      </c>
      <c r="L56" s="929">
        <v>21800999.826000001</v>
      </c>
      <c r="M56" s="941">
        <v>22013515.438000001</v>
      </c>
      <c r="N56" s="929">
        <v>22006524.063999999</v>
      </c>
      <c r="O56" s="929">
        <v>24024380.280999999</v>
      </c>
      <c r="P56" s="929">
        <v>23795571.351</v>
      </c>
      <c r="Q56" s="929">
        <v>25328216.127999999</v>
      </c>
      <c r="R56" s="929">
        <v>25448437.546999998</v>
      </c>
      <c r="S56" s="929">
        <v>21447235.848999999</v>
      </c>
      <c r="T56" s="929">
        <v>16328997.66</v>
      </c>
      <c r="U56" s="929">
        <v>19870941.090999998</v>
      </c>
      <c r="V56" s="929">
        <v>14850261.764</v>
      </c>
      <c r="W56" s="929">
        <v>9494092.3389999997</v>
      </c>
      <c r="X56" s="929">
        <v>10585287.710000001</v>
      </c>
      <c r="Y56" s="929">
        <v>8079995.5659999996</v>
      </c>
      <c r="Z56" s="942">
        <v>46.4</v>
      </c>
      <c r="AA56" s="943">
        <f t="shared" si="0"/>
        <v>-0.63295296524733113</v>
      </c>
      <c r="AB56" s="944"/>
      <c r="AC56" s="929">
        <v>26426.111000000001</v>
      </c>
      <c r="AD56" s="929">
        <v>25132.923999999999</v>
      </c>
      <c r="AE56" s="945">
        <v>20902.460999999999</v>
      </c>
      <c r="AF56" s="929">
        <v>17413.266</v>
      </c>
      <c r="AG56" s="929">
        <v>20582.04</v>
      </c>
      <c r="AH56" s="929">
        <v>22947.75</v>
      </c>
      <c r="AI56" s="929">
        <v>22728.251</v>
      </c>
      <c r="AJ56" s="929">
        <v>25064.080000000002</v>
      </c>
      <c r="AK56" s="929">
        <v>21381.079000000002</v>
      </c>
      <c r="AL56" s="929">
        <v>17836.362000000001</v>
      </c>
      <c r="AM56" s="929">
        <v>23173.307000000001</v>
      </c>
      <c r="AN56" s="929">
        <v>14289.837</v>
      </c>
      <c r="AO56" s="929">
        <v>613.73699999999997</v>
      </c>
      <c r="AP56" s="929">
        <v>1036.442</v>
      </c>
      <c r="AQ56" s="929">
        <v>14289.837</v>
      </c>
      <c r="AR56" s="929">
        <v>750.59299999999996</v>
      </c>
      <c r="AS56" s="931">
        <f t="shared" si="1"/>
        <v>-0.96409068769462114</v>
      </c>
      <c r="AT56" s="932">
        <v>458.32299999999998</v>
      </c>
      <c r="AU56" s="946">
        <f t="shared" si="18"/>
        <v>-0.97807325175729309</v>
      </c>
      <c r="AV56" s="946"/>
      <c r="AW56" s="947">
        <f t="shared" si="19"/>
        <v>2.2689334341281899</v>
      </c>
      <c r="AX56" s="948">
        <f t="shared" si="20"/>
        <v>2.3056670978939531</v>
      </c>
      <c r="AY56" s="949">
        <f t="shared" si="21"/>
        <v>1.8990570641813906</v>
      </c>
      <c r="AZ56" s="948">
        <f t="shared" si="22"/>
        <v>1.5825548777588176</v>
      </c>
      <c r="BA56" s="948">
        <f t="shared" si="23"/>
        <v>1.7134294212182097</v>
      </c>
      <c r="BB56" s="948">
        <f t="shared" si="24"/>
        <v>1.9287412486555511</v>
      </c>
      <c r="BC56" s="948">
        <f t="shared" si="25"/>
        <v>1.7946981252165033</v>
      </c>
      <c r="BD56" s="948">
        <f t="shared" si="26"/>
        <v>1.9697932302295464</v>
      </c>
      <c r="BE56" s="948">
        <f t="shared" si="27"/>
        <v>1.9938307342292705</v>
      </c>
      <c r="BF56" s="948">
        <f t="shared" si="28"/>
        <v>2.1846242336959216</v>
      </c>
      <c r="BG56" s="948">
        <f t="shared" si="29"/>
        <v>2.3323814301372692</v>
      </c>
      <c r="BH56" s="948">
        <f t="shared" si="30"/>
        <v>1.9245232477506111</v>
      </c>
      <c r="BI56" s="948">
        <f t="shared" si="31"/>
        <v>0.12928818850410384</v>
      </c>
      <c r="BJ56" s="948">
        <f t="shared" si="32"/>
        <v>0.19582689264475361</v>
      </c>
      <c r="BK56" s="948">
        <f t="shared" si="33"/>
        <v>0.18579044848946147</v>
      </c>
      <c r="BL56" s="966">
        <f t="shared" si="17"/>
        <v>-0.90216700066906708</v>
      </c>
      <c r="BM56" s="940"/>
      <c r="BN56" s="940" t="s">
        <v>535</v>
      </c>
      <c r="BO56" s="923"/>
      <c r="BP56" s="1111"/>
    </row>
    <row r="57" spans="1:68" s="917" customFormat="1" ht="77.25" thickBot="1" x14ac:dyDescent="0.25">
      <c r="A57" s="917">
        <v>64</v>
      </c>
      <c r="B57" s="918">
        <v>75</v>
      </c>
      <c r="C57" s="979"/>
      <c r="D57" s="980"/>
      <c r="E57" s="981">
        <v>8002</v>
      </c>
      <c r="F57" s="982">
        <v>1</v>
      </c>
      <c r="G57" s="979" t="s">
        <v>290</v>
      </c>
      <c r="H57" s="979" t="s">
        <v>40</v>
      </c>
      <c r="I57" s="980">
        <v>2832</v>
      </c>
      <c r="J57" s="983" t="s">
        <v>289</v>
      </c>
      <c r="K57" s="984">
        <v>6758598.4730000002</v>
      </c>
      <c r="L57" s="984">
        <v>6787543.8509999998</v>
      </c>
      <c r="M57" s="985">
        <v>9658943.9199999999</v>
      </c>
      <c r="N57" s="984">
        <v>26294861.212000001</v>
      </c>
      <c r="O57" s="984">
        <v>22477519.544</v>
      </c>
      <c r="P57" s="984">
        <v>16060699.300000001</v>
      </c>
      <c r="Q57" s="984">
        <v>3601159.4569999999</v>
      </c>
      <c r="R57" s="984">
        <v>4303866.6239999998</v>
      </c>
      <c r="S57" s="984">
        <v>1231842.0060000001</v>
      </c>
      <c r="T57" s="984">
        <v>2587904.5180000002</v>
      </c>
      <c r="U57" s="984">
        <v>3413619.1880000001</v>
      </c>
      <c r="V57" s="984">
        <v>1871482.3589999999</v>
      </c>
      <c r="W57" s="984">
        <v>1078255.439</v>
      </c>
      <c r="X57" s="984">
        <v>1209521.3289999999</v>
      </c>
      <c r="Y57" s="984">
        <v>1826093.193</v>
      </c>
      <c r="Z57" s="986">
        <v>59.5</v>
      </c>
      <c r="AA57" s="987">
        <f t="shared" si="0"/>
        <v>-0.81094276888606265</v>
      </c>
      <c r="AB57" s="988"/>
      <c r="AC57" s="984">
        <v>4966.5379999999996</v>
      </c>
      <c r="AD57" s="984">
        <v>3391.1489999999999</v>
      </c>
      <c r="AE57" s="989">
        <v>5225.7160000000003</v>
      </c>
      <c r="AF57" s="984">
        <v>20911.004000000001</v>
      </c>
      <c r="AG57" s="984">
        <v>16783.112000000001</v>
      </c>
      <c r="AH57" s="984">
        <v>9833.1620000000003</v>
      </c>
      <c r="AI57" s="984">
        <v>2015.8130000000001</v>
      </c>
      <c r="AJ57" s="984">
        <v>2269.1999999999998</v>
      </c>
      <c r="AK57" s="984">
        <v>586.197</v>
      </c>
      <c r="AL57" s="984">
        <v>966.97699999999998</v>
      </c>
      <c r="AM57" s="984">
        <v>318.76299999999998</v>
      </c>
      <c r="AN57" s="984">
        <v>304.26</v>
      </c>
      <c r="AO57" s="984">
        <v>98.058999999999997</v>
      </c>
      <c r="AP57" s="984">
        <v>328.58100000000002</v>
      </c>
      <c r="AQ57" s="1092"/>
      <c r="AR57" s="984">
        <v>312.42599999999999</v>
      </c>
      <c r="AS57" s="990">
        <f t="shared" si="1"/>
        <v>-0.94021374295885951</v>
      </c>
      <c r="AT57" s="932">
        <v>290.95400000000001</v>
      </c>
      <c r="AU57" s="946">
        <f t="shared" si="18"/>
        <v>-0.94432265358469547</v>
      </c>
      <c r="AV57" s="946"/>
      <c r="AW57" s="991">
        <f t="shared" si="19"/>
        <v>1.4696946474452883</v>
      </c>
      <c r="AX57" s="992">
        <f t="shared" si="20"/>
        <v>0.99922713560086585</v>
      </c>
      <c r="AY57" s="993">
        <f t="shared" si="21"/>
        <v>1.0820470733202061</v>
      </c>
      <c r="AZ57" s="992">
        <f t="shared" si="22"/>
        <v>1.590501188152839</v>
      </c>
      <c r="BA57" s="992">
        <f t="shared" si="23"/>
        <v>1.4933242048480364</v>
      </c>
      <c r="BB57" s="992">
        <f t="shared" si="24"/>
        <v>1.2244998572384702</v>
      </c>
      <c r="BC57" s="992">
        <f t="shared" si="25"/>
        <v>1.119535540744593</v>
      </c>
      <c r="BD57" s="992">
        <f t="shared" si="26"/>
        <v>1.0544936440855655</v>
      </c>
      <c r="BE57" s="992">
        <f t="shared" si="27"/>
        <v>0.95174055949509484</v>
      </c>
      <c r="BF57" s="992">
        <f t="shared" si="28"/>
        <v>0.74730500547779477</v>
      </c>
      <c r="BG57" s="992">
        <f t="shared" si="29"/>
        <v>0.18675955485635734</v>
      </c>
      <c r="BH57" s="992">
        <f t="shared" si="30"/>
        <v>0.325154013380684</v>
      </c>
      <c r="BI57" s="992">
        <f t="shared" si="31"/>
        <v>0.18188454507763444</v>
      </c>
      <c r="BJ57" s="992">
        <f t="shared" si="32"/>
        <v>0.54332402764928844</v>
      </c>
      <c r="BK57" s="992">
        <f t="shared" si="33"/>
        <v>0.34217968852589659</v>
      </c>
      <c r="BL57" s="994">
        <f t="shared" si="17"/>
        <v>-0.68376635641558947</v>
      </c>
      <c r="BM57" s="983"/>
      <c r="BN57" s="983" t="s">
        <v>536</v>
      </c>
      <c r="BO57" s="983"/>
      <c r="BP57" s="983" t="s">
        <v>639</v>
      </c>
    </row>
    <row r="58" spans="1:68" s="917" customFormat="1" ht="76.5" x14ac:dyDescent="0.2">
      <c r="A58" s="917">
        <v>66</v>
      </c>
      <c r="B58" s="918">
        <v>77</v>
      </c>
      <c r="C58" s="916" t="s">
        <v>110</v>
      </c>
      <c r="D58" s="937"/>
      <c r="E58" s="938">
        <v>2403</v>
      </c>
      <c r="F58" s="939">
        <v>2</v>
      </c>
      <c r="G58" s="916" t="s">
        <v>112</v>
      </c>
      <c r="H58" s="916" t="s">
        <v>9</v>
      </c>
      <c r="I58" s="937">
        <v>2527</v>
      </c>
      <c r="J58" s="940" t="s">
        <v>111</v>
      </c>
      <c r="K58" s="929">
        <v>36325202.140000001</v>
      </c>
      <c r="L58" s="929">
        <v>30916104.509</v>
      </c>
      <c r="M58" s="941">
        <v>32795671.772</v>
      </c>
      <c r="N58" s="929">
        <v>29034229.127999999</v>
      </c>
      <c r="O58" s="929">
        <v>34472319.806999996</v>
      </c>
      <c r="P58" s="929">
        <v>38085165.597999997</v>
      </c>
      <c r="Q58" s="929">
        <v>32763473.638999999</v>
      </c>
      <c r="R58" s="929">
        <v>25245068.964000002</v>
      </c>
      <c r="S58" s="929">
        <v>25256106.230999999</v>
      </c>
      <c r="T58" s="929">
        <v>17841249.642999999</v>
      </c>
      <c r="U58" s="929">
        <v>22432484.739</v>
      </c>
      <c r="V58" s="929">
        <v>19752787.921999998</v>
      </c>
      <c r="W58" s="929">
        <v>9651734.8859999999</v>
      </c>
      <c r="X58" s="929">
        <v>12012446.162</v>
      </c>
      <c r="Y58" s="929">
        <v>13100969.444</v>
      </c>
      <c r="Z58" s="942">
        <v>53.166666666666664</v>
      </c>
      <c r="AA58" s="943">
        <f t="shared" ref="AA58:AA100" si="34">(Y58-M58)/M58</f>
        <v>-0.60052748621587226</v>
      </c>
      <c r="AB58" s="944"/>
      <c r="AC58" s="929">
        <v>23118.796999999999</v>
      </c>
      <c r="AD58" s="929">
        <v>19020.916000000001</v>
      </c>
      <c r="AE58" s="945">
        <v>18898.862000000001</v>
      </c>
      <c r="AF58" s="929">
        <v>16888.718000000001</v>
      </c>
      <c r="AG58" s="929">
        <v>21467.360000000001</v>
      </c>
      <c r="AH58" s="929">
        <v>23960.219000000001</v>
      </c>
      <c r="AI58" s="929">
        <v>19706.822</v>
      </c>
      <c r="AJ58" s="929">
        <v>4438.5069999999996</v>
      </c>
      <c r="AK58" s="929">
        <v>2189.3380000000002</v>
      </c>
      <c r="AL58" s="929">
        <v>1454.8009999999999</v>
      </c>
      <c r="AM58" s="929">
        <v>1727.0550000000001</v>
      </c>
      <c r="AN58" s="929">
        <v>987.19</v>
      </c>
      <c r="AO58" s="929">
        <v>138.88</v>
      </c>
      <c r="AP58" s="929">
        <v>133.21199999999999</v>
      </c>
      <c r="AQ58" s="929">
        <v>987.19</v>
      </c>
      <c r="AR58" s="929">
        <v>191.69399999999999</v>
      </c>
      <c r="AS58" s="931">
        <f t="shared" ref="AS58:AS100" si="35">(AR58-AE58)/AE58</f>
        <v>-0.9898568495817367</v>
      </c>
      <c r="AT58" s="932">
        <v>76.203999999999994</v>
      </c>
      <c r="AU58" s="946">
        <f t="shared" si="18"/>
        <v>-0.99596779954263903</v>
      </c>
      <c r="AV58" s="946"/>
      <c r="AW58" s="947">
        <f t="shared" si="19"/>
        <v>1.2728791933984815</v>
      </c>
      <c r="AX58" s="948">
        <f t="shared" si="20"/>
        <v>1.2304859426557322</v>
      </c>
      <c r="AY58" s="949">
        <f t="shared" si="21"/>
        <v>1.1525217188040835</v>
      </c>
      <c r="AZ58" s="948">
        <f t="shared" si="22"/>
        <v>1.1633660343138146</v>
      </c>
      <c r="BA58" s="948">
        <f t="shared" si="23"/>
        <v>1.2454839198631946</v>
      </c>
      <c r="BB58" s="948">
        <f t="shared" si="24"/>
        <v>1.258244181102274</v>
      </c>
      <c r="BC58" s="948">
        <f t="shared" si="25"/>
        <v>1.2029751312169772</v>
      </c>
      <c r="BD58" s="948">
        <f t="shared" si="26"/>
        <v>0.35163358090480196</v>
      </c>
      <c r="BE58" s="948">
        <f t="shared" si="27"/>
        <v>0.17337098442457055</v>
      </c>
      <c r="BF58" s="948">
        <f t="shared" si="28"/>
        <v>0.16308285900486685</v>
      </c>
      <c r="BG58" s="948">
        <f t="shared" si="29"/>
        <v>0.15397803855383244</v>
      </c>
      <c r="BH58" s="948">
        <f t="shared" si="30"/>
        <v>9.9954497957273222E-2</v>
      </c>
      <c r="BI58" s="948">
        <f t="shared" si="31"/>
        <v>2.8778245909229797E-2</v>
      </c>
      <c r="BJ58" s="948">
        <f t="shared" si="32"/>
        <v>2.2178996384833078E-2</v>
      </c>
      <c r="BK58" s="948">
        <f t="shared" si="33"/>
        <v>2.9264093900744463E-2</v>
      </c>
      <c r="BL58" s="966">
        <f t="shared" ref="BL58:BL100" si="36">(BK58-AY58)/AY58</f>
        <v>-0.97460863997330094</v>
      </c>
      <c r="BM58" s="940" t="s">
        <v>334</v>
      </c>
      <c r="BN58" s="940" t="s">
        <v>538</v>
      </c>
      <c r="BO58" s="940"/>
      <c r="BP58" s="940"/>
    </row>
    <row r="59" spans="1:68" s="917" customFormat="1" ht="63.75" x14ac:dyDescent="0.2">
      <c r="A59" s="917">
        <v>67</v>
      </c>
      <c r="B59" s="918">
        <v>78</v>
      </c>
      <c r="C59" s="916"/>
      <c r="D59" s="937"/>
      <c r="E59" s="938">
        <v>2408</v>
      </c>
      <c r="F59" s="939">
        <v>2</v>
      </c>
      <c r="G59" s="916" t="s">
        <v>114</v>
      </c>
      <c r="H59" s="916" t="s">
        <v>9</v>
      </c>
      <c r="I59" s="937">
        <v>2836</v>
      </c>
      <c r="J59" s="940" t="s">
        <v>115</v>
      </c>
      <c r="K59" s="929">
        <v>16617263.066</v>
      </c>
      <c r="L59" s="929">
        <v>13389290.179</v>
      </c>
      <c r="M59" s="941">
        <v>12182430.123</v>
      </c>
      <c r="N59" s="929">
        <v>13636835.426000001</v>
      </c>
      <c r="O59" s="929">
        <v>13104787.560000001</v>
      </c>
      <c r="P59" s="929">
        <v>15999150.108999999</v>
      </c>
      <c r="Q59" s="929">
        <v>15440558.492000001</v>
      </c>
      <c r="R59" s="929">
        <v>12253529.578</v>
      </c>
      <c r="S59" s="929">
        <v>12519945.460000001</v>
      </c>
      <c r="T59" s="929">
        <v>8580108.6089999992</v>
      </c>
      <c r="U59" s="929">
        <v>9206852.9360000007</v>
      </c>
      <c r="V59" s="929">
        <v>4606209.4630000005</v>
      </c>
      <c r="W59" s="929">
        <v>2326391.4900000002</v>
      </c>
      <c r="X59" s="929">
        <v>1950459.9539999999</v>
      </c>
      <c r="Y59" s="929">
        <v>3920061.679</v>
      </c>
      <c r="Z59" s="942">
        <v>60</v>
      </c>
      <c r="AA59" s="943">
        <f t="shared" si="34"/>
        <v>-0.67822005630887539</v>
      </c>
      <c r="AB59" s="944"/>
      <c r="AC59" s="929">
        <v>8369.5190000000002</v>
      </c>
      <c r="AD59" s="929">
        <v>6361.2079999999996</v>
      </c>
      <c r="AE59" s="945">
        <v>5953.6869999999999</v>
      </c>
      <c r="AF59" s="929">
        <v>6672.7939999999999</v>
      </c>
      <c r="AG59" s="929">
        <v>6341.2790000000005</v>
      </c>
      <c r="AH59" s="929">
        <v>8019.4049999999997</v>
      </c>
      <c r="AI59" s="929">
        <v>6996.75</v>
      </c>
      <c r="AJ59" s="929">
        <v>5500.174</v>
      </c>
      <c r="AK59" s="929">
        <v>6708.049</v>
      </c>
      <c r="AL59" s="929">
        <v>4022.4949999999999</v>
      </c>
      <c r="AM59" s="929">
        <v>3825.7429999999999</v>
      </c>
      <c r="AN59" s="929">
        <v>259.82499999999999</v>
      </c>
      <c r="AO59" s="929">
        <v>54.116999999999997</v>
      </c>
      <c r="AP59" s="929">
        <v>40.503</v>
      </c>
      <c r="AQ59" s="929">
        <v>259.82499999999999</v>
      </c>
      <c r="AR59" s="929">
        <v>87.596999999999994</v>
      </c>
      <c r="AS59" s="931">
        <f t="shared" si="35"/>
        <v>-0.98528693228246633</v>
      </c>
      <c r="AT59" s="932">
        <v>19.898</v>
      </c>
      <c r="AU59" s="946">
        <f t="shared" si="18"/>
        <v>-0.99665786931694589</v>
      </c>
      <c r="AV59" s="946"/>
      <c r="AW59" s="947">
        <f t="shared" si="19"/>
        <v>1.0073282184627119</v>
      </c>
      <c r="AX59" s="948">
        <f t="shared" si="20"/>
        <v>0.95019346282852712</v>
      </c>
      <c r="AY59" s="949">
        <f t="shared" si="21"/>
        <v>0.97742190021014741</v>
      </c>
      <c r="AZ59" s="948">
        <f t="shared" si="22"/>
        <v>0.97864259434819401</v>
      </c>
      <c r="BA59" s="948">
        <f t="shared" si="23"/>
        <v>0.96778051089597361</v>
      </c>
      <c r="BB59" s="948">
        <f t="shared" si="24"/>
        <v>1.0024788748608398</v>
      </c>
      <c r="BC59" s="948">
        <f t="shared" si="25"/>
        <v>0.90628198502342094</v>
      </c>
      <c r="BD59" s="948">
        <f t="shared" si="26"/>
        <v>0.89772893026267608</v>
      </c>
      <c r="BE59" s="948">
        <f t="shared" si="27"/>
        <v>1.0715779907239307</v>
      </c>
      <c r="BF59" s="948">
        <f t="shared" si="28"/>
        <v>0.93763265322321288</v>
      </c>
      <c r="BG59" s="948">
        <f t="shared" si="29"/>
        <v>0.83106421414441056</v>
      </c>
      <c r="BH59" s="948">
        <f t="shared" si="30"/>
        <v>0.11281510408377188</v>
      </c>
      <c r="BI59" s="948">
        <f t="shared" si="31"/>
        <v>4.6524413653180954E-2</v>
      </c>
      <c r="BJ59" s="948">
        <f t="shared" si="32"/>
        <v>4.1531742209765979E-2</v>
      </c>
      <c r="BK59" s="948">
        <f t="shared" si="33"/>
        <v>4.4691643740843293E-2</v>
      </c>
      <c r="BL59" s="966">
        <f t="shared" si="36"/>
        <v>-0.95427599511404992</v>
      </c>
      <c r="BM59" s="940" t="s">
        <v>335</v>
      </c>
      <c r="BN59" s="940" t="s">
        <v>539</v>
      </c>
      <c r="BO59" s="940"/>
      <c r="BP59" s="940"/>
    </row>
    <row r="60" spans="1:68" s="917" customFormat="1" ht="64.5" thickBot="1" x14ac:dyDescent="0.25">
      <c r="A60" s="917">
        <v>68</v>
      </c>
      <c r="B60" s="918">
        <v>79</v>
      </c>
      <c r="C60" s="979"/>
      <c r="D60" s="980"/>
      <c r="E60" s="981"/>
      <c r="F60" s="982">
        <v>1</v>
      </c>
      <c r="G60" s="979"/>
      <c r="H60" s="979"/>
      <c r="I60" s="980">
        <v>8002</v>
      </c>
      <c r="J60" s="983" t="s">
        <v>113</v>
      </c>
      <c r="K60" s="984">
        <v>16594760.960000001</v>
      </c>
      <c r="L60" s="984">
        <v>15154606.266000001</v>
      </c>
      <c r="M60" s="985">
        <v>16829587.158</v>
      </c>
      <c r="N60" s="984">
        <v>12226321.677999999</v>
      </c>
      <c r="O60" s="984">
        <v>10955899.369999999</v>
      </c>
      <c r="P60" s="984">
        <v>17813463.425000001</v>
      </c>
      <c r="Q60" s="984">
        <v>16655582.057</v>
      </c>
      <c r="R60" s="984">
        <v>19624581.607999999</v>
      </c>
      <c r="S60" s="984">
        <v>11746436.041999999</v>
      </c>
      <c r="T60" s="984">
        <v>7168752.0020000003</v>
      </c>
      <c r="U60" s="984">
        <v>11628949.038000001</v>
      </c>
      <c r="V60" s="984">
        <v>5314491.7460000003</v>
      </c>
      <c r="W60" s="984">
        <v>2843743.057</v>
      </c>
      <c r="X60" s="984">
        <v>1659705.108</v>
      </c>
      <c r="Y60" s="984">
        <v>2213220.41</v>
      </c>
      <c r="Z60" s="986">
        <v>95</v>
      </c>
      <c r="AA60" s="987">
        <f t="shared" si="34"/>
        <v>-0.86849229341030276</v>
      </c>
      <c r="AB60" s="988"/>
      <c r="AC60" s="984">
        <v>8440.893</v>
      </c>
      <c r="AD60" s="984">
        <v>7074.1989999999996</v>
      </c>
      <c r="AE60" s="989">
        <v>8308.0439999999999</v>
      </c>
      <c r="AF60" s="984">
        <v>5813.9210000000003</v>
      </c>
      <c r="AG60" s="984">
        <v>5167.7020000000002</v>
      </c>
      <c r="AH60" s="984">
        <v>8723.2710000000006</v>
      </c>
      <c r="AI60" s="984">
        <v>7520.3670000000002</v>
      </c>
      <c r="AJ60" s="984">
        <v>8833.3610000000008</v>
      </c>
      <c r="AK60" s="984">
        <v>6239.72</v>
      </c>
      <c r="AL60" s="984">
        <v>3318.22</v>
      </c>
      <c r="AM60" s="984">
        <v>4738.0659999999998</v>
      </c>
      <c r="AN60" s="984">
        <v>311.67200000000003</v>
      </c>
      <c r="AO60" s="984">
        <v>104.496</v>
      </c>
      <c r="AP60" s="984">
        <v>29.734999999999999</v>
      </c>
      <c r="AQ60" s="1079">
        <v>311.67200000000003</v>
      </c>
      <c r="AR60" s="984">
        <v>50.542999999999999</v>
      </c>
      <c r="AS60" s="990">
        <f t="shared" si="35"/>
        <v>-0.99391637791037224</v>
      </c>
      <c r="AT60" s="932">
        <v>33.866</v>
      </c>
      <c r="AU60" s="946">
        <f t="shared" ref="AU60:AU102" si="37">(AT60-AE60)/AE60</f>
        <v>-0.99592370959999732</v>
      </c>
      <c r="AV60" s="946"/>
      <c r="AW60" s="947">
        <f t="shared" si="19"/>
        <v>1.0172961238002671</v>
      </c>
      <c r="AX60" s="948">
        <f t="shared" si="20"/>
        <v>0.93360380016883238</v>
      </c>
      <c r="AY60" s="949">
        <f t="shared" si="21"/>
        <v>0.98731405850924203</v>
      </c>
      <c r="AZ60" s="948">
        <f t="shared" si="22"/>
        <v>0.95104989924509331</v>
      </c>
      <c r="BA60" s="948">
        <f t="shared" si="23"/>
        <v>0.94336426896188263</v>
      </c>
      <c r="BB60" s="948">
        <f t="shared" si="24"/>
        <v>0.9794020165396331</v>
      </c>
      <c r="BC60" s="948">
        <f t="shared" si="25"/>
        <v>0.90304463383665945</v>
      </c>
      <c r="BD60" s="948">
        <f t="shared" si="26"/>
        <v>0.90023432615746191</v>
      </c>
      <c r="BE60" s="948">
        <f t="shared" si="27"/>
        <v>1.0624022431466962</v>
      </c>
      <c r="BF60" s="948">
        <f t="shared" si="28"/>
        <v>0.92574551304725128</v>
      </c>
      <c r="BG60" s="948">
        <f t="shared" si="29"/>
        <v>0.8148743251892131</v>
      </c>
      <c r="BH60" s="948">
        <f t="shared" si="30"/>
        <v>0.11729136666157501</v>
      </c>
      <c r="BI60" s="948">
        <f t="shared" si="31"/>
        <v>7.3491871737693351E-2</v>
      </c>
      <c r="BJ60" s="948">
        <f t="shared" si="32"/>
        <v>3.5831666549284366E-2</v>
      </c>
      <c r="BK60" s="948">
        <f t="shared" si="33"/>
        <v>4.5673715795888574E-2</v>
      </c>
      <c r="BL60" s="966">
        <f t="shared" si="36"/>
        <v>-0.95373942525962629</v>
      </c>
      <c r="BM60" s="983" t="s">
        <v>335</v>
      </c>
      <c r="BN60" s="983" t="s">
        <v>539</v>
      </c>
      <c r="BO60" s="983"/>
      <c r="BP60" s="983"/>
    </row>
    <row r="61" spans="1:68" s="917" customFormat="1" ht="38.25" x14ac:dyDescent="0.2">
      <c r="A61" s="917">
        <v>69</v>
      </c>
      <c r="B61" s="918">
        <v>80</v>
      </c>
      <c r="C61" s="950" t="s">
        <v>118</v>
      </c>
      <c r="D61" s="951">
        <v>36</v>
      </c>
      <c r="E61" s="952">
        <v>2480</v>
      </c>
      <c r="F61" s="953">
        <v>4</v>
      </c>
      <c r="G61" s="950" t="s">
        <v>117</v>
      </c>
      <c r="H61" s="950" t="s">
        <v>40</v>
      </c>
      <c r="I61" s="951">
        <v>3136</v>
      </c>
      <c r="J61" s="954" t="s">
        <v>116</v>
      </c>
      <c r="K61" s="955">
        <v>17842703.75</v>
      </c>
      <c r="L61" s="955">
        <v>15677414.300000001</v>
      </c>
      <c r="M61" s="956">
        <v>17383626.899999999</v>
      </c>
      <c r="N61" s="955">
        <v>14618900.425000001</v>
      </c>
      <c r="O61" s="955">
        <v>12762991.425000001</v>
      </c>
      <c r="P61" s="955">
        <v>13315923.699999999</v>
      </c>
      <c r="Q61" s="955">
        <v>16191954.824999999</v>
      </c>
      <c r="R61" s="955">
        <v>15949677.27</v>
      </c>
      <c r="S61" s="955">
        <v>16401970.888</v>
      </c>
      <c r="T61" s="955">
        <v>12576757.181</v>
      </c>
      <c r="U61" s="955">
        <v>10354382.363</v>
      </c>
      <c r="V61" s="955">
        <v>5912299.949</v>
      </c>
      <c r="W61" s="955">
        <v>2096727.0260000001</v>
      </c>
      <c r="X61" s="955">
        <v>0</v>
      </c>
      <c r="Y61" s="955">
        <v>28015.535</v>
      </c>
      <c r="Z61" s="957">
        <v>71</v>
      </c>
      <c r="AA61" s="958">
        <f t="shared" si="34"/>
        <v>-0.99838839528936274</v>
      </c>
      <c r="AB61" s="959"/>
      <c r="AC61" s="955">
        <v>8469.6029999999992</v>
      </c>
      <c r="AD61" s="955">
        <v>7693.82</v>
      </c>
      <c r="AE61" s="960">
        <v>8329.6</v>
      </c>
      <c r="AF61" s="955">
        <v>6949.4279999999999</v>
      </c>
      <c r="AG61" s="955">
        <v>6092.4660000000003</v>
      </c>
      <c r="AH61" s="955">
        <v>6258.1689999999999</v>
      </c>
      <c r="AI61" s="955">
        <v>7452.1570000000002</v>
      </c>
      <c r="AJ61" s="955">
        <v>7125.567</v>
      </c>
      <c r="AK61" s="955">
        <v>7670.1809999999996</v>
      </c>
      <c r="AL61" s="955">
        <v>5935.6019999999999</v>
      </c>
      <c r="AM61" s="955">
        <v>5003.9390000000003</v>
      </c>
      <c r="AN61" s="955">
        <v>2902.33</v>
      </c>
      <c r="AO61" s="955">
        <v>940.57399999999996</v>
      </c>
      <c r="AP61" s="955">
        <v>0</v>
      </c>
      <c r="AQ61" s="1076">
        <v>2902.33</v>
      </c>
      <c r="AR61" s="955">
        <v>8.0000000000000002E-3</v>
      </c>
      <c r="AS61" s="961">
        <f t="shared" si="35"/>
        <v>-0.99999903956972724</v>
      </c>
      <c r="AT61" s="932">
        <v>20.170000000000002</v>
      </c>
      <c r="AU61" s="946">
        <f t="shared" si="37"/>
        <v>-0.99757851517479834</v>
      </c>
      <c r="AV61" s="946"/>
      <c r="AW61" s="962">
        <f t="shared" si="19"/>
        <v>0.94936318157498967</v>
      </c>
      <c r="AX61" s="963">
        <f t="shared" si="20"/>
        <v>0.9815164481556119</v>
      </c>
      <c r="AY61" s="964">
        <f t="shared" si="21"/>
        <v>0.95832705659369632</v>
      </c>
      <c r="AZ61" s="963">
        <f t="shared" si="22"/>
        <v>0.95074565089939034</v>
      </c>
      <c r="BA61" s="963">
        <f t="shared" si="23"/>
        <v>0.95470815534141118</v>
      </c>
      <c r="BB61" s="963">
        <f t="shared" si="24"/>
        <v>0.93995266734668959</v>
      </c>
      <c r="BC61" s="963">
        <f t="shared" si="25"/>
        <v>0.92047650583783058</v>
      </c>
      <c r="BD61" s="963">
        <f t="shared" si="26"/>
        <v>0.89350610415203724</v>
      </c>
      <c r="BE61" s="963">
        <f t="shared" si="27"/>
        <v>0.93527552906604083</v>
      </c>
      <c r="BF61" s="963">
        <f t="shared" si="28"/>
        <v>0.94390023033394521</v>
      </c>
      <c r="BG61" s="963">
        <f t="shared" si="29"/>
        <v>0.96653548701869585</v>
      </c>
      <c r="BH61" s="963">
        <f t="shared" si="30"/>
        <v>0.98179389578869281</v>
      </c>
      <c r="BI61" s="963">
        <f t="shared" si="31"/>
        <v>0.89718307470321124</v>
      </c>
      <c r="BJ61" s="963">
        <f t="shared" si="32"/>
        <v>0</v>
      </c>
      <c r="BK61" s="963">
        <f t="shared" si="33"/>
        <v>5.7111170641574395E-4</v>
      </c>
      <c r="BL61" s="965">
        <f t="shared" si="36"/>
        <v>-0.99940405344659078</v>
      </c>
      <c r="BM61" s="954"/>
      <c r="BN61" s="954" t="s">
        <v>497</v>
      </c>
      <c r="BO61" s="954"/>
      <c r="BP61" s="1000" t="s">
        <v>634</v>
      </c>
    </row>
    <row r="62" spans="1:68" s="917" customFormat="1" ht="63.75" x14ac:dyDescent="0.2">
      <c r="A62" s="917">
        <v>70</v>
      </c>
      <c r="B62" s="918">
        <v>81</v>
      </c>
      <c r="C62" s="916"/>
      <c r="D62" s="937"/>
      <c r="E62" s="938">
        <v>2516</v>
      </c>
      <c r="F62" s="939">
        <v>3</v>
      </c>
      <c r="G62" s="916" t="s">
        <v>120</v>
      </c>
      <c r="H62" s="916" t="s">
        <v>40</v>
      </c>
      <c r="I62" s="937">
        <v>8042</v>
      </c>
      <c r="J62" s="940" t="s">
        <v>119</v>
      </c>
      <c r="K62" s="929">
        <v>18132985.875</v>
      </c>
      <c r="L62" s="929">
        <v>17940038.024999999</v>
      </c>
      <c r="M62" s="941">
        <v>14196800.725</v>
      </c>
      <c r="N62" s="929">
        <v>18205644.550000001</v>
      </c>
      <c r="O62" s="929">
        <v>13315648.1</v>
      </c>
      <c r="P62" s="929">
        <v>18367371.925000001</v>
      </c>
      <c r="Q62" s="929">
        <v>17283473.899999999</v>
      </c>
      <c r="R62" s="929">
        <v>10714457.074999999</v>
      </c>
      <c r="S62" s="929">
        <v>10550479.025</v>
      </c>
      <c r="T62" s="929">
        <v>7195012.2750000004</v>
      </c>
      <c r="U62" s="929">
        <v>14903673.199999999</v>
      </c>
      <c r="V62" s="929">
        <v>11644295.85</v>
      </c>
      <c r="W62" s="929">
        <v>10301791.425000001</v>
      </c>
      <c r="X62" s="929">
        <v>6699273.2999999998</v>
      </c>
      <c r="Y62" s="929">
        <v>7321030.3499999996</v>
      </c>
      <c r="Z62" s="942">
        <v>96</v>
      </c>
      <c r="AA62" s="943">
        <f t="shared" si="34"/>
        <v>-0.48431829876234317</v>
      </c>
      <c r="AB62" s="944"/>
      <c r="AC62" s="929">
        <v>9660.9490000000005</v>
      </c>
      <c r="AD62" s="929">
        <v>9568.0229999999992</v>
      </c>
      <c r="AE62" s="945">
        <v>7406.8680000000004</v>
      </c>
      <c r="AF62" s="929">
        <v>9144.8459999999995</v>
      </c>
      <c r="AG62" s="929">
        <v>6333.1750000000002</v>
      </c>
      <c r="AH62" s="929">
        <v>5829.5209999999997</v>
      </c>
      <c r="AI62" s="929">
        <v>3986.8229999999999</v>
      </c>
      <c r="AJ62" s="929">
        <v>2957.1390000000001</v>
      </c>
      <c r="AK62" s="929">
        <v>1828.1</v>
      </c>
      <c r="AL62" s="929">
        <v>806.07</v>
      </c>
      <c r="AM62" s="929">
        <v>184.49100000000001</v>
      </c>
      <c r="AN62" s="929">
        <v>270.39699999999999</v>
      </c>
      <c r="AO62" s="929">
        <v>269.488</v>
      </c>
      <c r="AP62" s="929">
        <v>309.98200000000003</v>
      </c>
      <c r="AQ62" s="1093"/>
      <c r="AR62" s="929">
        <v>522.07000000000005</v>
      </c>
      <c r="AS62" s="931">
        <f t="shared" si="35"/>
        <v>-0.92951541731268872</v>
      </c>
      <c r="AT62" s="932">
        <v>686.553</v>
      </c>
      <c r="AU62" s="946">
        <f t="shared" si="37"/>
        <v>-0.90730859521190332</v>
      </c>
      <c r="AV62" s="946"/>
      <c r="AW62" s="947">
        <f t="shared" si="19"/>
        <v>1.0655662632285594</v>
      </c>
      <c r="AX62" s="948">
        <f t="shared" si="20"/>
        <v>1.066666969899023</v>
      </c>
      <c r="AY62" s="949">
        <f t="shared" si="21"/>
        <v>1.0434559367952247</v>
      </c>
      <c r="AZ62" s="948">
        <f t="shared" si="22"/>
        <v>1.004616559977823</v>
      </c>
      <c r="BA62" s="948">
        <f t="shared" si="23"/>
        <v>0.95123796490236179</v>
      </c>
      <c r="BB62" s="948">
        <f t="shared" si="24"/>
        <v>0.63476920092910893</v>
      </c>
      <c r="BC62" s="948">
        <f t="shared" si="25"/>
        <v>0.46134510030416981</v>
      </c>
      <c r="BD62" s="948">
        <f t="shared" si="26"/>
        <v>0.55199045164871319</v>
      </c>
      <c r="BE62" s="948">
        <f t="shared" si="27"/>
        <v>0.34654350682432639</v>
      </c>
      <c r="BF62" s="948">
        <f t="shared" si="28"/>
        <v>0.22406355102431008</v>
      </c>
      <c r="BG62" s="948">
        <f t="shared" si="29"/>
        <v>2.475778924084299E-2</v>
      </c>
      <c r="BH62" s="948">
        <f t="shared" si="30"/>
        <v>4.6442825480082592E-2</v>
      </c>
      <c r="BI62" s="948">
        <f t="shared" si="31"/>
        <v>5.231866747874872E-2</v>
      </c>
      <c r="BJ62" s="948">
        <f t="shared" si="32"/>
        <v>9.254197765002363E-2</v>
      </c>
      <c r="BK62" s="948">
        <f t="shared" si="33"/>
        <v>0.14262200128701832</v>
      </c>
      <c r="BL62" s="966">
        <f t="shared" si="36"/>
        <v>-0.86331765793095727</v>
      </c>
      <c r="BM62" s="940"/>
      <c r="BN62" s="940" t="s">
        <v>540</v>
      </c>
      <c r="BO62" s="940"/>
      <c r="BP62" s="1001" t="s">
        <v>635</v>
      </c>
    </row>
    <row r="63" spans="1:68" s="394" customFormat="1" x14ac:dyDescent="0.2">
      <c r="A63" s="394">
        <v>78</v>
      </c>
      <c r="B63" s="21">
        <v>89</v>
      </c>
      <c r="C63" s="22"/>
      <c r="D63" s="23"/>
      <c r="E63" s="24">
        <v>8006</v>
      </c>
      <c r="F63" s="26">
        <v>2</v>
      </c>
      <c r="G63" s="22" t="s">
        <v>292</v>
      </c>
      <c r="H63" s="22" t="s">
        <v>40</v>
      </c>
      <c r="I63" s="23">
        <v>6113</v>
      </c>
      <c r="J63" s="25" t="s">
        <v>293</v>
      </c>
      <c r="K63" s="27">
        <v>20581290.125</v>
      </c>
      <c r="L63" s="27">
        <v>20536889.324999999</v>
      </c>
      <c r="M63" s="28">
        <v>7460914.4500000002</v>
      </c>
      <c r="N63" s="27">
        <v>21489508.5</v>
      </c>
      <c r="O63" s="27">
        <v>21708582.100000001</v>
      </c>
      <c r="P63" s="27">
        <v>18453787.975000001</v>
      </c>
      <c r="Q63" s="27">
        <v>2413631.3250000002</v>
      </c>
      <c r="R63" s="27">
        <v>7237117.5279999999</v>
      </c>
      <c r="S63" s="27">
        <v>3264311.1349999998</v>
      </c>
      <c r="T63" s="27">
        <v>2343983.0019999999</v>
      </c>
      <c r="U63" s="27">
        <v>2582815.9539999999</v>
      </c>
      <c r="V63" s="27">
        <v>2254993.0070000002</v>
      </c>
      <c r="W63" s="27">
        <v>2253055.6129999999</v>
      </c>
      <c r="X63" s="27">
        <v>1792286.91</v>
      </c>
      <c r="Y63" s="27">
        <v>2217694.602</v>
      </c>
      <c r="Z63" s="29">
        <v>88</v>
      </c>
      <c r="AA63" s="30">
        <f t="shared" si="34"/>
        <v>-0.7027583392274388</v>
      </c>
      <c r="AB63" s="31"/>
      <c r="AC63" s="27">
        <v>9255.8160000000007</v>
      </c>
      <c r="AD63" s="27">
        <v>9558.4529999999995</v>
      </c>
      <c r="AE63" s="118">
        <v>2995.9369999999999</v>
      </c>
      <c r="AF63" s="27">
        <v>9813.8089999999993</v>
      </c>
      <c r="AG63" s="27">
        <v>11499.692999999999</v>
      </c>
      <c r="AH63" s="27">
        <v>9302.1959999999999</v>
      </c>
      <c r="AI63" s="27">
        <v>1093.829</v>
      </c>
      <c r="AJ63" s="27">
        <v>2993.462</v>
      </c>
      <c r="AK63" s="27">
        <v>1165.777</v>
      </c>
      <c r="AL63" s="27">
        <v>811.59299999999996</v>
      </c>
      <c r="AM63" s="27">
        <v>105.89</v>
      </c>
      <c r="AN63" s="27">
        <v>138.86000000000001</v>
      </c>
      <c r="AO63" s="27">
        <v>29.071999999999999</v>
      </c>
      <c r="AP63" s="27">
        <v>98.438999999999993</v>
      </c>
      <c r="AQ63" s="1093"/>
      <c r="AR63" s="27">
        <v>321.613</v>
      </c>
      <c r="AS63" s="32">
        <f t="shared" si="35"/>
        <v>-0.89265027936168218</v>
      </c>
      <c r="AT63" s="127">
        <v>367.42099999999999</v>
      </c>
      <c r="AU63" s="123">
        <f t="shared" si="37"/>
        <v>-0.87736023821595721</v>
      </c>
      <c r="AV63" s="123"/>
      <c r="AW63" s="33">
        <f t="shared" si="19"/>
        <v>0.89943982556827207</v>
      </c>
      <c r="AX63" s="34">
        <f t="shared" si="20"/>
        <v>0.93085694223070958</v>
      </c>
      <c r="AY63" s="35">
        <f t="shared" si="21"/>
        <v>0.80310182353049231</v>
      </c>
      <c r="AZ63" s="34">
        <f t="shared" si="22"/>
        <v>0.91335816265876901</v>
      </c>
      <c r="BA63" s="34">
        <f t="shared" si="23"/>
        <v>1.0594605347347859</v>
      </c>
      <c r="BB63" s="34">
        <f t="shared" si="24"/>
        <v>1.0081611442162459</v>
      </c>
      <c r="BC63" s="34">
        <f t="shared" si="25"/>
        <v>0.90637620474203939</v>
      </c>
      <c r="BD63" s="34">
        <f t="shared" si="26"/>
        <v>0.82725255971551215</v>
      </c>
      <c r="BE63" s="34">
        <f t="shared" si="27"/>
        <v>0.71425605696743732</v>
      </c>
      <c r="BF63" s="34">
        <f t="shared" si="28"/>
        <v>0.69249051661851602</v>
      </c>
      <c r="BG63" s="34">
        <f t="shared" si="29"/>
        <v>8.1995776614286781E-2</v>
      </c>
      <c r="BH63" s="34">
        <f t="shared" si="30"/>
        <v>0.1231578098636649</v>
      </c>
      <c r="BI63" s="34">
        <f t="shared" si="31"/>
        <v>2.5806730941088405E-2</v>
      </c>
      <c r="BJ63" s="34">
        <f t="shared" si="32"/>
        <v>0.10984736813147847</v>
      </c>
      <c r="BK63" s="34">
        <f t="shared" si="33"/>
        <v>0.2900426413176615</v>
      </c>
      <c r="BL63" s="36">
        <f t="shared" si="36"/>
        <v>-0.63884698948557528</v>
      </c>
      <c r="BM63" s="25"/>
      <c r="BN63" s="25" t="s">
        <v>613</v>
      </c>
      <c r="BO63" s="25"/>
      <c r="BP63" s="25"/>
    </row>
    <row r="64" spans="1:68" s="917" customFormat="1" ht="13.5" thickBot="1" x14ac:dyDescent="0.25">
      <c r="A64" s="917">
        <v>79</v>
      </c>
      <c r="B64" s="918">
        <v>90</v>
      </c>
      <c r="C64" s="979"/>
      <c r="D64" s="980"/>
      <c r="E64" s="981"/>
      <c r="F64" s="982">
        <v>1</v>
      </c>
      <c r="G64" s="979"/>
      <c r="H64" s="979"/>
      <c r="I64" s="980">
        <v>6705</v>
      </c>
      <c r="J64" s="983" t="s">
        <v>291</v>
      </c>
      <c r="K64" s="984">
        <v>17430740.425000001</v>
      </c>
      <c r="L64" s="984">
        <v>13031244.199999999</v>
      </c>
      <c r="M64" s="985">
        <v>9029915.8499999996</v>
      </c>
      <c r="N64" s="984">
        <v>19794347.350000001</v>
      </c>
      <c r="O64" s="984">
        <v>22588494.899999999</v>
      </c>
      <c r="P64" s="984">
        <v>17520768.524999999</v>
      </c>
      <c r="Q64" s="984">
        <v>2407117.6749999998</v>
      </c>
      <c r="R64" s="984">
        <v>4055159.8590000002</v>
      </c>
      <c r="S64" s="984">
        <v>1516634.2209999999</v>
      </c>
      <c r="T64" s="984">
        <v>2233028.2239999999</v>
      </c>
      <c r="U64" s="984">
        <v>2865301.6370000001</v>
      </c>
      <c r="V64" s="984">
        <v>1149592.1329999999</v>
      </c>
      <c r="W64" s="984">
        <v>2709301.9369999999</v>
      </c>
      <c r="X64" s="984">
        <v>1774187.389</v>
      </c>
      <c r="Y64" s="984">
        <v>1916870.835</v>
      </c>
      <c r="Z64" s="986">
        <v>93</v>
      </c>
      <c r="AA64" s="987">
        <f t="shared" si="34"/>
        <v>-0.78771996695849611</v>
      </c>
      <c r="AB64" s="988"/>
      <c r="AC64" s="984">
        <v>7408.2910000000002</v>
      </c>
      <c r="AD64" s="984">
        <v>6032.3559999999998</v>
      </c>
      <c r="AE64" s="989">
        <v>3825.09</v>
      </c>
      <c r="AF64" s="984">
        <v>9066.027</v>
      </c>
      <c r="AG64" s="984">
        <v>11661.07</v>
      </c>
      <c r="AH64" s="984">
        <v>8748.2970000000005</v>
      </c>
      <c r="AI64" s="984">
        <v>1093.98</v>
      </c>
      <c r="AJ64" s="984">
        <v>1661.1780000000001</v>
      </c>
      <c r="AK64" s="984">
        <v>594.11900000000003</v>
      </c>
      <c r="AL64" s="984">
        <v>756.3</v>
      </c>
      <c r="AM64" s="984">
        <v>102.181</v>
      </c>
      <c r="AN64" s="984">
        <v>142.221</v>
      </c>
      <c r="AO64" s="984">
        <v>34.978000000000002</v>
      </c>
      <c r="AP64" s="984">
        <v>17.681999999999999</v>
      </c>
      <c r="AQ64" s="1079"/>
      <c r="AR64" s="984">
        <v>286.09300000000002</v>
      </c>
      <c r="AS64" s="990">
        <f t="shared" si="35"/>
        <v>-0.92520620429846101</v>
      </c>
      <c r="AT64" s="932">
        <v>375.34699999999998</v>
      </c>
      <c r="AU64" s="946">
        <f t="shared" si="37"/>
        <v>-0.90187237424478905</v>
      </c>
      <c r="AV64" s="946"/>
      <c r="AW64" s="991">
        <f t="shared" si="19"/>
        <v>0.85002596784410545</v>
      </c>
      <c r="AX64" s="992">
        <f t="shared" si="20"/>
        <v>0.92582963029731269</v>
      </c>
      <c r="AY64" s="993">
        <f t="shared" si="21"/>
        <v>0.84720390832878034</v>
      </c>
      <c r="AZ64" s="992">
        <f t="shared" si="22"/>
        <v>0.91602181569275121</v>
      </c>
      <c r="BA64" s="992">
        <f t="shared" si="23"/>
        <v>1.0324787066711558</v>
      </c>
      <c r="BB64" s="992">
        <f t="shared" si="24"/>
        <v>0.99862023603784822</v>
      </c>
      <c r="BC64" s="992">
        <f t="shared" si="25"/>
        <v>0.908954316078461</v>
      </c>
      <c r="BD64" s="992">
        <f t="shared" si="26"/>
        <v>0.81929100590852932</v>
      </c>
      <c r="BE64" s="992">
        <f t="shared" si="27"/>
        <v>0.78347038695759463</v>
      </c>
      <c r="BF64" s="992">
        <f t="shared" si="28"/>
        <v>0.67737612258679636</v>
      </c>
      <c r="BG64" s="992">
        <f t="shared" si="29"/>
        <v>7.1323031879453047E-2</v>
      </c>
      <c r="BH64" s="992">
        <f t="shared" si="30"/>
        <v>0.24742862432236218</v>
      </c>
      <c r="BI64" s="992">
        <f t="shared" si="31"/>
        <v>2.5820673231224285E-2</v>
      </c>
      <c r="BJ64" s="992">
        <f t="shared" si="32"/>
        <v>1.9932505562409903E-2</v>
      </c>
      <c r="BK64" s="992">
        <f t="shared" si="33"/>
        <v>0.29850002908516265</v>
      </c>
      <c r="BL64" s="994">
        <f t="shared" si="36"/>
        <v>-0.64766448059240811</v>
      </c>
      <c r="BM64" s="983"/>
      <c r="BN64" s="983" t="s">
        <v>613</v>
      </c>
      <c r="BO64" s="983"/>
      <c r="BP64" s="983"/>
    </row>
    <row r="65" spans="1:71" s="917" customFormat="1" ht="102" x14ac:dyDescent="0.2">
      <c r="A65" s="917">
        <v>81</v>
      </c>
      <c r="B65" s="918">
        <v>92</v>
      </c>
      <c r="C65" s="916" t="s">
        <v>136</v>
      </c>
      <c r="D65" s="937"/>
      <c r="E65" s="938">
        <v>2712</v>
      </c>
      <c r="F65" s="939" t="s">
        <v>363</v>
      </c>
      <c r="G65" s="916" t="s">
        <v>138</v>
      </c>
      <c r="H65" s="916" t="s">
        <v>9</v>
      </c>
      <c r="I65" s="937">
        <v>1619</v>
      </c>
      <c r="J65" s="940" t="s">
        <v>140</v>
      </c>
      <c r="K65" s="929">
        <v>46066956.549999997</v>
      </c>
      <c r="L65" s="929">
        <v>42152909.625</v>
      </c>
      <c r="M65" s="941">
        <v>42454785.950000003</v>
      </c>
      <c r="N65" s="929">
        <v>45242420.126000002</v>
      </c>
      <c r="O65" s="929">
        <v>45330805.549999997</v>
      </c>
      <c r="P65" s="929">
        <v>42213616.400000006</v>
      </c>
      <c r="Q65" s="929">
        <v>35494009.099999994</v>
      </c>
      <c r="R65" s="929">
        <v>40693436.700000003</v>
      </c>
      <c r="S65" s="929">
        <v>41002052.849999994</v>
      </c>
      <c r="T65" s="929">
        <v>39920007.375</v>
      </c>
      <c r="U65" s="929">
        <v>49795906.25</v>
      </c>
      <c r="V65" s="929">
        <v>37469206.650000006</v>
      </c>
      <c r="W65" s="929">
        <v>38182033.819000006</v>
      </c>
      <c r="X65" s="929">
        <v>25522003.346999999</v>
      </c>
      <c r="Y65" s="929">
        <v>31021172.530000001</v>
      </c>
      <c r="Z65" s="942">
        <v>45.5</v>
      </c>
      <c r="AA65" s="943">
        <f t="shared" si="34"/>
        <v>-0.26931270913638894</v>
      </c>
      <c r="AB65" s="944"/>
      <c r="AC65" s="929">
        <v>30714.17</v>
      </c>
      <c r="AD65" s="929">
        <v>29211.093999999997</v>
      </c>
      <c r="AE65" s="945">
        <v>30610.491999999998</v>
      </c>
      <c r="AF65" s="929">
        <v>33044.502</v>
      </c>
      <c r="AG65" s="929">
        <v>34416.158000000003</v>
      </c>
      <c r="AH65" s="929">
        <v>33909.800999999999</v>
      </c>
      <c r="AI65" s="929">
        <v>24827.542999999998</v>
      </c>
      <c r="AJ65" s="929">
        <v>26856.447</v>
      </c>
      <c r="AK65" s="929">
        <v>8765.884</v>
      </c>
      <c r="AL65" s="929">
        <v>2451.527</v>
      </c>
      <c r="AM65" s="929">
        <v>4201.4340000000002</v>
      </c>
      <c r="AN65" s="929">
        <v>2719.8209999999999</v>
      </c>
      <c r="AO65" s="929">
        <v>3347.413</v>
      </c>
      <c r="AP65" s="929">
        <v>2968.3310000000001</v>
      </c>
      <c r="AQ65" s="929">
        <f>SUM(1383.359+1336.462)</f>
        <v>2719.8209999999999</v>
      </c>
      <c r="AR65" s="929">
        <v>4009.2469999999998</v>
      </c>
      <c r="AS65" s="931">
        <f t="shared" si="35"/>
        <v>-0.86902376479280374</v>
      </c>
      <c r="AT65" s="932">
        <v>2533.431</v>
      </c>
      <c r="AU65" s="946">
        <f t="shared" si="37"/>
        <v>-0.91723651485248914</v>
      </c>
      <c r="AV65" s="946"/>
      <c r="AW65" s="947">
        <f t="shared" si="19"/>
        <v>1.33345774499618</v>
      </c>
      <c r="AX65" s="948">
        <f t="shared" si="20"/>
        <v>1.3859586092569758</v>
      </c>
      <c r="AY65" s="949">
        <f t="shared" si="21"/>
        <v>1.4420278569323466</v>
      </c>
      <c r="AZ65" s="948">
        <f t="shared" si="22"/>
        <v>1.4607751710881585</v>
      </c>
      <c r="BA65" s="948">
        <f t="shared" si="23"/>
        <v>1.5184445801228432</v>
      </c>
      <c r="BB65" s="948">
        <f t="shared" si="24"/>
        <v>1.6065811883390306</v>
      </c>
      <c r="BC65" s="948">
        <f t="shared" si="25"/>
        <v>1.3989709040785703</v>
      </c>
      <c r="BD65" s="948">
        <f t="shared" si="26"/>
        <v>1.3199399794119624</v>
      </c>
      <c r="BE65" s="948">
        <f t="shared" si="27"/>
        <v>0.42758268870432919</v>
      </c>
      <c r="BF65" s="948">
        <f t="shared" si="28"/>
        <v>0.12282197129729364</v>
      </c>
      <c r="BG65" s="948">
        <f t="shared" si="29"/>
        <v>0.16874616073484958</v>
      </c>
      <c r="BH65" s="948">
        <f t="shared" si="30"/>
        <v>0.14517633241642172</v>
      </c>
      <c r="BI65" s="948">
        <f t="shared" si="31"/>
        <v>0.17533969069684666</v>
      </c>
      <c r="BJ65" s="948">
        <f t="shared" si="32"/>
        <v>0.23260956121995921</v>
      </c>
      <c r="BK65" s="948">
        <f t="shared" si="33"/>
        <v>0.25848455574158141</v>
      </c>
      <c r="BL65" s="966">
        <f t="shared" si="36"/>
        <v>-0.82074926326911568</v>
      </c>
      <c r="BM65" s="940" t="s">
        <v>324</v>
      </c>
      <c r="BN65" s="940" t="s">
        <v>543</v>
      </c>
      <c r="BO65" s="1002"/>
      <c r="BP65" s="1097" t="s">
        <v>641</v>
      </c>
      <c r="BQ65" s="1003" t="s">
        <v>642</v>
      </c>
    </row>
    <row r="66" spans="1:71" s="342" customFormat="1" ht="89.25" x14ac:dyDescent="0.2">
      <c r="A66" s="342">
        <v>82</v>
      </c>
      <c r="B66" s="21">
        <v>93</v>
      </c>
      <c r="C66" s="22"/>
      <c r="D66" s="23"/>
      <c r="E66" s="24"/>
      <c r="F66" s="26">
        <v>2</v>
      </c>
      <c r="G66" s="22"/>
      <c r="H66" s="22"/>
      <c r="I66" s="23">
        <v>2828</v>
      </c>
      <c r="J66" s="25" t="s">
        <v>139</v>
      </c>
      <c r="K66" s="27">
        <v>44411517.924999997</v>
      </c>
      <c r="L66" s="27">
        <v>39248603.475000001</v>
      </c>
      <c r="M66" s="28">
        <v>41211435.950000003</v>
      </c>
      <c r="N66" s="27">
        <v>40744833.575000003</v>
      </c>
      <c r="O66" s="27">
        <v>38959752.674999997</v>
      </c>
      <c r="P66" s="27">
        <v>37090983.424999997</v>
      </c>
      <c r="Q66" s="27">
        <v>47033162.674999997</v>
      </c>
      <c r="R66" s="27">
        <v>43213181.149999999</v>
      </c>
      <c r="S66" s="27">
        <v>43344702.274999999</v>
      </c>
      <c r="T66" s="27">
        <v>43432597.100000001</v>
      </c>
      <c r="U66" s="27">
        <v>38583729.100000001</v>
      </c>
      <c r="V66" s="27">
        <v>24020328</v>
      </c>
      <c r="W66" s="27">
        <v>38408921.512999997</v>
      </c>
      <c r="X66" s="27">
        <v>34406843.789999999</v>
      </c>
      <c r="Y66" s="27">
        <v>29953878.142000001</v>
      </c>
      <c r="Z66" s="29">
        <v>58.8</v>
      </c>
      <c r="AA66" s="30">
        <f t="shared" si="34"/>
        <v>-0.27316587128044495</v>
      </c>
      <c r="AB66" s="31"/>
      <c r="AC66" s="27">
        <v>30285.772000000001</v>
      </c>
      <c r="AD66" s="27">
        <v>27470.276999999998</v>
      </c>
      <c r="AE66" s="118">
        <v>29717.935000000001</v>
      </c>
      <c r="AF66" s="27">
        <v>29904.138999999999</v>
      </c>
      <c r="AG66" s="27">
        <v>29000.227999999999</v>
      </c>
      <c r="AH66" s="27">
        <v>28210.508000000002</v>
      </c>
      <c r="AI66" s="27">
        <v>31760.223000000002</v>
      </c>
      <c r="AJ66" s="27">
        <v>7764.1229999999996</v>
      </c>
      <c r="AK66" s="27">
        <v>862.75099999999998</v>
      </c>
      <c r="AL66" s="27">
        <v>3160.652</v>
      </c>
      <c r="AM66" s="27">
        <v>3071.3270000000002</v>
      </c>
      <c r="AN66" s="27">
        <v>1863.665</v>
      </c>
      <c r="AO66" s="27">
        <v>4025.7809999999999</v>
      </c>
      <c r="AP66" s="27">
        <v>4457.3620000000001</v>
      </c>
      <c r="AQ66" s="27">
        <v>1863.665</v>
      </c>
      <c r="AR66" s="27">
        <v>3660.6729999999998</v>
      </c>
      <c r="AS66" s="32">
        <f t="shared" si="35"/>
        <v>-0.87681940215563436</v>
      </c>
      <c r="AT66" s="127">
        <v>3478.93</v>
      </c>
      <c r="AU66" s="123">
        <f t="shared" si="37"/>
        <v>-0.88293500204506137</v>
      </c>
      <c r="AV66" s="123"/>
      <c r="AW66" s="33">
        <f t="shared" si="19"/>
        <v>1.3638701586892452</v>
      </c>
      <c r="AX66" s="34">
        <f t="shared" si="20"/>
        <v>1.3998091431455701</v>
      </c>
      <c r="AY66" s="35">
        <f t="shared" si="21"/>
        <v>1.4422178851547636</v>
      </c>
      <c r="AZ66" s="34">
        <f t="shared" si="22"/>
        <v>1.4678739057777583</v>
      </c>
      <c r="BA66" s="34">
        <f t="shared" si="23"/>
        <v>1.4887275205219204</v>
      </c>
      <c r="BB66" s="34">
        <f t="shared" si="24"/>
        <v>1.5211517945887412</v>
      </c>
      <c r="BC66" s="34">
        <f t="shared" si="25"/>
        <v>1.3505459209478943</v>
      </c>
      <c r="BD66" s="34">
        <f t="shared" si="26"/>
        <v>0.35934049719919775</v>
      </c>
      <c r="BE66" s="34">
        <f t="shared" si="27"/>
        <v>3.9808832670082055E-2</v>
      </c>
      <c r="BF66" s="34">
        <f t="shared" si="28"/>
        <v>0.14554285080962842</v>
      </c>
      <c r="BG66" s="34">
        <f t="shared" si="29"/>
        <v>0.15920322227226086</v>
      </c>
      <c r="BH66" s="34">
        <f t="shared" si="30"/>
        <v>0.15517398430196291</v>
      </c>
      <c r="BI66" s="34">
        <f t="shared" si="31"/>
        <v>0.20962739079447582</v>
      </c>
      <c r="BJ66" s="34">
        <f t="shared" si="32"/>
        <v>0.25909740673717285</v>
      </c>
      <c r="BK66" s="34">
        <f t="shared" si="33"/>
        <v>0.2444206377982934</v>
      </c>
      <c r="BL66" s="36">
        <f t="shared" si="36"/>
        <v>-0.83052447184700895</v>
      </c>
      <c r="BM66" s="25" t="s">
        <v>325</v>
      </c>
      <c r="BN66" s="25" t="s">
        <v>544</v>
      </c>
      <c r="BO66" s="347"/>
      <c r="BP66" s="1097"/>
      <c r="BQ66" s="348" t="s">
        <v>643</v>
      </c>
    </row>
    <row r="67" spans="1:71" s="342" customFormat="1" ht="89.25" x14ac:dyDescent="0.2">
      <c r="A67" s="342">
        <v>83</v>
      </c>
      <c r="B67" s="21">
        <v>94</v>
      </c>
      <c r="C67" s="22"/>
      <c r="D67" s="23"/>
      <c r="E67" s="24"/>
      <c r="F67" s="26">
        <v>1</v>
      </c>
      <c r="G67" s="22"/>
      <c r="H67" s="22"/>
      <c r="I67" s="23">
        <v>2828</v>
      </c>
      <c r="J67" s="25" t="s">
        <v>137</v>
      </c>
      <c r="K67" s="27">
        <v>23398085.024999999</v>
      </c>
      <c r="L67" s="27">
        <v>22186576.350000001</v>
      </c>
      <c r="M67" s="28">
        <v>17501529.399999999</v>
      </c>
      <c r="N67" s="27">
        <v>26064042</v>
      </c>
      <c r="O67" s="27">
        <v>24314823.149999999</v>
      </c>
      <c r="P67" s="27">
        <v>25377431.225000001</v>
      </c>
      <c r="Q67" s="27">
        <v>25494527.125</v>
      </c>
      <c r="R67" s="27">
        <v>24121656.574999999</v>
      </c>
      <c r="S67" s="27">
        <v>20921681.600000001</v>
      </c>
      <c r="T67" s="27">
        <v>25316585.524999999</v>
      </c>
      <c r="U67" s="27">
        <v>26707158.300000001</v>
      </c>
      <c r="V67" s="27">
        <v>17404385.024999999</v>
      </c>
      <c r="W67" s="27">
        <v>19245948.921999998</v>
      </c>
      <c r="X67" s="27">
        <v>13962609.789999999</v>
      </c>
      <c r="Y67" s="27">
        <v>20553101.239999998</v>
      </c>
      <c r="Z67" s="29">
        <v>59</v>
      </c>
      <c r="AA67" s="30">
        <f t="shared" si="34"/>
        <v>0.174360295620793</v>
      </c>
      <c r="AB67" s="31"/>
      <c r="AC67" s="27">
        <v>16057.643</v>
      </c>
      <c r="AD67" s="27">
        <v>15458.03</v>
      </c>
      <c r="AE67" s="118">
        <v>12027.593999999999</v>
      </c>
      <c r="AF67" s="27">
        <v>18847.939999999999</v>
      </c>
      <c r="AG67" s="27">
        <v>17976.844000000001</v>
      </c>
      <c r="AH67" s="27">
        <v>18806.974999999999</v>
      </c>
      <c r="AI67" s="27">
        <v>17258.874</v>
      </c>
      <c r="AJ67" s="27">
        <v>15663.853999999999</v>
      </c>
      <c r="AK67" s="27">
        <v>13792.14</v>
      </c>
      <c r="AL67" s="27">
        <v>1530.357</v>
      </c>
      <c r="AM67" s="27">
        <v>2139.5859999999998</v>
      </c>
      <c r="AN67" s="27">
        <v>1649.6179999999999</v>
      </c>
      <c r="AO67" s="27">
        <v>1980.059</v>
      </c>
      <c r="AP67" s="27">
        <v>2012.7840000000001</v>
      </c>
      <c r="AQ67" s="27">
        <v>1649.6179999999999</v>
      </c>
      <c r="AR67" s="27">
        <v>2599.3560000000002</v>
      </c>
      <c r="AS67" s="32">
        <f t="shared" si="35"/>
        <v>-0.78388395883665507</v>
      </c>
      <c r="AT67" s="127">
        <v>1600.66</v>
      </c>
      <c r="AU67" s="123">
        <f t="shared" si="37"/>
        <v>-0.86691768943979985</v>
      </c>
      <c r="AV67" s="123"/>
      <c r="AW67" s="33">
        <f t="shared" si="19"/>
        <v>1.3725604452537885</v>
      </c>
      <c r="AX67" s="34">
        <f t="shared" si="20"/>
        <v>1.3934578959948454</v>
      </c>
      <c r="AY67" s="35">
        <f t="shared" si="21"/>
        <v>1.3744620512993568</v>
      </c>
      <c r="AZ67" s="34">
        <f t="shared" si="22"/>
        <v>1.446279130458737</v>
      </c>
      <c r="BA67" s="34">
        <f t="shared" si="23"/>
        <v>1.4786736378134011</v>
      </c>
      <c r="BB67" s="34">
        <f t="shared" si="24"/>
        <v>1.4821811422326099</v>
      </c>
      <c r="BC67" s="34">
        <f t="shared" si="25"/>
        <v>1.3539277598976058</v>
      </c>
      <c r="BD67" s="34">
        <f t="shared" si="26"/>
        <v>1.2987378334731972</v>
      </c>
      <c r="BE67" s="34">
        <f t="shared" si="27"/>
        <v>1.318454248916588</v>
      </c>
      <c r="BF67" s="34">
        <f t="shared" si="28"/>
        <v>0.12089758300848116</v>
      </c>
      <c r="BG67" s="34">
        <f t="shared" si="29"/>
        <v>0.16022565755339083</v>
      </c>
      <c r="BH67" s="34">
        <f t="shared" si="30"/>
        <v>0.18956349191660107</v>
      </c>
      <c r="BI67" s="34">
        <f t="shared" si="31"/>
        <v>0.20576371765557366</v>
      </c>
      <c r="BJ67" s="34">
        <f t="shared" si="32"/>
        <v>0.28831057091369167</v>
      </c>
      <c r="BK67" s="34">
        <f t="shared" si="33"/>
        <v>0.25294051439217258</v>
      </c>
      <c r="BL67" s="36">
        <f t="shared" si="36"/>
        <v>-0.81597126370054851</v>
      </c>
      <c r="BM67" s="25" t="s">
        <v>324</v>
      </c>
      <c r="BN67" s="25" t="s">
        <v>545</v>
      </c>
      <c r="BO67" s="347"/>
      <c r="BP67" s="1097"/>
      <c r="BQ67" s="348" t="s">
        <v>644</v>
      </c>
    </row>
    <row r="68" spans="1:71" s="342" customFormat="1" ht="102" x14ac:dyDescent="0.2">
      <c r="A68" s="342">
        <v>84</v>
      </c>
      <c r="B68" s="21">
        <v>95</v>
      </c>
      <c r="C68" s="22"/>
      <c r="D68" s="23"/>
      <c r="E68" s="24"/>
      <c r="F68" s="26" t="s">
        <v>364</v>
      </c>
      <c r="G68" s="22"/>
      <c r="H68" s="22"/>
      <c r="I68" s="23">
        <v>2866</v>
      </c>
      <c r="J68" s="25" t="s">
        <v>141</v>
      </c>
      <c r="K68" s="27">
        <v>37919658.25</v>
      </c>
      <c r="L68" s="27">
        <v>42488606.924999997</v>
      </c>
      <c r="M68" s="28">
        <v>44422901.100000001</v>
      </c>
      <c r="N68" s="27">
        <v>41812381.700000003</v>
      </c>
      <c r="O68" s="27">
        <v>41898038.299999997</v>
      </c>
      <c r="P68" s="27">
        <v>40630554.975000001</v>
      </c>
      <c r="Q68" s="27">
        <v>40155872.575000003</v>
      </c>
      <c r="R68" s="27">
        <v>32352644.949999999</v>
      </c>
      <c r="S68" s="27">
        <v>43561979.349999994</v>
      </c>
      <c r="T68" s="27">
        <v>39925364.200000003</v>
      </c>
      <c r="U68" s="27">
        <v>40604179.950000003</v>
      </c>
      <c r="V68" s="27">
        <v>40524413.649999999</v>
      </c>
      <c r="W68" s="27">
        <v>46040505.055999994</v>
      </c>
      <c r="X68" s="27">
        <v>26556031.317000002</v>
      </c>
      <c r="Y68" s="27">
        <v>41943353.866999999</v>
      </c>
      <c r="Z68" s="29">
        <v>63.5</v>
      </c>
      <c r="AA68" s="30">
        <f t="shared" si="34"/>
        <v>-5.5816868588080638E-2</v>
      </c>
      <c r="AB68" s="31"/>
      <c r="AC68" s="27">
        <v>19855.205000000002</v>
      </c>
      <c r="AD68" s="27">
        <v>22066.696</v>
      </c>
      <c r="AE68" s="118">
        <v>23253.508000000002</v>
      </c>
      <c r="AF68" s="27">
        <v>22140.546000000002</v>
      </c>
      <c r="AG68" s="27">
        <v>21868.868999999999</v>
      </c>
      <c r="AH68" s="27">
        <v>20516.875</v>
      </c>
      <c r="AI68" s="27">
        <v>20780.349999999999</v>
      </c>
      <c r="AJ68" s="27">
        <v>14962.859</v>
      </c>
      <c r="AK68" s="27">
        <v>1015.173</v>
      </c>
      <c r="AL68" s="27">
        <v>2486.9650000000001</v>
      </c>
      <c r="AM68" s="27">
        <v>2702.7179999999998</v>
      </c>
      <c r="AN68" s="27">
        <v>3101.326</v>
      </c>
      <c r="AO68" s="27">
        <v>4019.3209999999999</v>
      </c>
      <c r="AP68" s="27">
        <v>3204.3609999999999</v>
      </c>
      <c r="AQ68" s="27">
        <f>SUM(1610.208+1491.118)</f>
        <v>3101.326</v>
      </c>
      <c r="AR68" s="27">
        <v>5378.5159999999996</v>
      </c>
      <c r="AS68" s="32">
        <f t="shared" si="35"/>
        <v>-0.76870087730419001</v>
      </c>
      <c r="AT68" s="127">
        <v>2930.8980000000001</v>
      </c>
      <c r="AU68" s="123">
        <f t="shared" si="37"/>
        <v>-0.87395888826752499</v>
      </c>
      <c r="AV68" s="123"/>
      <c r="AW68" s="33">
        <f t="shared" ref="AW68:AW98" si="38">IF(K68=0,0,AC68*2000/K68)</f>
        <v>1.0472248915903666</v>
      </c>
      <c r="AX68" s="34">
        <f t="shared" ref="AX68:AX98" si="39">IF(L68=0,0,AD68*2000/L68)</f>
        <v>1.03871120269731</v>
      </c>
      <c r="AY68" s="35">
        <f t="shared" ref="AY68:AY98" si="40">IF(M68=0,0,AE68*2000/M68)</f>
        <v>1.0469153262932662</v>
      </c>
      <c r="AZ68" s="34">
        <f t="shared" ref="AZ68:AZ98" si="41">IF(N68=0,0,AF68*2000/N68)</f>
        <v>1.059042565853167</v>
      </c>
      <c r="BA68" s="34">
        <f t="shared" ref="BA68:BA98" si="42">IF(O68=0,0,AG68*2000/O68)</f>
        <v>1.0439089698383326</v>
      </c>
      <c r="BB68" s="34">
        <f t="shared" ref="BB68:BB98" si="43">IF(P68=0,0,AH68*2000/P68)</f>
        <v>1.0099234437050659</v>
      </c>
      <c r="BC68" s="34">
        <f t="shared" ref="BC68:BC98" si="44">IF(Q68=0,0,AI68*2000/Q68)</f>
        <v>1.0349843580755509</v>
      </c>
      <c r="BD68" s="34">
        <f t="shared" ref="BD68:BD98" si="45">IF(R68=0,0,AJ68*2000/R68)</f>
        <v>0.92498520743046697</v>
      </c>
      <c r="BE68" s="34">
        <f t="shared" ref="BE68:BE98" si="46">IF(S68=0,0,AK68*2000/S68)</f>
        <v>4.6608212718874088E-2</v>
      </c>
      <c r="BF68" s="34">
        <f t="shared" ref="BF68:BF98" si="47">IF(T68=0,0,AL68*2000/T68)</f>
        <v>0.12458070451364849</v>
      </c>
      <c r="BG68" s="34">
        <f t="shared" ref="BG68:BG98" si="48">IF(U68=0,0,AM68*2000/U68)</f>
        <v>0.13312511191350879</v>
      </c>
      <c r="BH68" s="34">
        <f t="shared" ref="BH68:BH98" si="49">IF(V68=0,0,AN68*2000/V68)</f>
        <v>0.15305963594120997</v>
      </c>
      <c r="BI68" s="34">
        <f t="shared" ref="BI68:BI98" si="50">IF(W68=0,0,AO68*2000/W68)</f>
        <v>0.17459934442991965</v>
      </c>
      <c r="BJ68" s="34">
        <f t="shared" ref="BJ68:BJ98" si="51">IF(X68=0,0,AP68*2000/X68)</f>
        <v>0.24132830404885908</v>
      </c>
      <c r="BK68" s="34">
        <f t="shared" ref="BK68:BK98" si="52">IF(Y68=0,0,AR68*2000/Y68)</f>
        <v>0.25646570930188223</v>
      </c>
      <c r="BL68" s="36">
        <f t="shared" si="36"/>
        <v>-0.75502726642666418</v>
      </c>
      <c r="BM68" s="25" t="s">
        <v>325</v>
      </c>
      <c r="BN68" s="25" t="s">
        <v>546</v>
      </c>
      <c r="BO68" s="347"/>
      <c r="BP68" s="1097"/>
      <c r="BQ68" s="348" t="s">
        <v>645</v>
      </c>
    </row>
    <row r="69" spans="1:71" s="917" customFormat="1" ht="63.75" x14ac:dyDescent="0.2">
      <c r="A69" s="917">
        <v>86</v>
      </c>
      <c r="B69" s="918">
        <v>97</v>
      </c>
      <c r="C69" s="916"/>
      <c r="D69" s="937"/>
      <c r="E69" s="938">
        <v>2721</v>
      </c>
      <c r="F69" s="939">
        <v>5</v>
      </c>
      <c r="G69" s="916" t="s">
        <v>145</v>
      </c>
      <c r="H69" s="916" t="s">
        <v>9</v>
      </c>
      <c r="I69" s="937">
        <v>3319</v>
      </c>
      <c r="J69" s="940" t="s">
        <v>144</v>
      </c>
      <c r="K69" s="929">
        <v>33175658.024999999</v>
      </c>
      <c r="L69" s="929">
        <v>33623388.278999999</v>
      </c>
      <c r="M69" s="941">
        <v>24218041.191</v>
      </c>
      <c r="N69" s="929">
        <v>35402458.060999997</v>
      </c>
      <c r="O69" s="929">
        <v>30166011.576000001</v>
      </c>
      <c r="P69" s="929">
        <v>31521923.346999999</v>
      </c>
      <c r="Q69" s="929">
        <v>32959328.609999999</v>
      </c>
      <c r="R69" s="929">
        <v>33656295.840000004</v>
      </c>
      <c r="S69" s="929">
        <v>36830771.622000001</v>
      </c>
      <c r="T69" s="929">
        <v>30947715.441</v>
      </c>
      <c r="U69" s="929">
        <v>23601070.581</v>
      </c>
      <c r="V69" s="929">
        <v>24797873.846999999</v>
      </c>
      <c r="W69" s="929">
        <v>11620564.585000001</v>
      </c>
      <c r="X69" s="929">
        <v>13323284.01</v>
      </c>
      <c r="Y69" s="929">
        <v>13407760.683</v>
      </c>
      <c r="Z69" s="942">
        <v>75.166666666666671</v>
      </c>
      <c r="AA69" s="943">
        <f t="shared" si="34"/>
        <v>-0.44637303334083672</v>
      </c>
      <c r="AB69" s="944"/>
      <c r="AC69" s="929">
        <v>23945.952000000001</v>
      </c>
      <c r="AD69" s="929">
        <v>25555.608</v>
      </c>
      <c r="AE69" s="945">
        <v>19429.477999999999</v>
      </c>
      <c r="AF69" s="929">
        <v>28183.1</v>
      </c>
      <c r="AG69" s="929">
        <v>23558.181</v>
      </c>
      <c r="AH69" s="929">
        <v>23308.518</v>
      </c>
      <c r="AI69" s="929">
        <v>23855.655999999999</v>
      </c>
      <c r="AJ69" s="929">
        <v>22623.221000000001</v>
      </c>
      <c r="AK69" s="929">
        <v>25178.941999999999</v>
      </c>
      <c r="AL69" s="929">
        <v>22483.764999999999</v>
      </c>
      <c r="AM69" s="929">
        <v>11702.922</v>
      </c>
      <c r="AN69" s="929">
        <v>308.09100000000001</v>
      </c>
      <c r="AO69" s="929">
        <v>284.47399999999999</v>
      </c>
      <c r="AP69" s="929">
        <v>460.31599999999997</v>
      </c>
      <c r="AQ69" s="929">
        <v>308.09100000000001</v>
      </c>
      <c r="AR69" s="929">
        <v>337.77800000000002</v>
      </c>
      <c r="AS69" s="931">
        <f t="shared" si="35"/>
        <v>-0.9826151788534927</v>
      </c>
      <c r="AT69" s="932">
        <v>181.65100000000001</v>
      </c>
      <c r="AU69" s="946">
        <f t="shared" si="37"/>
        <v>-0.9906507524288608</v>
      </c>
      <c r="AV69" s="946"/>
      <c r="AW69" s="947">
        <f t="shared" si="38"/>
        <v>1.4435856543948686</v>
      </c>
      <c r="AX69" s="948">
        <f t="shared" si="39"/>
        <v>1.5201090257736545</v>
      </c>
      <c r="AY69" s="949">
        <f t="shared" si="40"/>
        <v>1.6045457885520862</v>
      </c>
      <c r="AZ69" s="948">
        <f t="shared" si="41"/>
        <v>1.5921549826534234</v>
      </c>
      <c r="BA69" s="948">
        <f t="shared" si="42"/>
        <v>1.5619022714121629</v>
      </c>
      <c r="BB69" s="948">
        <f t="shared" si="43"/>
        <v>1.4788766372797055</v>
      </c>
      <c r="BC69" s="948">
        <f t="shared" si="44"/>
        <v>1.4475814287528961</v>
      </c>
      <c r="BD69" s="948">
        <f t="shared" si="45"/>
        <v>1.3443678477007348</v>
      </c>
      <c r="BE69" s="948">
        <f t="shared" si="46"/>
        <v>1.3672774634436355</v>
      </c>
      <c r="BF69" s="948">
        <f t="shared" si="47"/>
        <v>1.4530161389692222</v>
      </c>
      <c r="BG69" s="948">
        <f t="shared" si="48"/>
        <v>0.99172806249064116</v>
      </c>
      <c r="BH69" s="948">
        <f t="shared" si="49"/>
        <v>2.4848178670549392E-2</v>
      </c>
      <c r="BI69" s="948">
        <f t="shared" si="50"/>
        <v>4.8960443861256676E-2</v>
      </c>
      <c r="BJ69" s="948">
        <f t="shared" si="51"/>
        <v>6.9099480226422039E-2</v>
      </c>
      <c r="BK69" s="948">
        <f t="shared" si="52"/>
        <v>5.0385445860213825E-2</v>
      </c>
      <c r="BL69" s="966">
        <f t="shared" si="36"/>
        <v>-0.96859831223284643</v>
      </c>
      <c r="BM69" s="940" t="s">
        <v>321</v>
      </c>
      <c r="BN69" s="940" t="s">
        <v>547</v>
      </c>
      <c r="BO69" s="1002"/>
      <c r="BP69" s="1004"/>
      <c r="BQ69" s="1003" t="s">
        <v>647</v>
      </c>
    </row>
    <row r="70" spans="1:71" s="917" customFormat="1" ht="76.5" x14ac:dyDescent="0.2">
      <c r="A70" s="917">
        <v>87</v>
      </c>
      <c r="B70" s="918">
        <v>98</v>
      </c>
      <c r="C70" s="916"/>
      <c r="D70" s="937"/>
      <c r="E70" s="938">
        <v>2727</v>
      </c>
      <c r="F70" s="939">
        <v>4</v>
      </c>
      <c r="G70" s="916" t="s">
        <v>147</v>
      </c>
      <c r="H70" s="916" t="s">
        <v>9</v>
      </c>
      <c r="I70" s="937">
        <v>3113</v>
      </c>
      <c r="J70" s="940" t="s">
        <v>148</v>
      </c>
      <c r="K70" s="929">
        <v>41100375.299999997</v>
      </c>
      <c r="L70" s="929">
        <v>31972620.787</v>
      </c>
      <c r="M70" s="941">
        <v>41702201.557999998</v>
      </c>
      <c r="N70" s="929">
        <v>42716745.405000001</v>
      </c>
      <c r="O70" s="929">
        <v>39930130.759000003</v>
      </c>
      <c r="P70" s="929">
        <v>43006921.994000003</v>
      </c>
      <c r="Q70" s="929">
        <v>32692109.324000001</v>
      </c>
      <c r="R70" s="929">
        <v>46708800.954999998</v>
      </c>
      <c r="S70" s="929">
        <v>41620963.104000002</v>
      </c>
      <c r="T70" s="929">
        <v>43132066.483999997</v>
      </c>
      <c r="U70" s="929">
        <v>45653499.888999999</v>
      </c>
      <c r="V70" s="929">
        <v>39685899.853</v>
      </c>
      <c r="W70" s="929">
        <v>38084958.773000002</v>
      </c>
      <c r="X70" s="929">
        <v>36447985.825999998</v>
      </c>
      <c r="Y70" s="929">
        <v>12393299.936000001</v>
      </c>
      <c r="Z70" s="942">
        <v>68.333333333333329</v>
      </c>
      <c r="AA70" s="943">
        <f t="shared" si="34"/>
        <v>-0.70281425265370634</v>
      </c>
      <c r="AB70" s="944"/>
      <c r="AC70" s="929">
        <v>25362.931</v>
      </c>
      <c r="AD70" s="929">
        <v>21610.146000000001</v>
      </c>
      <c r="AE70" s="945">
        <v>27322.994999999999</v>
      </c>
      <c r="AF70" s="929">
        <v>30365.239000000001</v>
      </c>
      <c r="AG70" s="929">
        <v>29394.589</v>
      </c>
      <c r="AH70" s="929">
        <v>33079.303999999996</v>
      </c>
      <c r="AI70" s="929">
        <v>21481.456999999999</v>
      </c>
      <c r="AJ70" s="929">
        <v>1991.675</v>
      </c>
      <c r="AK70" s="929">
        <v>2014.8779999999999</v>
      </c>
      <c r="AL70" s="929">
        <v>1481.625</v>
      </c>
      <c r="AM70" s="929">
        <v>1318.671</v>
      </c>
      <c r="AN70" s="929">
        <v>1304.6189999999999</v>
      </c>
      <c r="AO70" s="929">
        <v>1995.847</v>
      </c>
      <c r="AP70" s="929">
        <v>2466.6350000000002</v>
      </c>
      <c r="AQ70" s="929">
        <v>1304.6189999999999</v>
      </c>
      <c r="AR70" s="929">
        <v>945.43299999999999</v>
      </c>
      <c r="AS70" s="931">
        <f t="shared" si="35"/>
        <v>-0.96539790019359151</v>
      </c>
      <c r="AT70" s="932">
        <v>1639.114</v>
      </c>
      <c r="AU70" s="946">
        <f t="shared" si="37"/>
        <v>-0.94000972440978736</v>
      </c>
      <c r="AV70" s="946"/>
      <c r="AW70" s="947">
        <f t="shared" si="38"/>
        <v>1.2341946181693384</v>
      </c>
      <c r="AX70" s="948">
        <f t="shared" si="39"/>
        <v>1.3517907176872181</v>
      </c>
      <c r="AY70" s="949">
        <f t="shared" si="40"/>
        <v>1.3103862136390474</v>
      </c>
      <c r="AZ70" s="948">
        <f t="shared" si="41"/>
        <v>1.421701897562905</v>
      </c>
      <c r="BA70" s="948">
        <f t="shared" si="42"/>
        <v>1.4723011641215145</v>
      </c>
      <c r="BB70" s="948">
        <f t="shared" si="43"/>
        <v>1.5383246447915975</v>
      </c>
      <c r="BC70" s="948">
        <f t="shared" si="44"/>
        <v>1.314167696376201</v>
      </c>
      <c r="BD70" s="948">
        <f t="shared" si="45"/>
        <v>8.5280502144288034E-2</v>
      </c>
      <c r="BE70" s="948">
        <f t="shared" si="46"/>
        <v>9.6820344832739311E-2</v>
      </c>
      <c r="BF70" s="948">
        <f t="shared" si="47"/>
        <v>6.8701785969360607E-2</v>
      </c>
      <c r="BG70" s="948">
        <f t="shared" si="48"/>
        <v>5.7768670669550472E-2</v>
      </c>
      <c r="BH70" s="948">
        <f t="shared" si="49"/>
        <v>6.5747230368086468E-2</v>
      </c>
      <c r="BI70" s="948">
        <f t="shared" si="50"/>
        <v>0.10481024868090121</v>
      </c>
      <c r="BJ70" s="948">
        <f t="shared" si="51"/>
        <v>0.13535096352240336</v>
      </c>
      <c r="BK70" s="948">
        <f t="shared" si="52"/>
        <v>0.15257163223391546</v>
      </c>
      <c r="BL70" s="966">
        <f t="shared" si="36"/>
        <v>-0.88356743176485975</v>
      </c>
      <c r="BM70" s="940" t="s">
        <v>330</v>
      </c>
      <c r="BN70" s="940" t="s">
        <v>548</v>
      </c>
      <c r="BO70" s="1002"/>
      <c r="BP70" s="1112" t="s">
        <v>648</v>
      </c>
      <c r="BQ70" s="1003" t="s">
        <v>649</v>
      </c>
    </row>
    <row r="71" spans="1:71" s="917" customFormat="1" ht="63.75" x14ac:dyDescent="0.2">
      <c r="A71" s="917">
        <v>88</v>
      </c>
      <c r="B71" s="918">
        <v>99</v>
      </c>
      <c r="C71" s="916"/>
      <c r="D71" s="937"/>
      <c r="E71" s="938"/>
      <c r="F71" s="939">
        <v>3</v>
      </c>
      <c r="G71" s="916"/>
      <c r="H71" s="916"/>
      <c r="I71" s="937">
        <v>3122</v>
      </c>
      <c r="J71" s="940" t="s">
        <v>146</v>
      </c>
      <c r="K71" s="929">
        <v>39645277.024999999</v>
      </c>
      <c r="L71" s="929">
        <v>42106304.494000003</v>
      </c>
      <c r="M71" s="941">
        <v>39880089.626000002</v>
      </c>
      <c r="N71" s="929">
        <v>37221504.667000003</v>
      </c>
      <c r="O71" s="929">
        <v>41204040.734999999</v>
      </c>
      <c r="P71" s="929">
        <v>39929205.647</v>
      </c>
      <c r="Q71" s="929">
        <v>29979754.669</v>
      </c>
      <c r="R71" s="929">
        <v>45559212.560999997</v>
      </c>
      <c r="S71" s="929">
        <v>36684458.443999998</v>
      </c>
      <c r="T71" s="929">
        <v>46987681.351999998</v>
      </c>
      <c r="U71" s="929">
        <v>41861574.520999998</v>
      </c>
      <c r="V71" s="929">
        <v>39540360.928000003</v>
      </c>
      <c r="W71" s="929">
        <v>32913538.743000001</v>
      </c>
      <c r="X71" s="929">
        <v>18559016.213</v>
      </c>
      <c r="Y71" s="929">
        <v>41843811.490000002</v>
      </c>
      <c r="Z71" s="942">
        <v>69.400000000000006</v>
      </c>
      <c r="AA71" s="943">
        <f t="shared" si="34"/>
        <v>4.9240658243650058E-2</v>
      </c>
      <c r="AB71" s="944"/>
      <c r="AC71" s="929">
        <v>23872.294999999998</v>
      </c>
      <c r="AD71" s="929">
        <v>27731.210999999999</v>
      </c>
      <c r="AE71" s="945">
        <v>26381.423999999999</v>
      </c>
      <c r="AF71" s="929">
        <v>26275.7</v>
      </c>
      <c r="AG71" s="929">
        <v>30369.53</v>
      </c>
      <c r="AH71" s="929">
        <v>30534.666000000001</v>
      </c>
      <c r="AI71" s="929">
        <v>24500.616000000002</v>
      </c>
      <c r="AJ71" s="929">
        <v>7650.6819999999998</v>
      </c>
      <c r="AK71" s="929">
        <v>1749.184</v>
      </c>
      <c r="AL71" s="929">
        <v>1592.144</v>
      </c>
      <c r="AM71" s="929">
        <v>1162.8340000000001</v>
      </c>
      <c r="AN71" s="929">
        <v>1291.0060000000001</v>
      </c>
      <c r="AO71" s="929">
        <v>1278.7070000000001</v>
      </c>
      <c r="AP71" s="929">
        <v>848.90499999999997</v>
      </c>
      <c r="AQ71" s="929">
        <v>1291.0060000000001</v>
      </c>
      <c r="AR71" s="929">
        <v>2788.6559999999999</v>
      </c>
      <c r="AS71" s="931">
        <f t="shared" si="35"/>
        <v>-0.89429471282520612</v>
      </c>
      <c r="AT71" s="932">
        <v>1776.289</v>
      </c>
      <c r="AU71" s="946">
        <f t="shared" si="37"/>
        <v>-0.9326689491818182</v>
      </c>
      <c r="AV71" s="946"/>
      <c r="AW71" s="947">
        <f t="shared" si="38"/>
        <v>1.2042945234029425</v>
      </c>
      <c r="AX71" s="948">
        <f t="shared" si="39"/>
        <v>1.3171999458632897</v>
      </c>
      <c r="AY71" s="949">
        <f t="shared" si="40"/>
        <v>1.3230373475791044</v>
      </c>
      <c r="AZ71" s="948">
        <f t="shared" si="41"/>
        <v>1.4118558739134273</v>
      </c>
      <c r="BA71" s="948">
        <f t="shared" si="42"/>
        <v>1.4741044547217512</v>
      </c>
      <c r="BB71" s="948">
        <f t="shared" si="43"/>
        <v>1.5294401932232859</v>
      </c>
      <c r="BC71" s="948">
        <f t="shared" si="44"/>
        <v>1.6344774178778987</v>
      </c>
      <c r="BD71" s="948">
        <f t="shared" si="45"/>
        <v>0.33585663886338568</v>
      </c>
      <c r="BE71" s="948">
        <f t="shared" si="46"/>
        <v>9.5363762977184768E-2</v>
      </c>
      <c r="BF71" s="948">
        <f t="shared" si="47"/>
        <v>6.7768570578008808E-2</v>
      </c>
      <c r="BG71" s="948">
        <f t="shared" si="48"/>
        <v>5.5556152070518061E-2</v>
      </c>
      <c r="BH71" s="948">
        <f t="shared" si="49"/>
        <v>6.5300668466371559E-2</v>
      </c>
      <c r="BI71" s="948">
        <f t="shared" si="50"/>
        <v>7.7700973449532432E-2</v>
      </c>
      <c r="BJ71" s="948">
        <f t="shared" si="51"/>
        <v>9.1481680953042016E-2</v>
      </c>
      <c r="BK71" s="948">
        <f t="shared" si="52"/>
        <v>0.13328881383888483</v>
      </c>
      <c r="BL71" s="966">
        <f t="shared" si="36"/>
        <v>-0.89925544121428103</v>
      </c>
      <c r="BM71" s="940" t="s">
        <v>325</v>
      </c>
      <c r="BN71" s="940" t="s">
        <v>549</v>
      </c>
      <c r="BO71" s="1002"/>
      <c r="BP71" s="1112"/>
      <c r="BQ71" s="1003" t="s">
        <v>650</v>
      </c>
    </row>
    <row r="72" spans="1:71" s="917" customFormat="1" ht="102" x14ac:dyDescent="0.2">
      <c r="A72" s="917">
        <v>89</v>
      </c>
      <c r="B72" s="918">
        <v>100</v>
      </c>
      <c r="C72" s="916"/>
      <c r="D72" s="937"/>
      <c r="E72" s="938">
        <v>6250</v>
      </c>
      <c r="F72" s="939" t="s">
        <v>365</v>
      </c>
      <c r="G72" s="916" t="s">
        <v>280</v>
      </c>
      <c r="H72" s="916" t="s">
        <v>9</v>
      </c>
      <c r="I72" s="937">
        <v>1733</v>
      </c>
      <c r="J72" s="940" t="s">
        <v>279</v>
      </c>
      <c r="K72" s="929">
        <v>56806000.274999999</v>
      </c>
      <c r="L72" s="929">
        <v>50817583.825000003</v>
      </c>
      <c r="M72" s="941">
        <v>52674734.299999997</v>
      </c>
      <c r="N72" s="929">
        <v>45514146.100000001</v>
      </c>
      <c r="O72" s="929">
        <v>51639739.299999997</v>
      </c>
      <c r="P72" s="929">
        <v>51268653.325000003</v>
      </c>
      <c r="Q72" s="929">
        <v>46476353.75</v>
      </c>
      <c r="R72" s="929">
        <v>43740942.924999997</v>
      </c>
      <c r="S72" s="929">
        <v>39416952.899999999</v>
      </c>
      <c r="T72" s="929">
        <v>41899309.549999997</v>
      </c>
      <c r="U72" s="929">
        <v>51011944.899999999</v>
      </c>
      <c r="V72" s="929">
        <v>38269514.100000001</v>
      </c>
      <c r="W72" s="929">
        <v>37234174.577</v>
      </c>
      <c r="X72" s="929">
        <v>28209574.18</v>
      </c>
      <c r="Y72" s="929">
        <v>28383297.986000001</v>
      </c>
      <c r="Z72" s="942">
        <v>47.75</v>
      </c>
      <c r="AA72" s="943">
        <f t="shared" si="34"/>
        <v>-0.46115916172737104</v>
      </c>
      <c r="AB72" s="944"/>
      <c r="AC72" s="929">
        <v>29511.667999999998</v>
      </c>
      <c r="AD72" s="929">
        <v>25943.298999999999</v>
      </c>
      <c r="AE72" s="945">
        <v>27410.226999999999</v>
      </c>
      <c r="AF72" s="929">
        <v>23940.862999999998</v>
      </c>
      <c r="AG72" s="929">
        <v>27558.883000000002</v>
      </c>
      <c r="AH72" s="929">
        <v>27075.764999999999</v>
      </c>
      <c r="AI72" s="929">
        <v>24499.002</v>
      </c>
      <c r="AJ72" s="929">
        <v>22810.525000000001</v>
      </c>
      <c r="AK72" s="929">
        <v>20072.210999999999</v>
      </c>
      <c r="AL72" s="929">
        <v>5931.7209999999995</v>
      </c>
      <c r="AM72" s="929">
        <v>5368.6080000000002</v>
      </c>
      <c r="AN72" s="929">
        <v>7235.33</v>
      </c>
      <c r="AO72" s="929">
        <v>6060.7370000000001</v>
      </c>
      <c r="AP72" s="929">
        <v>4570.2070000000003</v>
      </c>
      <c r="AQ72" s="929">
        <f>SUM(4052.871+3182.459)</f>
        <v>7235.33</v>
      </c>
      <c r="AR72" s="929">
        <v>3490.7089999999998</v>
      </c>
      <c r="AS72" s="931">
        <f t="shared" si="35"/>
        <v>-0.87264939469490721</v>
      </c>
      <c r="AT72" s="932">
        <v>2484.277</v>
      </c>
      <c r="AU72" s="946">
        <f t="shared" si="37"/>
        <v>-0.90936678488653155</v>
      </c>
      <c r="AV72" s="946"/>
      <c r="AW72" s="947">
        <f t="shared" si="38"/>
        <v>1.0390334773486214</v>
      </c>
      <c r="AX72" s="948">
        <f t="shared" si="39"/>
        <v>1.0210363046515818</v>
      </c>
      <c r="AY72" s="949">
        <f t="shared" si="40"/>
        <v>1.0407352733433721</v>
      </c>
      <c r="AZ72" s="948">
        <f t="shared" si="41"/>
        <v>1.052018550338133</v>
      </c>
      <c r="BA72" s="948">
        <f t="shared" si="42"/>
        <v>1.0673517478427705</v>
      </c>
      <c r="BB72" s="948">
        <f t="shared" si="43"/>
        <v>1.0562307860267948</v>
      </c>
      <c r="BC72" s="948">
        <f t="shared" si="44"/>
        <v>1.0542566282967067</v>
      </c>
      <c r="BD72" s="948">
        <f t="shared" si="45"/>
        <v>1.042982774244801</v>
      </c>
      <c r="BE72" s="948">
        <f t="shared" si="46"/>
        <v>1.0184557416664239</v>
      </c>
      <c r="BF72" s="948">
        <f t="shared" si="47"/>
        <v>0.28314170632914404</v>
      </c>
      <c r="BG72" s="948">
        <f t="shared" si="48"/>
        <v>0.21048434873534885</v>
      </c>
      <c r="BH72" s="948">
        <f t="shared" si="49"/>
        <v>0.3781249995018881</v>
      </c>
      <c r="BI72" s="948">
        <f t="shared" si="50"/>
        <v>0.32554700453834101</v>
      </c>
      <c r="BJ72" s="948">
        <f t="shared" si="51"/>
        <v>0.32401814864970074</v>
      </c>
      <c r="BK72" s="948">
        <f t="shared" si="52"/>
        <v>0.24596923174479474</v>
      </c>
      <c r="BL72" s="966">
        <f t="shared" si="36"/>
        <v>-0.76365821545125856</v>
      </c>
      <c r="BM72" s="940" t="s">
        <v>322</v>
      </c>
      <c r="BN72" s="940" t="s">
        <v>550</v>
      </c>
      <c r="BO72" s="1002"/>
      <c r="BP72" s="1005"/>
      <c r="BQ72" s="1006" t="s">
        <v>651</v>
      </c>
    </row>
    <row r="73" spans="1:71" s="917" customFormat="1" ht="76.5" x14ac:dyDescent="0.2">
      <c r="A73" s="917">
        <v>90</v>
      </c>
      <c r="B73" s="918">
        <v>101</v>
      </c>
      <c r="C73" s="916"/>
      <c r="D73" s="937"/>
      <c r="E73" s="938">
        <v>8042</v>
      </c>
      <c r="F73" s="939">
        <v>1</v>
      </c>
      <c r="G73" s="916" t="s">
        <v>295</v>
      </c>
      <c r="H73" s="916" t="s">
        <v>9</v>
      </c>
      <c r="I73" s="937">
        <v>703</v>
      </c>
      <c r="J73" s="940" t="s">
        <v>294</v>
      </c>
      <c r="K73" s="929">
        <v>39025917.049999997</v>
      </c>
      <c r="L73" s="929">
        <v>64757155.722000003</v>
      </c>
      <c r="M73" s="941">
        <v>85232109.391000003</v>
      </c>
      <c r="N73" s="929">
        <v>39030454.807999998</v>
      </c>
      <c r="O73" s="929">
        <v>64154486</v>
      </c>
      <c r="P73" s="929">
        <v>69237383.364999995</v>
      </c>
      <c r="Q73" s="929">
        <v>67835958.908999994</v>
      </c>
      <c r="R73" s="929">
        <v>58087551.995999999</v>
      </c>
      <c r="S73" s="929">
        <v>80148713.538000003</v>
      </c>
      <c r="T73" s="929">
        <v>66215753.498000003</v>
      </c>
      <c r="U73" s="929">
        <v>74255520.776999995</v>
      </c>
      <c r="V73" s="929">
        <v>70012806.324000001</v>
      </c>
      <c r="W73" s="929">
        <v>69896660.952999994</v>
      </c>
      <c r="X73" s="929">
        <v>53451243.854000002</v>
      </c>
      <c r="Y73" s="929">
        <v>69146321.973000005</v>
      </c>
      <c r="Z73" s="942">
        <v>15.333333333333334</v>
      </c>
      <c r="AA73" s="943">
        <f t="shared" si="34"/>
        <v>-0.18872919528726997</v>
      </c>
      <c r="AB73" s="944"/>
      <c r="AC73" s="929">
        <v>24643.100999999999</v>
      </c>
      <c r="AD73" s="929">
        <v>42055.75</v>
      </c>
      <c r="AE73" s="945">
        <v>57848.792000000001</v>
      </c>
      <c r="AF73" s="929">
        <v>26558.731</v>
      </c>
      <c r="AG73" s="929">
        <v>42320.963000000003</v>
      </c>
      <c r="AH73" s="929">
        <v>49096.379000000001</v>
      </c>
      <c r="AI73" s="929">
        <v>47023.834000000003</v>
      </c>
      <c r="AJ73" s="929">
        <v>38355.741999999998</v>
      </c>
      <c r="AK73" s="929">
        <v>2197.752</v>
      </c>
      <c r="AL73" s="929">
        <v>2004.36</v>
      </c>
      <c r="AM73" s="929">
        <v>2102.4499999999998</v>
      </c>
      <c r="AN73" s="929">
        <v>1675.979</v>
      </c>
      <c r="AO73" s="929">
        <v>2199.5250000000001</v>
      </c>
      <c r="AP73" s="929">
        <v>2471.6149999999998</v>
      </c>
      <c r="AQ73" s="929">
        <v>1675.979</v>
      </c>
      <c r="AR73" s="929">
        <v>4092.1410000000001</v>
      </c>
      <c r="AS73" s="931">
        <f t="shared" si="35"/>
        <v>-0.92926142692832714</v>
      </c>
      <c r="AT73" s="932">
        <v>3230.152</v>
      </c>
      <c r="AU73" s="946">
        <f t="shared" si="37"/>
        <v>-0.94416215294521622</v>
      </c>
      <c r="AV73" s="946"/>
      <c r="AW73" s="947">
        <f t="shared" si="38"/>
        <v>1.2629095156650523</v>
      </c>
      <c r="AX73" s="948">
        <f t="shared" si="39"/>
        <v>1.2988757622568765</v>
      </c>
      <c r="AY73" s="949">
        <f t="shared" si="40"/>
        <v>1.3574412838856358</v>
      </c>
      <c r="AZ73" s="948">
        <f t="shared" si="41"/>
        <v>1.3609234701798201</v>
      </c>
      <c r="BA73" s="948">
        <f t="shared" si="42"/>
        <v>1.3193454001018727</v>
      </c>
      <c r="BB73" s="948">
        <f t="shared" si="43"/>
        <v>1.4182043460879423</v>
      </c>
      <c r="BC73" s="948">
        <f t="shared" si="44"/>
        <v>1.3863984457883505</v>
      </c>
      <c r="BD73" s="948">
        <f t="shared" si="45"/>
        <v>1.3206182971057632</v>
      </c>
      <c r="BE73" s="948">
        <f t="shared" si="46"/>
        <v>5.4841853424334869E-2</v>
      </c>
      <c r="BF73" s="948">
        <f t="shared" si="47"/>
        <v>6.0540276116031515E-2</v>
      </c>
      <c r="BG73" s="948">
        <f t="shared" si="48"/>
        <v>5.6627439360743548E-2</v>
      </c>
      <c r="BH73" s="948">
        <f t="shared" si="49"/>
        <v>4.7876355426863776E-2</v>
      </c>
      <c r="BI73" s="948">
        <f t="shared" si="50"/>
        <v>6.2936482802204458E-2</v>
      </c>
      <c r="BJ73" s="948">
        <f t="shared" si="51"/>
        <v>9.2481103218144761E-2</v>
      </c>
      <c r="BK73" s="948">
        <f t="shared" si="52"/>
        <v>0.11836178362741792</v>
      </c>
      <c r="BL73" s="966">
        <f t="shared" si="36"/>
        <v>-0.91280522772328621</v>
      </c>
      <c r="BM73" s="940" t="s">
        <v>324</v>
      </c>
      <c r="BN73" s="940" t="s">
        <v>551</v>
      </c>
      <c r="BO73" s="940"/>
      <c r="BP73" s="1007"/>
      <c r="BQ73" s="1003" t="s">
        <v>652</v>
      </c>
      <c r="BR73" s="1008"/>
      <c r="BS73" s="1008"/>
    </row>
    <row r="74" spans="1:71" s="917" customFormat="1" ht="77.25" thickBot="1" x14ac:dyDescent="0.25">
      <c r="A74" s="917">
        <v>91</v>
      </c>
      <c r="B74" s="918">
        <v>102</v>
      </c>
      <c r="C74" s="979"/>
      <c r="D74" s="980"/>
      <c r="E74" s="981"/>
      <c r="F74" s="982">
        <v>2</v>
      </c>
      <c r="G74" s="979"/>
      <c r="H74" s="979"/>
      <c r="I74" s="980">
        <v>988</v>
      </c>
      <c r="J74" s="983" t="s">
        <v>296</v>
      </c>
      <c r="K74" s="984">
        <v>75275408.150000006</v>
      </c>
      <c r="L74" s="984">
        <v>63397342.827</v>
      </c>
      <c r="M74" s="985">
        <v>67798215.303000003</v>
      </c>
      <c r="N74" s="984">
        <v>50857834.060000002</v>
      </c>
      <c r="O74" s="984">
        <v>70631131.561000004</v>
      </c>
      <c r="P74" s="984">
        <v>69353179.941</v>
      </c>
      <c r="Q74" s="984">
        <v>68954796.627000004</v>
      </c>
      <c r="R74" s="984">
        <v>71930212.5</v>
      </c>
      <c r="S74" s="984">
        <v>74362438.569999993</v>
      </c>
      <c r="T74" s="984">
        <v>70204793.438999996</v>
      </c>
      <c r="U74" s="984">
        <v>59045182.865000002</v>
      </c>
      <c r="V74" s="984">
        <v>74913418.798999995</v>
      </c>
      <c r="W74" s="984">
        <v>59523138.164999999</v>
      </c>
      <c r="X74" s="984">
        <v>63132309.800999999</v>
      </c>
      <c r="Y74" s="984">
        <v>53207491.539999999</v>
      </c>
      <c r="Z74" s="986">
        <v>24</v>
      </c>
      <c r="AA74" s="987">
        <f t="shared" si="34"/>
        <v>-0.21520808029816058</v>
      </c>
      <c r="AB74" s="988"/>
      <c r="AC74" s="984">
        <v>47686.078000000001</v>
      </c>
      <c r="AD74" s="984">
        <v>41020.769</v>
      </c>
      <c r="AE74" s="989">
        <v>45236.275000000001</v>
      </c>
      <c r="AF74" s="984">
        <v>32087.420999999998</v>
      </c>
      <c r="AG74" s="984">
        <v>45982.163</v>
      </c>
      <c r="AH74" s="984">
        <v>47716.290999999997</v>
      </c>
      <c r="AI74" s="984">
        <v>48266.334999999999</v>
      </c>
      <c r="AJ74" s="984">
        <v>48031.866999999998</v>
      </c>
      <c r="AK74" s="984">
        <v>15053.754999999999</v>
      </c>
      <c r="AL74" s="984">
        <v>2214.6950000000002</v>
      </c>
      <c r="AM74" s="984">
        <v>1522.6279999999999</v>
      </c>
      <c r="AN74" s="984">
        <v>1631.59</v>
      </c>
      <c r="AO74" s="984">
        <v>1875.163</v>
      </c>
      <c r="AP74" s="984">
        <v>2603.395</v>
      </c>
      <c r="AQ74" s="1079">
        <v>1631.59</v>
      </c>
      <c r="AR74" s="984">
        <v>2940.357</v>
      </c>
      <c r="AS74" s="990">
        <f t="shared" si="35"/>
        <v>-0.93500001934288368</v>
      </c>
      <c r="AT74" s="932">
        <v>3563.8530000000001</v>
      </c>
      <c r="AU74" s="946">
        <f t="shared" si="37"/>
        <v>-0.92121692159666102</v>
      </c>
      <c r="AV74" s="946"/>
      <c r="AW74" s="947">
        <f t="shared" si="38"/>
        <v>1.2669762721173634</v>
      </c>
      <c r="AX74" s="948">
        <f t="shared" si="39"/>
        <v>1.2940848045300049</v>
      </c>
      <c r="AY74" s="949">
        <f t="shared" si="40"/>
        <v>1.3344385187082746</v>
      </c>
      <c r="AZ74" s="948">
        <f t="shared" si="41"/>
        <v>1.2618477209290733</v>
      </c>
      <c r="BA74" s="948">
        <f t="shared" si="42"/>
        <v>1.302036707716848</v>
      </c>
      <c r="BB74" s="948">
        <f t="shared" si="43"/>
        <v>1.3760375815670776</v>
      </c>
      <c r="BC74" s="948">
        <f t="shared" si="44"/>
        <v>1.399941334352389</v>
      </c>
      <c r="BD74" s="948">
        <f t="shared" si="45"/>
        <v>1.3355130015777446</v>
      </c>
      <c r="BE74" s="948">
        <f t="shared" si="46"/>
        <v>0.40487523780784485</v>
      </c>
      <c r="BF74" s="948">
        <f t="shared" si="47"/>
        <v>6.3092415532119431E-2</v>
      </c>
      <c r="BG74" s="948">
        <f t="shared" si="48"/>
        <v>5.1575011749267111E-2</v>
      </c>
      <c r="BH74" s="948">
        <f t="shared" si="49"/>
        <v>4.3559352280469671E-2</v>
      </c>
      <c r="BI74" s="948">
        <f t="shared" si="50"/>
        <v>6.300618743595103E-2</v>
      </c>
      <c r="BJ74" s="948">
        <f t="shared" si="51"/>
        <v>8.2474251558550232E-2</v>
      </c>
      <c r="BK74" s="948">
        <f t="shared" si="52"/>
        <v>0.11052417300257489</v>
      </c>
      <c r="BL74" s="966">
        <f t="shared" si="36"/>
        <v>-0.91717552254894341</v>
      </c>
      <c r="BM74" s="983" t="s">
        <v>324</v>
      </c>
      <c r="BN74" s="983" t="s">
        <v>552</v>
      </c>
      <c r="BO74" s="983"/>
      <c r="BP74" s="1007"/>
      <c r="BQ74" s="1003" t="s">
        <v>653</v>
      </c>
      <c r="BR74" s="1008"/>
      <c r="BS74" s="1008"/>
    </row>
    <row r="75" spans="1:71" s="113" customFormat="1" ht="102" x14ac:dyDescent="0.2">
      <c r="A75" s="113">
        <v>92</v>
      </c>
      <c r="B75" s="133">
        <v>103</v>
      </c>
      <c r="C75" s="134" t="s">
        <v>151</v>
      </c>
      <c r="D75" s="135">
        <v>39</v>
      </c>
      <c r="E75" s="136">
        <v>2828</v>
      </c>
      <c r="F75" s="137">
        <v>1</v>
      </c>
      <c r="G75" s="134" t="s">
        <v>150</v>
      </c>
      <c r="H75" s="134" t="s">
        <v>9</v>
      </c>
      <c r="I75" s="135">
        <v>709</v>
      </c>
      <c r="J75" s="138" t="s">
        <v>149</v>
      </c>
      <c r="K75" s="139">
        <v>28657228.774999999</v>
      </c>
      <c r="L75" s="139">
        <v>31183093.225000001</v>
      </c>
      <c r="M75" s="140">
        <v>24679545.774999999</v>
      </c>
      <c r="N75" s="139">
        <v>33516398.324999999</v>
      </c>
      <c r="O75" s="139">
        <v>34365541.950000003</v>
      </c>
      <c r="P75" s="139">
        <v>32246192.149999999</v>
      </c>
      <c r="Q75" s="139">
        <v>31028035.107000001</v>
      </c>
      <c r="R75" s="139">
        <v>29305347.179000001</v>
      </c>
      <c r="S75" s="139">
        <v>29626743.285</v>
      </c>
      <c r="T75" s="139">
        <v>32906487.322999999</v>
      </c>
      <c r="U75" s="139">
        <v>33791587.284000002</v>
      </c>
      <c r="V75" s="139">
        <v>25221081.760000002</v>
      </c>
      <c r="W75" s="139">
        <v>26601037.079</v>
      </c>
      <c r="X75" s="139">
        <v>33440055.577</v>
      </c>
      <c r="Y75" s="139">
        <v>26894202.873</v>
      </c>
      <c r="Z75" s="141">
        <v>21.833333333333332</v>
      </c>
      <c r="AA75" s="142">
        <f t="shared" si="34"/>
        <v>8.9736542081881213E-2</v>
      </c>
      <c r="AB75" s="143"/>
      <c r="AC75" s="139">
        <v>69884.179999999993</v>
      </c>
      <c r="AD75" s="139">
        <v>59741.082999999999</v>
      </c>
      <c r="AE75" s="144">
        <v>37831.735999999997</v>
      </c>
      <c r="AF75" s="139">
        <v>52481.457000000002</v>
      </c>
      <c r="AG75" s="139">
        <v>44293.885999999999</v>
      </c>
      <c r="AH75" s="139">
        <v>46714.093999999997</v>
      </c>
      <c r="AI75" s="139">
        <v>37114.775000000001</v>
      </c>
      <c r="AJ75" s="139">
        <v>36778.881000000001</v>
      </c>
      <c r="AK75" s="139">
        <v>6831.8860000000004</v>
      </c>
      <c r="AL75" s="139">
        <v>2687.5790000000002</v>
      </c>
      <c r="AM75" s="139">
        <v>3806.3539999999998</v>
      </c>
      <c r="AN75" s="139">
        <v>3248.8130000000001</v>
      </c>
      <c r="AO75" s="139">
        <v>2710.5189999999998</v>
      </c>
      <c r="AP75" s="139">
        <v>4635.835</v>
      </c>
      <c r="AQ75" s="1081">
        <v>3248.8130000000001</v>
      </c>
      <c r="AR75" s="139">
        <v>3455.0459999999998</v>
      </c>
      <c r="AS75" s="145">
        <f t="shared" si="35"/>
        <v>-0.90867334240226239</v>
      </c>
      <c r="AT75" s="146">
        <v>4471.1719999999996</v>
      </c>
      <c r="AU75" s="147">
        <f t="shared" si="37"/>
        <v>-0.88181425245724909</v>
      </c>
      <c r="AV75" s="147"/>
      <c r="AW75" s="148">
        <f t="shared" si="38"/>
        <v>4.8772461949262578</v>
      </c>
      <c r="AX75" s="149">
        <f t="shared" si="39"/>
        <v>3.831632902415504</v>
      </c>
      <c r="AY75" s="150">
        <f t="shared" si="40"/>
        <v>3.0658373006461868</v>
      </c>
      <c r="AZ75" s="149">
        <f t="shared" si="41"/>
        <v>3.1316883449767272</v>
      </c>
      <c r="BA75" s="149">
        <f t="shared" si="42"/>
        <v>2.5778080883720791</v>
      </c>
      <c r="BB75" s="149">
        <f t="shared" si="43"/>
        <v>2.8973401747840173</v>
      </c>
      <c r="BC75" s="149">
        <f t="shared" si="44"/>
        <v>2.3923380821254012</v>
      </c>
      <c r="BD75" s="149">
        <f t="shared" si="45"/>
        <v>2.5100457452594509</v>
      </c>
      <c r="BE75" s="149">
        <f t="shared" si="46"/>
        <v>0.46119723212770264</v>
      </c>
      <c r="BF75" s="149">
        <f t="shared" si="47"/>
        <v>0.16334645345883003</v>
      </c>
      <c r="BG75" s="149">
        <f t="shared" si="48"/>
        <v>0.22528411986152971</v>
      </c>
      <c r="BH75" s="149">
        <f t="shared" si="49"/>
        <v>0.25762677675091122</v>
      </c>
      <c r="BI75" s="149">
        <f t="shared" si="50"/>
        <v>0.20379047568335598</v>
      </c>
      <c r="BJ75" s="149">
        <f t="shared" si="51"/>
        <v>0.27726239804389069</v>
      </c>
      <c r="BK75" s="149">
        <f t="shared" si="52"/>
        <v>0.2569361149178091</v>
      </c>
      <c r="BL75" s="151">
        <f t="shared" si="36"/>
        <v>-0.91619381926638621</v>
      </c>
      <c r="BM75" s="138" t="s">
        <v>325</v>
      </c>
      <c r="BN75" s="138" t="s">
        <v>553</v>
      </c>
      <c r="BO75" s="152" t="s">
        <v>727</v>
      </c>
      <c r="BP75" s="185"/>
      <c r="BQ75" s="186"/>
      <c r="BR75" s="185" t="s">
        <v>782</v>
      </c>
      <c r="BS75" s="186"/>
    </row>
    <row r="76" spans="1:71" s="113" customFormat="1" ht="102" x14ac:dyDescent="0.2">
      <c r="A76" s="113">
        <v>93</v>
      </c>
      <c r="B76" s="133">
        <v>104</v>
      </c>
      <c r="C76" s="153"/>
      <c r="D76" s="154"/>
      <c r="E76" s="155"/>
      <c r="F76" s="156">
        <v>2</v>
      </c>
      <c r="G76" s="153"/>
      <c r="H76" s="153"/>
      <c r="I76" s="154">
        <v>2712</v>
      </c>
      <c r="J76" s="152" t="s">
        <v>152</v>
      </c>
      <c r="K76" s="157">
        <v>33783548.274999999</v>
      </c>
      <c r="L76" s="157">
        <v>28619400.774999999</v>
      </c>
      <c r="M76" s="158">
        <v>32833770.050000001</v>
      </c>
      <c r="N76" s="157">
        <v>29431943.274999999</v>
      </c>
      <c r="O76" s="157">
        <v>27856029.100000001</v>
      </c>
      <c r="P76" s="157">
        <v>33742391.375</v>
      </c>
      <c r="Q76" s="157">
        <v>36636142.354000002</v>
      </c>
      <c r="R76" s="157">
        <v>29398620.269000001</v>
      </c>
      <c r="S76" s="157">
        <v>35523515.829000004</v>
      </c>
      <c r="T76" s="157">
        <v>27521682.613000002</v>
      </c>
      <c r="U76" s="157">
        <v>24979145.261</v>
      </c>
      <c r="V76" s="157">
        <v>19453730.712000001</v>
      </c>
      <c r="W76" s="157">
        <v>37665986.050999999</v>
      </c>
      <c r="X76" s="157">
        <v>34452059.818000004</v>
      </c>
      <c r="Y76" s="157">
        <v>38520123.098999999</v>
      </c>
      <c r="Z76" s="159">
        <v>56</v>
      </c>
      <c r="AA76" s="160">
        <f t="shared" si="34"/>
        <v>0.17318611418489843</v>
      </c>
      <c r="AB76" s="161"/>
      <c r="AC76" s="157">
        <v>26697.486000000001</v>
      </c>
      <c r="AD76" s="157">
        <v>21286.851999999999</v>
      </c>
      <c r="AE76" s="162">
        <v>21367.32</v>
      </c>
      <c r="AF76" s="157">
        <v>21147.957999999999</v>
      </c>
      <c r="AG76" s="157">
        <v>28733.394</v>
      </c>
      <c r="AH76" s="157">
        <v>41530.021999999997</v>
      </c>
      <c r="AI76" s="157">
        <v>24445.152999999998</v>
      </c>
      <c r="AJ76" s="157">
        <v>17685.295999999998</v>
      </c>
      <c r="AK76" s="157">
        <v>3456.5369999999998</v>
      </c>
      <c r="AL76" s="157">
        <v>4273.951</v>
      </c>
      <c r="AM76" s="157">
        <v>2119.0729999999999</v>
      </c>
      <c r="AN76" s="157">
        <v>1650.0550000000001</v>
      </c>
      <c r="AO76" s="157">
        <v>3539.5920000000001</v>
      </c>
      <c r="AP76" s="157">
        <v>3993.06</v>
      </c>
      <c r="AQ76" s="157">
        <v>1650.0550000000001</v>
      </c>
      <c r="AR76" s="157">
        <v>4516.143</v>
      </c>
      <c r="AS76" s="163">
        <f t="shared" si="35"/>
        <v>-0.78864251576706856</v>
      </c>
      <c r="AT76" s="146">
        <v>4134.9120000000003</v>
      </c>
      <c r="AU76" s="147">
        <f t="shared" si="37"/>
        <v>-0.80648429470799332</v>
      </c>
      <c r="AV76" s="147"/>
      <c r="AW76" s="164">
        <f t="shared" si="38"/>
        <v>1.5805021889755895</v>
      </c>
      <c r="AX76" s="165">
        <f t="shared" si="39"/>
        <v>1.4875819495560352</v>
      </c>
      <c r="AY76" s="166">
        <f t="shared" si="40"/>
        <v>1.301545327719684</v>
      </c>
      <c r="AZ76" s="165">
        <f t="shared" si="41"/>
        <v>1.4370752078720836</v>
      </c>
      <c r="BA76" s="165">
        <f t="shared" si="42"/>
        <v>2.0629928190303333</v>
      </c>
      <c r="BB76" s="165">
        <f t="shared" si="43"/>
        <v>2.461593284154123</v>
      </c>
      <c r="BC76" s="165">
        <f t="shared" si="44"/>
        <v>1.3344829138284551</v>
      </c>
      <c r="BD76" s="165">
        <f t="shared" si="45"/>
        <v>1.2031378233521139</v>
      </c>
      <c r="BE76" s="165">
        <f t="shared" si="46"/>
        <v>0.19460556869645312</v>
      </c>
      <c r="BF76" s="165">
        <f t="shared" si="47"/>
        <v>0.3105879142709958</v>
      </c>
      <c r="BG76" s="165">
        <f t="shared" si="48"/>
        <v>0.16966737475269131</v>
      </c>
      <c r="BH76" s="165">
        <f t="shared" si="49"/>
        <v>0.1696389267876692</v>
      </c>
      <c r="BI76" s="165">
        <f t="shared" si="50"/>
        <v>0.18794633413857098</v>
      </c>
      <c r="BJ76" s="165">
        <f t="shared" si="51"/>
        <v>0.23180384691621631</v>
      </c>
      <c r="BK76" s="165">
        <f t="shared" si="52"/>
        <v>0.23448227246798395</v>
      </c>
      <c r="BL76" s="167">
        <f t="shared" si="36"/>
        <v>-0.81984317605073465</v>
      </c>
      <c r="BM76" s="152" t="s">
        <v>325</v>
      </c>
      <c r="BN76" s="152" t="s">
        <v>554</v>
      </c>
      <c r="BO76" s="152" t="s">
        <v>728</v>
      </c>
      <c r="BP76" s="185"/>
      <c r="BQ76" s="186"/>
      <c r="BR76" s="185" t="s">
        <v>782</v>
      </c>
      <c r="BS76" s="186"/>
    </row>
    <row r="77" spans="1:71" s="917" customFormat="1" ht="102" x14ac:dyDescent="0.2">
      <c r="A77" s="917">
        <v>94</v>
      </c>
      <c r="B77" s="918">
        <v>105</v>
      </c>
      <c r="C77" s="916"/>
      <c r="D77" s="937"/>
      <c r="E77" s="938"/>
      <c r="F77" s="939">
        <v>3</v>
      </c>
      <c r="G77" s="916"/>
      <c r="H77" s="916"/>
      <c r="I77" s="937">
        <v>3943</v>
      </c>
      <c r="J77" s="940" t="s">
        <v>153</v>
      </c>
      <c r="K77" s="929">
        <v>39324194</v>
      </c>
      <c r="L77" s="929">
        <v>31220029.125</v>
      </c>
      <c r="M77" s="941">
        <v>24454214.925000001</v>
      </c>
      <c r="N77" s="929">
        <v>34146723.924999997</v>
      </c>
      <c r="O77" s="929">
        <v>37759357.850000001</v>
      </c>
      <c r="P77" s="929">
        <v>40003693.274999999</v>
      </c>
      <c r="Q77" s="929">
        <v>39408867.600000001</v>
      </c>
      <c r="R77" s="929">
        <v>44597074.549999997</v>
      </c>
      <c r="S77" s="929">
        <v>33384325.155000001</v>
      </c>
      <c r="T77" s="929">
        <v>43351427.473999999</v>
      </c>
      <c r="U77" s="929">
        <v>37871602.490000002</v>
      </c>
      <c r="V77" s="929">
        <v>31888714.642000001</v>
      </c>
      <c r="W77" s="929">
        <v>7190943.8849999998</v>
      </c>
      <c r="X77" s="929">
        <v>35359662.737999998</v>
      </c>
      <c r="Y77" s="929">
        <v>37390538.505000003</v>
      </c>
      <c r="Z77" s="942">
        <v>80</v>
      </c>
      <c r="AA77" s="943">
        <f t="shared" si="34"/>
        <v>0.52900179456486895</v>
      </c>
      <c r="AB77" s="944"/>
      <c r="AC77" s="929">
        <v>22771.781999999999</v>
      </c>
      <c r="AD77" s="929">
        <v>19154.312999999998</v>
      </c>
      <c r="AE77" s="945">
        <v>15551.518</v>
      </c>
      <c r="AF77" s="929">
        <v>23299.117999999999</v>
      </c>
      <c r="AG77" s="929">
        <v>27107.35</v>
      </c>
      <c r="AH77" s="929">
        <v>27603.521000000001</v>
      </c>
      <c r="AI77" s="929">
        <v>25319.613000000001</v>
      </c>
      <c r="AJ77" s="929">
        <v>26824.155999999999</v>
      </c>
      <c r="AK77" s="929">
        <v>22208.166000000001</v>
      </c>
      <c r="AL77" s="929">
        <v>27789.412</v>
      </c>
      <c r="AM77" s="929">
        <v>26596.33</v>
      </c>
      <c r="AN77" s="929">
        <v>20300.72</v>
      </c>
      <c r="AO77" s="929">
        <v>1893.826</v>
      </c>
      <c r="AP77" s="929">
        <v>2048.7759999999998</v>
      </c>
      <c r="AQ77" s="929">
        <v>20300.72</v>
      </c>
      <c r="AR77" s="929">
        <v>2686.848</v>
      </c>
      <c r="AS77" s="931">
        <f t="shared" si="35"/>
        <v>-0.82722921325107945</v>
      </c>
      <c r="AT77" s="932">
        <v>947.30499999999995</v>
      </c>
      <c r="AU77" s="946">
        <f t="shared" si="37"/>
        <v>-0.93908601076756626</v>
      </c>
      <c r="AV77" s="946"/>
      <c r="AW77" s="947">
        <f t="shared" si="38"/>
        <v>1.1581563248314766</v>
      </c>
      <c r="AX77" s="948">
        <f t="shared" si="39"/>
        <v>1.2270528591315015</v>
      </c>
      <c r="AY77" s="949">
        <f t="shared" si="40"/>
        <v>1.2718885515397504</v>
      </c>
      <c r="AZ77" s="948">
        <f t="shared" si="41"/>
        <v>1.3646473407624273</v>
      </c>
      <c r="BA77" s="948">
        <f t="shared" si="42"/>
        <v>1.4357950740414935</v>
      </c>
      <c r="BB77" s="948">
        <f t="shared" si="43"/>
        <v>1.3800486275226298</v>
      </c>
      <c r="BC77" s="948">
        <f t="shared" si="44"/>
        <v>1.2849703400257053</v>
      </c>
      <c r="BD77" s="948">
        <f t="shared" si="45"/>
        <v>1.2029558562154612</v>
      </c>
      <c r="BE77" s="948">
        <f t="shared" si="46"/>
        <v>1.3304546907502106</v>
      </c>
      <c r="BF77" s="948">
        <f t="shared" si="47"/>
        <v>1.2820529158661125</v>
      </c>
      <c r="BG77" s="948">
        <f t="shared" si="48"/>
        <v>1.4045526595830087</v>
      </c>
      <c r="BH77" s="948">
        <f t="shared" si="49"/>
        <v>1.2732228456309318</v>
      </c>
      <c r="BI77" s="948">
        <f t="shared" si="50"/>
        <v>0.52672528955494691</v>
      </c>
      <c r="BJ77" s="948">
        <f t="shared" si="51"/>
        <v>0.11588210075308439</v>
      </c>
      <c r="BK77" s="948">
        <f t="shared" si="52"/>
        <v>0.14371806919232813</v>
      </c>
      <c r="BL77" s="966">
        <f t="shared" si="36"/>
        <v>-0.88700419622588567</v>
      </c>
      <c r="BM77" s="940" t="s">
        <v>337</v>
      </c>
      <c r="BN77" s="940" t="s">
        <v>555</v>
      </c>
      <c r="BO77" s="940" t="s">
        <v>729</v>
      </c>
      <c r="BP77" s="1007"/>
      <c r="BQ77" s="1008"/>
      <c r="BR77" s="1007" t="s">
        <v>789</v>
      </c>
      <c r="BS77" s="1008" t="s">
        <v>781</v>
      </c>
    </row>
    <row r="78" spans="1:71" s="917" customFormat="1" ht="102" x14ac:dyDescent="0.2">
      <c r="A78" s="917">
        <v>96</v>
      </c>
      <c r="B78" s="918">
        <v>107</v>
      </c>
      <c r="C78" s="916"/>
      <c r="D78" s="937"/>
      <c r="E78" s="938">
        <v>2832</v>
      </c>
      <c r="F78" s="939">
        <v>7</v>
      </c>
      <c r="G78" s="916" t="s">
        <v>157</v>
      </c>
      <c r="H78" s="916" t="s">
        <v>9</v>
      </c>
      <c r="I78" s="937">
        <v>1599</v>
      </c>
      <c r="J78" s="940" t="s">
        <v>156</v>
      </c>
      <c r="K78" s="929">
        <v>36844663</v>
      </c>
      <c r="L78" s="929">
        <v>25839409.675000001</v>
      </c>
      <c r="M78" s="941">
        <v>31401833.675000001</v>
      </c>
      <c r="N78" s="929">
        <v>26380507.074999999</v>
      </c>
      <c r="O78" s="929">
        <v>33685190.549999997</v>
      </c>
      <c r="P78" s="929">
        <v>26946268.800000001</v>
      </c>
      <c r="Q78" s="929">
        <v>31952502.949999999</v>
      </c>
      <c r="R78" s="929">
        <v>27828465.824999999</v>
      </c>
      <c r="S78" s="929">
        <v>34168588.358999997</v>
      </c>
      <c r="T78" s="929">
        <v>38549906.417999998</v>
      </c>
      <c r="U78" s="929">
        <v>41667170.777999997</v>
      </c>
      <c r="V78" s="929">
        <v>32240377.581999999</v>
      </c>
      <c r="W78" s="929">
        <v>40691724.932999998</v>
      </c>
      <c r="X78" s="929">
        <v>38614088.762999997</v>
      </c>
      <c r="Y78" s="929">
        <v>35180952.526000001</v>
      </c>
      <c r="Z78" s="942">
        <v>40.333333333333336</v>
      </c>
      <c r="AA78" s="943">
        <f t="shared" si="34"/>
        <v>0.12034707559159759</v>
      </c>
      <c r="AB78" s="944"/>
      <c r="AC78" s="929">
        <v>39662.928999999996</v>
      </c>
      <c r="AD78" s="929">
        <v>36521.760000000002</v>
      </c>
      <c r="AE78" s="945">
        <v>46562.961000000003</v>
      </c>
      <c r="AF78" s="929">
        <v>41189.457999999999</v>
      </c>
      <c r="AG78" s="929">
        <v>64168.800000000003</v>
      </c>
      <c r="AH78" s="929">
        <v>37418.718999999997</v>
      </c>
      <c r="AI78" s="929">
        <v>29235.638999999999</v>
      </c>
      <c r="AJ78" s="929">
        <v>25229.001</v>
      </c>
      <c r="AK78" s="929">
        <v>2468.9650000000001</v>
      </c>
      <c r="AL78" s="929">
        <v>2657.527</v>
      </c>
      <c r="AM78" s="929">
        <v>3596.67</v>
      </c>
      <c r="AN78" s="929">
        <v>2764.7020000000002</v>
      </c>
      <c r="AO78" s="929">
        <v>6097.91</v>
      </c>
      <c r="AP78" s="929">
        <v>5182.0249999999996</v>
      </c>
      <c r="AQ78" s="929">
        <v>2764.7020000000002</v>
      </c>
      <c r="AR78" s="929">
        <v>4685.8320000000003</v>
      </c>
      <c r="AS78" s="931">
        <f t="shared" si="35"/>
        <v>-0.89936567822651992</v>
      </c>
      <c r="AT78" s="932">
        <v>3423.4180000000001</v>
      </c>
      <c r="AU78" s="946">
        <f t="shared" si="37"/>
        <v>-0.92647765677960214</v>
      </c>
      <c r="AV78" s="946"/>
      <c r="AW78" s="947">
        <f t="shared" si="38"/>
        <v>2.15298096226311</v>
      </c>
      <c r="AX78" s="948">
        <f t="shared" si="39"/>
        <v>2.8268261898672806</v>
      </c>
      <c r="AY78" s="949">
        <f t="shared" si="40"/>
        <v>2.9656205100576822</v>
      </c>
      <c r="AZ78" s="948">
        <f t="shared" si="41"/>
        <v>3.1227192019393737</v>
      </c>
      <c r="BA78" s="948">
        <f t="shared" si="42"/>
        <v>3.8099116527040104</v>
      </c>
      <c r="BB78" s="948">
        <f t="shared" si="43"/>
        <v>2.7772838813216323</v>
      </c>
      <c r="BC78" s="948">
        <f t="shared" si="44"/>
        <v>1.8299435913204416</v>
      </c>
      <c r="BD78" s="948">
        <f t="shared" si="45"/>
        <v>1.8131794371025123</v>
      </c>
      <c r="BE78" s="948">
        <f t="shared" si="46"/>
        <v>0.14451665219875409</v>
      </c>
      <c r="BF78" s="948">
        <f t="shared" si="47"/>
        <v>0.13787462782317564</v>
      </c>
      <c r="BG78" s="948">
        <f t="shared" si="48"/>
        <v>0.17263807130860054</v>
      </c>
      <c r="BH78" s="948">
        <f t="shared" si="49"/>
        <v>0.17150555963361608</v>
      </c>
      <c r="BI78" s="948">
        <f t="shared" si="50"/>
        <v>0.2997125341843026</v>
      </c>
      <c r="BJ78" s="948">
        <f t="shared" si="51"/>
        <v>0.26840074004105019</v>
      </c>
      <c r="BK78" s="948">
        <f t="shared" si="52"/>
        <v>0.26638460095911276</v>
      </c>
      <c r="BL78" s="966">
        <f t="shared" si="36"/>
        <v>-0.91017576252400167</v>
      </c>
      <c r="BM78" s="940" t="s">
        <v>324</v>
      </c>
      <c r="BN78" s="940" t="s">
        <v>556</v>
      </c>
      <c r="BO78" s="940" t="s">
        <v>730</v>
      </c>
      <c r="BP78" s="1007"/>
      <c r="BQ78" s="1008"/>
      <c r="BR78" s="1007" t="s">
        <v>791</v>
      </c>
    </row>
    <row r="79" spans="1:71" s="113" customFormat="1" ht="89.25" x14ac:dyDescent="0.2">
      <c r="A79" s="113">
        <v>98</v>
      </c>
      <c r="B79" s="133">
        <v>109</v>
      </c>
      <c r="C79" s="153"/>
      <c r="D79" s="154"/>
      <c r="E79" s="155">
        <v>2836</v>
      </c>
      <c r="F79" s="156">
        <v>12</v>
      </c>
      <c r="G79" s="153" t="s">
        <v>160</v>
      </c>
      <c r="H79" s="153" t="s">
        <v>9</v>
      </c>
      <c r="I79" s="154">
        <v>1626</v>
      </c>
      <c r="J79" s="152" t="s">
        <v>159</v>
      </c>
      <c r="K79" s="157">
        <v>26676884.425000001</v>
      </c>
      <c r="L79" s="157">
        <v>34858120.25</v>
      </c>
      <c r="M79" s="158">
        <v>40123647.825000003</v>
      </c>
      <c r="N79" s="157">
        <v>31505463.910999998</v>
      </c>
      <c r="O79" s="157">
        <v>22621910.340999998</v>
      </c>
      <c r="P79" s="157">
        <v>31030885.923</v>
      </c>
      <c r="Q79" s="157">
        <v>31705424.75</v>
      </c>
      <c r="R79" s="157">
        <v>24480325.888</v>
      </c>
      <c r="S79" s="157">
        <v>26876131.765999999</v>
      </c>
      <c r="T79" s="157">
        <v>28746315.951000001</v>
      </c>
      <c r="U79" s="157">
        <v>24931939.429000001</v>
      </c>
      <c r="V79" s="157">
        <v>21935452.267999999</v>
      </c>
      <c r="W79" s="157">
        <v>23361606.368000001</v>
      </c>
      <c r="X79" s="157">
        <v>26371179.642999999</v>
      </c>
      <c r="Y79" s="157">
        <v>19827517.044</v>
      </c>
      <c r="Z79" s="159">
        <v>46</v>
      </c>
      <c r="AA79" s="160">
        <f t="shared" si="34"/>
        <v>-0.50583962030376539</v>
      </c>
      <c r="AB79" s="161"/>
      <c r="AC79" s="157">
        <v>19372.131000000001</v>
      </c>
      <c r="AD79" s="157">
        <v>30329.126</v>
      </c>
      <c r="AE79" s="162">
        <v>41840.317000000003</v>
      </c>
      <c r="AF79" s="157">
        <v>30968.304</v>
      </c>
      <c r="AG79" s="157">
        <v>25593.542000000001</v>
      </c>
      <c r="AH79" s="157">
        <v>37773.891000000003</v>
      </c>
      <c r="AI79" s="157">
        <v>38697.127</v>
      </c>
      <c r="AJ79" s="157">
        <v>32219.491000000002</v>
      </c>
      <c r="AK79" s="157">
        <v>20582.907999999999</v>
      </c>
      <c r="AL79" s="157">
        <v>36502.849000000002</v>
      </c>
      <c r="AM79" s="157">
        <v>34481.008000000002</v>
      </c>
      <c r="AN79" s="157">
        <v>31449.031999999999</v>
      </c>
      <c r="AO79" s="157">
        <v>37045.231</v>
      </c>
      <c r="AP79" s="157">
        <v>39561.542999999998</v>
      </c>
      <c r="AQ79" s="157">
        <v>31449.031999999999</v>
      </c>
      <c r="AR79" s="157">
        <v>33113.093000000001</v>
      </c>
      <c r="AS79" s="163">
        <f t="shared" si="35"/>
        <v>-0.2085840793223436</v>
      </c>
      <c r="AT79" s="146">
        <v>47964.216</v>
      </c>
      <c r="AU79" s="147">
        <f t="shared" si="37"/>
        <v>0.14636358993169191</v>
      </c>
      <c r="AV79" s="147"/>
      <c r="AW79" s="164">
        <f t="shared" si="38"/>
        <v>1.4523533326737048</v>
      </c>
      <c r="AX79" s="165">
        <f t="shared" si="39"/>
        <v>1.7401469604489073</v>
      </c>
      <c r="AY79" s="166">
        <f t="shared" si="40"/>
        <v>2.0855689483910975</v>
      </c>
      <c r="AZ79" s="165">
        <f t="shared" si="41"/>
        <v>1.965900523635048</v>
      </c>
      <c r="BA79" s="165">
        <f t="shared" si="42"/>
        <v>2.2627215486407626</v>
      </c>
      <c r="BB79" s="165">
        <f t="shared" si="43"/>
        <v>2.4345995853120073</v>
      </c>
      <c r="BC79" s="165">
        <f t="shared" si="44"/>
        <v>2.441041386774041</v>
      </c>
      <c r="BD79" s="165">
        <f t="shared" si="45"/>
        <v>2.6322763142457721</v>
      </c>
      <c r="BE79" s="165">
        <f t="shared" si="46"/>
        <v>1.5316867902871854</v>
      </c>
      <c r="BF79" s="165">
        <f t="shared" si="47"/>
        <v>2.5396540594781971</v>
      </c>
      <c r="BG79" s="165">
        <f t="shared" si="48"/>
        <v>2.766010891225962</v>
      </c>
      <c r="BH79" s="165">
        <f t="shared" si="49"/>
        <v>2.8674158723299867</v>
      </c>
      <c r="BI79" s="165">
        <f t="shared" si="50"/>
        <v>3.1714626482829025</v>
      </c>
      <c r="BJ79" s="165">
        <f t="shared" si="51"/>
        <v>3.0003620266946434</v>
      </c>
      <c r="BK79" s="165">
        <f t="shared" si="52"/>
        <v>3.3401149449542746</v>
      </c>
      <c r="BL79" s="167">
        <f t="shared" si="36"/>
        <v>0.60153657232525959</v>
      </c>
      <c r="BM79" s="152"/>
      <c r="BN79" s="152" t="s">
        <v>557</v>
      </c>
      <c r="BO79" s="152" t="s">
        <v>731</v>
      </c>
      <c r="BP79" s="185"/>
      <c r="BQ79" s="186"/>
      <c r="BR79" s="186"/>
    </row>
    <row r="80" spans="1:71" s="917" customFormat="1" ht="114.75" x14ac:dyDescent="0.2">
      <c r="A80" s="917">
        <v>100</v>
      </c>
      <c r="B80" s="918">
        <v>111</v>
      </c>
      <c r="C80" s="916"/>
      <c r="D80" s="937"/>
      <c r="E80" s="938">
        <v>2840</v>
      </c>
      <c r="F80" s="939">
        <v>4</v>
      </c>
      <c r="G80" s="916" t="s">
        <v>164</v>
      </c>
      <c r="H80" s="916" t="s">
        <v>9</v>
      </c>
      <c r="I80" s="937">
        <v>593</v>
      </c>
      <c r="J80" s="940" t="s">
        <v>163</v>
      </c>
      <c r="K80" s="929">
        <v>39401653.825000003</v>
      </c>
      <c r="L80" s="929">
        <v>28039496.425000001</v>
      </c>
      <c r="M80" s="941">
        <v>43720679.799999997</v>
      </c>
      <c r="N80" s="929">
        <v>47052639.200000003</v>
      </c>
      <c r="O80" s="929">
        <v>27387382.375</v>
      </c>
      <c r="P80" s="929">
        <v>44779193.25</v>
      </c>
      <c r="Q80" s="929">
        <v>38915109.549999997</v>
      </c>
      <c r="R80" s="929">
        <v>44885033.725000001</v>
      </c>
      <c r="S80" s="929">
        <v>36844643.395999998</v>
      </c>
      <c r="T80" s="929">
        <v>20260274.344000001</v>
      </c>
      <c r="U80" s="929">
        <v>25123658.02</v>
      </c>
      <c r="V80" s="929">
        <v>28347872.100000001</v>
      </c>
      <c r="W80" s="929">
        <v>25808235.669</v>
      </c>
      <c r="X80" s="929">
        <v>29539572.434999999</v>
      </c>
      <c r="Y80" s="929">
        <v>41495672.449000001</v>
      </c>
      <c r="Z80" s="942">
        <v>2.8333333333333335</v>
      </c>
      <c r="AA80" s="943">
        <f t="shared" si="34"/>
        <v>-5.0891417086337168E-2</v>
      </c>
      <c r="AB80" s="944"/>
      <c r="AC80" s="929">
        <v>76276.627999999997</v>
      </c>
      <c r="AD80" s="929">
        <v>46660.188999999998</v>
      </c>
      <c r="AE80" s="945">
        <v>87589.614000000001</v>
      </c>
      <c r="AF80" s="929">
        <v>83557.672000000006</v>
      </c>
      <c r="AG80" s="929">
        <v>47873.506000000001</v>
      </c>
      <c r="AH80" s="929">
        <v>80980.932000000001</v>
      </c>
      <c r="AI80" s="929">
        <v>71922.539000000004</v>
      </c>
      <c r="AJ80" s="929">
        <v>92626.290999999997</v>
      </c>
      <c r="AK80" s="929">
        <v>72394.948999999993</v>
      </c>
      <c r="AL80" s="929">
        <v>12025.109</v>
      </c>
      <c r="AM80" s="929">
        <v>1823.059</v>
      </c>
      <c r="AN80" s="929">
        <v>1803.165</v>
      </c>
      <c r="AO80" s="929">
        <v>2179.3020000000001</v>
      </c>
      <c r="AP80" s="929">
        <v>1674.1079999999999</v>
      </c>
      <c r="AQ80" s="929">
        <v>1803.165</v>
      </c>
      <c r="AR80" s="929">
        <v>2310.7399999999998</v>
      </c>
      <c r="AS80" s="931">
        <f t="shared" si="35"/>
        <v>-0.97361856167102179</v>
      </c>
      <c r="AT80" s="932">
        <v>2393.627</v>
      </c>
      <c r="AU80" s="946">
        <f t="shared" si="37"/>
        <v>-0.97267225084471776</v>
      </c>
      <c r="AV80" s="946"/>
      <c r="AW80" s="947">
        <f t="shared" si="38"/>
        <v>3.8717475331760389</v>
      </c>
      <c r="AX80" s="948">
        <f t="shared" si="39"/>
        <v>3.3281759624183405</v>
      </c>
      <c r="AY80" s="949">
        <f t="shared" si="40"/>
        <v>4.0067818890592823</v>
      </c>
      <c r="AZ80" s="948">
        <f t="shared" si="41"/>
        <v>3.5516678095285248</v>
      </c>
      <c r="BA80" s="948">
        <f t="shared" si="42"/>
        <v>3.496026406941346</v>
      </c>
      <c r="BB80" s="948">
        <f t="shared" si="43"/>
        <v>3.6168999985277761</v>
      </c>
      <c r="BC80" s="948">
        <f t="shared" si="44"/>
        <v>3.6963811656544601</v>
      </c>
      <c r="BD80" s="948">
        <f t="shared" si="45"/>
        <v>4.1272684150133161</v>
      </c>
      <c r="BE80" s="948">
        <f t="shared" si="46"/>
        <v>3.9297407887443137</v>
      </c>
      <c r="BF80" s="948">
        <f t="shared" si="47"/>
        <v>1.1870628004167365</v>
      </c>
      <c r="BG80" s="948">
        <f t="shared" si="48"/>
        <v>0.14512687591502252</v>
      </c>
      <c r="BH80" s="948">
        <f t="shared" si="49"/>
        <v>0.1272169560832751</v>
      </c>
      <c r="BI80" s="948">
        <f t="shared" si="50"/>
        <v>0.1688842296660911</v>
      </c>
      <c r="BJ80" s="948">
        <f t="shared" si="51"/>
        <v>0.11334679969954008</v>
      </c>
      <c r="BK80" s="948">
        <f t="shared" si="52"/>
        <v>0.11137257760264041</v>
      </c>
      <c r="BL80" s="966">
        <f t="shared" si="36"/>
        <v>-0.97220398297527777</v>
      </c>
      <c r="BM80" s="940" t="s">
        <v>322</v>
      </c>
      <c r="BN80" s="940" t="s">
        <v>558</v>
      </c>
      <c r="BO80" s="940" t="s">
        <v>732</v>
      </c>
      <c r="BP80" s="1007"/>
      <c r="BQ80" s="1008"/>
      <c r="BR80" s="1007" t="s">
        <v>788</v>
      </c>
    </row>
    <row r="81" spans="1:71" s="917" customFormat="1" ht="99.75" customHeight="1" x14ac:dyDescent="0.2">
      <c r="A81" s="917">
        <v>102</v>
      </c>
      <c r="B81" s="918">
        <v>114</v>
      </c>
      <c r="C81" s="916"/>
      <c r="D81" s="937"/>
      <c r="E81" s="938">
        <v>2850</v>
      </c>
      <c r="F81" s="939">
        <v>1</v>
      </c>
      <c r="G81" s="916" t="s">
        <v>167</v>
      </c>
      <c r="H81" s="916" t="s">
        <v>9</v>
      </c>
      <c r="I81" s="937">
        <v>1745</v>
      </c>
      <c r="J81" s="940" t="s">
        <v>166</v>
      </c>
      <c r="K81" s="929">
        <v>40099595.612999998</v>
      </c>
      <c r="L81" s="929">
        <v>32496835.368999999</v>
      </c>
      <c r="M81" s="941">
        <v>41201682.245999999</v>
      </c>
      <c r="N81" s="929">
        <v>35057415.969999999</v>
      </c>
      <c r="O81" s="929">
        <v>34156245.555</v>
      </c>
      <c r="P81" s="929">
        <v>31282781.197999999</v>
      </c>
      <c r="Q81" s="929">
        <v>30646463.905999999</v>
      </c>
      <c r="R81" s="929">
        <v>37624045.387000002</v>
      </c>
      <c r="S81" s="929">
        <v>38355773.836999997</v>
      </c>
      <c r="T81" s="929">
        <v>39282807.262000002</v>
      </c>
      <c r="U81" s="929">
        <v>32473530.502</v>
      </c>
      <c r="V81" s="929">
        <v>38905212.325999998</v>
      </c>
      <c r="W81" s="929">
        <v>32346845.109000001</v>
      </c>
      <c r="X81" s="929">
        <v>34428851.997000001</v>
      </c>
      <c r="Y81" s="929">
        <v>30657934.452</v>
      </c>
      <c r="Z81" s="942">
        <v>48</v>
      </c>
      <c r="AA81" s="943">
        <f t="shared" si="34"/>
        <v>-0.2559057596495013</v>
      </c>
      <c r="AB81" s="944"/>
      <c r="AC81" s="929">
        <v>29042.821</v>
      </c>
      <c r="AD81" s="929">
        <v>24370.963</v>
      </c>
      <c r="AE81" s="945">
        <v>31836.024000000001</v>
      </c>
      <c r="AF81" s="929">
        <v>29430.258999999998</v>
      </c>
      <c r="AG81" s="929">
        <v>29536.719000000001</v>
      </c>
      <c r="AH81" s="929">
        <v>24541.575000000001</v>
      </c>
      <c r="AI81" s="929">
        <v>23181.839</v>
      </c>
      <c r="AJ81" s="929">
        <v>28031.646000000001</v>
      </c>
      <c r="AK81" s="929">
        <v>9611.9210000000003</v>
      </c>
      <c r="AL81" s="929">
        <v>12423.034</v>
      </c>
      <c r="AM81" s="929">
        <v>2870.87</v>
      </c>
      <c r="AN81" s="929">
        <v>1933.7460000000001</v>
      </c>
      <c r="AO81" s="929">
        <v>2941.7339999999999</v>
      </c>
      <c r="AP81" s="929">
        <v>3655.2260000000001</v>
      </c>
      <c r="AQ81" s="929">
        <v>1933.7460000000001</v>
      </c>
      <c r="AR81" s="929">
        <v>2382.6590000000001</v>
      </c>
      <c r="AS81" s="931">
        <f t="shared" si="35"/>
        <v>-0.92515839917698262</v>
      </c>
      <c r="AT81" s="932">
        <v>2251.6709999999998</v>
      </c>
      <c r="AU81" s="946">
        <f t="shared" si="37"/>
        <v>-0.9292728576910233</v>
      </c>
      <c r="AV81" s="946"/>
      <c r="AW81" s="947">
        <f t="shared" si="38"/>
        <v>1.4485343583157995</v>
      </c>
      <c r="AX81" s="948">
        <f t="shared" si="39"/>
        <v>1.4998976191539202</v>
      </c>
      <c r="AY81" s="949">
        <f t="shared" si="40"/>
        <v>1.5453749587174077</v>
      </c>
      <c r="AZ81" s="948">
        <f t="shared" si="41"/>
        <v>1.6789748009485139</v>
      </c>
      <c r="BA81" s="948">
        <f t="shared" si="42"/>
        <v>1.7295061866468069</v>
      </c>
      <c r="BB81" s="948">
        <f t="shared" si="43"/>
        <v>1.5690149059744736</v>
      </c>
      <c r="BC81" s="948">
        <f t="shared" si="44"/>
        <v>1.5128557128877393</v>
      </c>
      <c r="BD81" s="948">
        <f t="shared" si="45"/>
        <v>1.490092078704838</v>
      </c>
      <c r="BE81" s="948">
        <f t="shared" si="46"/>
        <v>0.50119812682427678</v>
      </c>
      <c r="BF81" s="948">
        <f t="shared" si="47"/>
        <v>0.63249216977511435</v>
      </c>
      <c r="BG81" s="948">
        <f t="shared" si="48"/>
        <v>0.17681292767493742</v>
      </c>
      <c r="BH81" s="948">
        <f t="shared" si="49"/>
        <v>9.9408068193870019E-2</v>
      </c>
      <c r="BI81" s="948">
        <f t="shared" si="50"/>
        <v>0.18188691911604751</v>
      </c>
      <c r="BJ81" s="948">
        <f t="shared" si="51"/>
        <v>0.21233504970299344</v>
      </c>
      <c r="BK81" s="948">
        <f t="shared" si="52"/>
        <v>0.15543506388080003</v>
      </c>
      <c r="BL81" s="966">
        <f t="shared" si="36"/>
        <v>-0.89941919078991406</v>
      </c>
      <c r="BM81" s="940" t="s">
        <v>324</v>
      </c>
      <c r="BN81" s="940" t="s">
        <v>559</v>
      </c>
      <c r="BO81" s="940" t="s">
        <v>733</v>
      </c>
      <c r="BP81" s="1007"/>
      <c r="BQ81" s="1008"/>
      <c r="BR81" s="1007" t="s">
        <v>783</v>
      </c>
      <c r="BS81" s="1008"/>
    </row>
    <row r="82" spans="1:71" s="917" customFormat="1" ht="114.75" x14ac:dyDescent="0.2">
      <c r="A82" s="917">
        <v>103</v>
      </c>
      <c r="B82" s="918">
        <v>115</v>
      </c>
      <c r="C82" s="916"/>
      <c r="D82" s="937"/>
      <c r="E82" s="938"/>
      <c r="F82" s="939">
        <v>3</v>
      </c>
      <c r="G82" s="916"/>
      <c r="H82" s="916"/>
      <c r="I82" s="937">
        <v>2549</v>
      </c>
      <c r="J82" s="940" t="s">
        <v>169</v>
      </c>
      <c r="K82" s="929">
        <v>31069103.635000002</v>
      </c>
      <c r="L82" s="929">
        <v>37083053.141999997</v>
      </c>
      <c r="M82" s="941">
        <v>35393380.75</v>
      </c>
      <c r="N82" s="929">
        <v>36720870.075000003</v>
      </c>
      <c r="O82" s="929">
        <v>34163795.575000003</v>
      </c>
      <c r="P82" s="929">
        <v>29003821.655000001</v>
      </c>
      <c r="Q82" s="929">
        <v>37740832.211000003</v>
      </c>
      <c r="R82" s="929">
        <v>37394108.598999999</v>
      </c>
      <c r="S82" s="929">
        <v>38171928.693999998</v>
      </c>
      <c r="T82" s="929">
        <v>41031770.572999999</v>
      </c>
      <c r="U82" s="929">
        <v>31990407.908</v>
      </c>
      <c r="V82" s="929">
        <v>38073489.924000002</v>
      </c>
      <c r="W82" s="929">
        <v>20431633.072999999</v>
      </c>
      <c r="X82" s="929">
        <v>35729621.483999997</v>
      </c>
      <c r="Y82" s="929">
        <v>25011317.912999999</v>
      </c>
      <c r="Z82" s="942">
        <v>53.333333333333336</v>
      </c>
      <c r="AA82" s="943">
        <f t="shared" si="34"/>
        <v>-0.29333346001427119</v>
      </c>
      <c r="AB82" s="944"/>
      <c r="AC82" s="929">
        <v>22685.654999999999</v>
      </c>
      <c r="AD82" s="929">
        <v>28575.365000000002</v>
      </c>
      <c r="AE82" s="945">
        <v>28225.036</v>
      </c>
      <c r="AF82" s="929">
        <v>31261.585999999999</v>
      </c>
      <c r="AG82" s="929">
        <v>30513.237000000001</v>
      </c>
      <c r="AH82" s="929">
        <v>23889.201000000001</v>
      </c>
      <c r="AI82" s="929">
        <v>29965.531999999999</v>
      </c>
      <c r="AJ82" s="929">
        <v>28958.026000000002</v>
      </c>
      <c r="AK82" s="929">
        <v>6477.9830000000002</v>
      </c>
      <c r="AL82" s="929">
        <v>17856.009999999998</v>
      </c>
      <c r="AM82" s="929">
        <v>1207.7049999999999</v>
      </c>
      <c r="AN82" s="929">
        <v>1980.2550000000001</v>
      </c>
      <c r="AO82" s="929">
        <v>1458.4</v>
      </c>
      <c r="AP82" s="929">
        <v>2805.9670000000001</v>
      </c>
      <c r="AQ82" s="929">
        <v>1980.2550000000001</v>
      </c>
      <c r="AR82" s="929">
        <v>2410.7339999999999</v>
      </c>
      <c r="AS82" s="931">
        <f t="shared" si="35"/>
        <v>-0.91458880690178745</v>
      </c>
      <c r="AT82" s="932">
        <v>2398.1680000000001</v>
      </c>
      <c r="AU82" s="946">
        <f t="shared" si="37"/>
        <v>-0.91503401448274502</v>
      </c>
      <c r="AV82" s="946"/>
      <c r="AW82" s="947">
        <f t="shared" si="38"/>
        <v>1.4603353393462006</v>
      </c>
      <c r="AX82" s="948">
        <f t="shared" si="39"/>
        <v>1.5411549254360477</v>
      </c>
      <c r="AY82" s="949">
        <f t="shared" si="40"/>
        <v>1.5949330299564559</v>
      </c>
      <c r="AZ82" s="948">
        <f t="shared" si="41"/>
        <v>1.7026604182390142</v>
      </c>
      <c r="BA82" s="948">
        <f t="shared" si="42"/>
        <v>1.7862908079410611</v>
      </c>
      <c r="BB82" s="948">
        <f t="shared" si="43"/>
        <v>1.6473140184187909</v>
      </c>
      <c r="BC82" s="948">
        <f t="shared" si="44"/>
        <v>1.5879634997166914</v>
      </c>
      <c r="BD82" s="948">
        <f t="shared" si="45"/>
        <v>1.5488015136573894</v>
      </c>
      <c r="BE82" s="948">
        <f t="shared" si="46"/>
        <v>0.33941082998084049</v>
      </c>
      <c r="BF82" s="948">
        <f t="shared" si="47"/>
        <v>0.87035045042632064</v>
      </c>
      <c r="BG82" s="948">
        <f t="shared" si="48"/>
        <v>7.5504195099555652E-2</v>
      </c>
      <c r="BH82" s="948">
        <f t="shared" si="49"/>
        <v>0.10402277300835124</v>
      </c>
      <c r="BI82" s="948">
        <f t="shared" si="50"/>
        <v>0.14275902418463524</v>
      </c>
      <c r="BJ82" s="948">
        <f t="shared" si="51"/>
        <v>0.15706670731211267</v>
      </c>
      <c r="BK82" s="948">
        <f t="shared" si="52"/>
        <v>0.1927714491803717</v>
      </c>
      <c r="BL82" s="966">
        <f t="shared" si="36"/>
        <v>-0.87913508243939575</v>
      </c>
      <c r="BM82" s="940" t="s">
        <v>324</v>
      </c>
      <c r="BN82" s="940" t="s">
        <v>560</v>
      </c>
      <c r="BO82" s="940" t="s">
        <v>734</v>
      </c>
      <c r="BP82" s="1007"/>
      <c r="BQ82" s="1008"/>
      <c r="BR82" s="1007" t="s">
        <v>784</v>
      </c>
      <c r="BS82" s="1008"/>
    </row>
    <row r="83" spans="1:71" s="917" customFormat="1" ht="114.75" x14ac:dyDescent="0.2">
      <c r="A83" s="917">
        <v>104</v>
      </c>
      <c r="B83" s="918">
        <v>116</v>
      </c>
      <c r="C83" s="916"/>
      <c r="D83" s="937"/>
      <c r="E83" s="938"/>
      <c r="F83" s="939">
        <v>2</v>
      </c>
      <c r="G83" s="916"/>
      <c r="H83" s="916"/>
      <c r="I83" s="937">
        <v>2549</v>
      </c>
      <c r="J83" s="940" t="s">
        <v>168</v>
      </c>
      <c r="K83" s="929">
        <v>39198476.365000002</v>
      </c>
      <c r="L83" s="929">
        <v>25848052.004999999</v>
      </c>
      <c r="M83" s="941">
        <v>37778253.333999999</v>
      </c>
      <c r="N83" s="929">
        <v>36350828.490999997</v>
      </c>
      <c r="O83" s="929">
        <v>34228434.832000002</v>
      </c>
      <c r="P83" s="929">
        <v>34405611.866999999</v>
      </c>
      <c r="Q83" s="929">
        <v>34601222.976000004</v>
      </c>
      <c r="R83" s="929">
        <v>29306805.528999999</v>
      </c>
      <c r="S83" s="929">
        <v>38348746.101000004</v>
      </c>
      <c r="T83" s="929">
        <v>38149758.079000004</v>
      </c>
      <c r="U83" s="929">
        <v>41308582.721000001</v>
      </c>
      <c r="V83" s="929">
        <v>31248920.147999998</v>
      </c>
      <c r="W83" s="929">
        <v>34277382.078000002</v>
      </c>
      <c r="X83" s="929">
        <v>29743252.679000001</v>
      </c>
      <c r="Y83" s="929">
        <v>30039362.778000001</v>
      </c>
      <c r="Z83" s="942">
        <v>53.666666666666664</v>
      </c>
      <c r="AA83" s="943">
        <f t="shared" si="34"/>
        <v>-0.20485040659714895</v>
      </c>
      <c r="AB83" s="944"/>
      <c r="AC83" s="929">
        <v>28500.957999999999</v>
      </c>
      <c r="AD83" s="929">
        <v>19972.569</v>
      </c>
      <c r="AE83" s="945">
        <v>29710.252</v>
      </c>
      <c r="AF83" s="929">
        <v>31477.350999999999</v>
      </c>
      <c r="AG83" s="929">
        <v>30214.962</v>
      </c>
      <c r="AH83" s="929">
        <v>27810.831999999999</v>
      </c>
      <c r="AI83" s="929">
        <v>27206.984</v>
      </c>
      <c r="AJ83" s="929">
        <v>22718.654999999999</v>
      </c>
      <c r="AK83" s="929">
        <v>11657.39</v>
      </c>
      <c r="AL83" s="929">
        <v>14719.698</v>
      </c>
      <c r="AM83" s="929">
        <v>3389.4839999999999</v>
      </c>
      <c r="AN83" s="929">
        <v>1372.0029999999999</v>
      </c>
      <c r="AO83" s="929">
        <v>2191.4520000000002</v>
      </c>
      <c r="AP83" s="929">
        <v>2121.9560000000001</v>
      </c>
      <c r="AQ83" s="929">
        <v>1372.0029999999999</v>
      </c>
      <c r="AR83" s="929">
        <v>3663.346</v>
      </c>
      <c r="AS83" s="931">
        <f t="shared" si="35"/>
        <v>-0.8766975790040421</v>
      </c>
      <c r="AT83" s="932">
        <v>2135.8440000000001</v>
      </c>
      <c r="AU83" s="946">
        <f t="shared" si="37"/>
        <v>-0.92811087566675632</v>
      </c>
      <c r="AV83" s="946"/>
      <c r="AW83" s="947">
        <f t="shared" si="38"/>
        <v>1.4541870318943453</v>
      </c>
      <c r="AX83" s="948">
        <f t="shared" si="39"/>
        <v>1.5453829167580244</v>
      </c>
      <c r="AY83" s="949">
        <f t="shared" si="40"/>
        <v>1.5728758943580439</v>
      </c>
      <c r="AZ83" s="948">
        <f t="shared" si="41"/>
        <v>1.7318642961765447</v>
      </c>
      <c r="BA83" s="948">
        <f t="shared" si="42"/>
        <v>1.7654889654347954</v>
      </c>
      <c r="BB83" s="948">
        <f t="shared" si="43"/>
        <v>1.6166451047292461</v>
      </c>
      <c r="BC83" s="948">
        <f t="shared" si="44"/>
        <v>1.5726024492759245</v>
      </c>
      <c r="BD83" s="948">
        <f t="shared" si="45"/>
        <v>1.5504013207798566</v>
      </c>
      <c r="BE83" s="948">
        <f t="shared" si="46"/>
        <v>0.60796720546208505</v>
      </c>
      <c r="BF83" s="948">
        <f t="shared" si="47"/>
        <v>0.77167975584634896</v>
      </c>
      <c r="BG83" s="948">
        <f t="shared" si="48"/>
        <v>0.16410555757348178</v>
      </c>
      <c r="BH83" s="948">
        <f t="shared" si="49"/>
        <v>8.781122634010835E-2</v>
      </c>
      <c r="BI83" s="948">
        <f t="shared" si="50"/>
        <v>0.12786577428890192</v>
      </c>
      <c r="BJ83" s="948">
        <f t="shared" si="51"/>
        <v>0.14268486522983351</v>
      </c>
      <c r="BK83" s="948">
        <f t="shared" si="52"/>
        <v>0.24390304328845042</v>
      </c>
      <c r="BL83" s="966">
        <f t="shared" si="36"/>
        <v>-0.8449317939429688</v>
      </c>
      <c r="BM83" s="940" t="s">
        <v>324</v>
      </c>
      <c r="BN83" s="940" t="s">
        <v>561</v>
      </c>
      <c r="BO83" s="940" t="s">
        <v>735</v>
      </c>
      <c r="BP83" s="1007"/>
      <c r="BQ83" s="1008"/>
      <c r="BR83" s="1007" t="s">
        <v>785</v>
      </c>
      <c r="BS83" s="1008"/>
    </row>
    <row r="84" spans="1:71" s="917" customFormat="1" ht="114.75" x14ac:dyDescent="0.2">
      <c r="A84" s="917">
        <v>105</v>
      </c>
      <c r="B84" s="918">
        <v>117</v>
      </c>
      <c r="C84" s="916"/>
      <c r="D84" s="937"/>
      <c r="E84" s="938"/>
      <c r="F84" s="939">
        <v>4</v>
      </c>
      <c r="G84" s="916"/>
      <c r="H84" s="916"/>
      <c r="I84" s="937">
        <v>2713</v>
      </c>
      <c r="J84" s="940" t="s">
        <v>170</v>
      </c>
      <c r="K84" s="929">
        <v>36107074.494000003</v>
      </c>
      <c r="L84" s="929">
        <v>38106271.028999999</v>
      </c>
      <c r="M84" s="941">
        <v>37436049.207000002</v>
      </c>
      <c r="N84" s="929">
        <v>39527815.379000001</v>
      </c>
      <c r="O84" s="929">
        <v>30525659.021000002</v>
      </c>
      <c r="P84" s="929">
        <v>39985401.512999997</v>
      </c>
      <c r="Q84" s="929">
        <v>30645557.274999999</v>
      </c>
      <c r="R84" s="929">
        <v>34748910.384000003</v>
      </c>
      <c r="S84" s="929">
        <v>35960205.887000002</v>
      </c>
      <c r="T84" s="929">
        <v>37852198.737999998</v>
      </c>
      <c r="U84" s="929">
        <v>34368836.156000003</v>
      </c>
      <c r="V84" s="929">
        <v>33704917.023999996</v>
      </c>
      <c r="W84" s="929">
        <v>33673182.251000002</v>
      </c>
      <c r="X84" s="929">
        <v>35092561.365999997</v>
      </c>
      <c r="Y84" s="929">
        <v>25516895.734999999</v>
      </c>
      <c r="Z84" s="942">
        <v>56</v>
      </c>
      <c r="AA84" s="943">
        <f t="shared" si="34"/>
        <v>-0.3183870553779295</v>
      </c>
      <c r="AB84" s="944"/>
      <c r="AC84" s="929">
        <v>25424.724999999999</v>
      </c>
      <c r="AD84" s="929">
        <v>27647.273000000001</v>
      </c>
      <c r="AE84" s="945">
        <v>27777.828000000001</v>
      </c>
      <c r="AF84" s="929">
        <v>32030.074000000001</v>
      </c>
      <c r="AG84" s="929">
        <v>25301.243999999999</v>
      </c>
      <c r="AH84" s="929">
        <v>29983.859</v>
      </c>
      <c r="AI84" s="929">
        <v>23294.157999999999</v>
      </c>
      <c r="AJ84" s="929">
        <v>27609.773000000001</v>
      </c>
      <c r="AK84" s="929">
        <v>7166.2550000000001</v>
      </c>
      <c r="AL84" s="929">
        <v>19002.258999999998</v>
      </c>
      <c r="AM84" s="929">
        <v>2336.6060000000002</v>
      </c>
      <c r="AN84" s="929">
        <v>3155.0970000000002</v>
      </c>
      <c r="AO84" s="929">
        <v>2272.5749999999998</v>
      </c>
      <c r="AP84" s="929">
        <v>2958.748</v>
      </c>
      <c r="AQ84" s="929">
        <v>3155.0970000000002</v>
      </c>
      <c r="AR84" s="929">
        <v>2395</v>
      </c>
      <c r="AS84" s="931">
        <f t="shared" si="35"/>
        <v>-0.91378015588547812</v>
      </c>
      <c r="AT84" s="932">
        <v>2634.9720000000002</v>
      </c>
      <c r="AU84" s="946">
        <f t="shared" si="37"/>
        <v>-0.90514117950474737</v>
      </c>
      <c r="AV84" s="946"/>
      <c r="AW84" s="947">
        <f t="shared" si="38"/>
        <v>1.4082960392830988</v>
      </c>
      <c r="AX84" s="948">
        <f t="shared" si="39"/>
        <v>1.4510615840085537</v>
      </c>
      <c r="AY84" s="949">
        <f t="shared" si="40"/>
        <v>1.4840149315118405</v>
      </c>
      <c r="AZ84" s="948">
        <f t="shared" si="41"/>
        <v>1.6206346691761095</v>
      </c>
      <c r="BA84" s="948">
        <f t="shared" si="42"/>
        <v>1.6577033755499997</v>
      </c>
      <c r="BB84" s="948">
        <f t="shared" si="43"/>
        <v>1.4997402984812691</v>
      </c>
      <c r="BC84" s="948">
        <f t="shared" si="44"/>
        <v>1.5202306677583497</v>
      </c>
      <c r="BD84" s="948">
        <f t="shared" si="45"/>
        <v>1.5891015110915714</v>
      </c>
      <c r="BE84" s="948">
        <f t="shared" si="46"/>
        <v>0.39856584929012756</v>
      </c>
      <c r="BF84" s="948">
        <f t="shared" si="47"/>
        <v>1.0040240532143008</v>
      </c>
      <c r="BG84" s="948">
        <f t="shared" si="48"/>
        <v>0.13597236690786707</v>
      </c>
      <c r="BH84" s="948">
        <f t="shared" si="49"/>
        <v>0.18721879645948244</v>
      </c>
      <c r="BI84" s="948">
        <f t="shared" si="50"/>
        <v>0.13497833279077809</v>
      </c>
      <c r="BJ84" s="948">
        <f t="shared" si="51"/>
        <v>0.16862536587976912</v>
      </c>
      <c r="BK84" s="948">
        <f t="shared" si="52"/>
        <v>0.18771875896447088</v>
      </c>
      <c r="BL84" s="966">
        <f t="shared" si="36"/>
        <v>-0.8735061521428007</v>
      </c>
      <c r="BM84" s="940" t="s">
        <v>324</v>
      </c>
      <c r="BN84" s="940" t="s">
        <v>562</v>
      </c>
      <c r="BO84" s="940" t="s">
        <v>736</v>
      </c>
      <c r="BP84" s="1007"/>
      <c r="BQ84" s="1008"/>
      <c r="BR84" s="1007" t="s">
        <v>786</v>
      </c>
      <c r="BS84" s="1008"/>
    </row>
    <row r="85" spans="1:71" s="917" customFormat="1" ht="102" x14ac:dyDescent="0.2">
      <c r="A85" s="917">
        <v>107</v>
      </c>
      <c r="B85" s="918">
        <v>119</v>
      </c>
      <c r="C85" s="916"/>
      <c r="D85" s="937"/>
      <c r="E85" s="938">
        <v>2866</v>
      </c>
      <c r="F85" s="939">
        <v>7</v>
      </c>
      <c r="G85" s="916" t="s">
        <v>174</v>
      </c>
      <c r="H85" s="916" t="s">
        <v>9</v>
      </c>
      <c r="I85" s="937">
        <v>1507</v>
      </c>
      <c r="J85" s="940" t="s">
        <v>175</v>
      </c>
      <c r="K85" s="929">
        <v>28034291.25</v>
      </c>
      <c r="L85" s="929">
        <v>38995345.225000001</v>
      </c>
      <c r="M85" s="941">
        <v>35822429.125</v>
      </c>
      <c r="N85" s="929">
        <v>44990602.975000001</v>
      </c>
      <c r="O85" s="929">
        <v>43231508.674999997</v>
      </c>
      <c r="P85" s="929">
        <v>49439404.725000001</v>
      </c>
      <c r="Q85" s="929">
        <v>45614012.524999999</v>
      </c>
      <c r="R85" s="929">
        <v>37346424.674999997</v>
      </c>
      <c r="S85" s="929">
        <v>42459823.737000003</v>
      </c>
      <c r="T85" s="929">
        <v>36317642.822999999</v>
      </c>
      <c r="U85" s="929">
        <v>32809432.357999999</v>
      </c>
      <c r="V85" s="929">
        <v>38972949.800999999</v>
      </c>
      <c r="W85" s="929">
        <v>28246520.605999999</v>
      </c>
      <c r="X85" s="929">
        <v>32013507.02</v>
      </c>
      <c r="Y85" s="929">
        <v>32639769.853</v>
      </c>
      <c r="Z85" s="942">
        <v>35.5</v>
      </c>
      <c r="AA85" s="943">
        <f t="shared" si="34"/>
        <v>-8.8845434263944548E-2</v>
      </c>
      <c r="AB85" s="944"/>
      <c r="AC85" s="929">
        <v>24091.616000000002</v>
      </c>
      <c r="AD85" s="929">
        <v>33722.385999999999</v>
      </c>
      <c r="AE85" s="945">
        <v>33994.824999999997</v>
      </c>
      <c r="AF85" s="929">
        <v>44844.733999999997</v>
      </c>
      <c r="AG85" s="929">
        <v>38163.777000000002</v>
      </c>
      <c r="AH85" s="929">
        <v>33561.434000000001</v>
      </c>
      <c r="AI85" s="929">
        <v>25739.325000000001</v>
      </c>
      <c r="AJ85" s="929">
        <v>26252.882000000001</v>
      </c>
      <c r="AK85" s="929">
        <v>29630.523000000001</v>
      </c>
      <c r="AL85" s="929">
        <v>36152.889000000003</v>
      </c>
      <c r="AM85" s="929">
        <v>5403.91</v>
      </c>
      <c r="AN85" s="929">
        <v>1541.075</v>
      </c>
      <c r="AO85" s="929">
        <v>1286.9570000000001</v>
      </c>
      <c r="AP85" s="929">
        <v>1394.125</v>
      </c>
      <c r="AQ85" s="929">
        <v>1541.075</v>
      </c>
      <c r="AR85" s="929">
        <v>1377.261</v>
      </c>
      <c r="AS85" s="931">
        <f t="shared" si="35"/>
        <v>-0.95948615708420326</v>
      </c>
      <c r="AT85" s="932">
        <v>1328.654</v>
      </c>
      <c r="AU85" s="946">
        <f t="shared" si="37"/>
        <v>-0.96091599236060199</v>
      </c>
      <c r="AV85" s="946"/>
      <c r="AW85" s="947">
        <f t="shared" si="38"/>
        <v>1.7187248134906925</v>
      </c>
      <c r="AX85" s="948">
        <f t="shared" si="39"/>
        <v>1.7295595566816782</v>
      </c>
      <c r="AY85" s="949">
        <f t="shared" si="40"/>
        <v>1.8979631381991044</v>
      </c>
      <c r="AZ85" s="948">
        <f t="shared" si="41"/>
        <v>1.9935155803499207</v>
      </c>
      <c r="BA85" s="948">
        <f t="shared" si="42"/>
        <v>1.7655537902645264</v>
      </c>
      <c r="BB85" s="948">
        <f t="shared" si="43"/>
        <v>1.3576795346416866</v>
      </c>
      <c r="BC85" s="948">
        <f t="shared" si="44"/>
        <v>1.1285709620872693</v>
      </c>
      <c r="BD85" s="948">
        <f t="shared" si="45"/>
        <v>1.4059113946494532</v>
      </c>
      <c r="BE85" s="948">
        <f t="shared" si="46"/>
        <v>1.3956969385240101</v>
      </c>
      <c r="BF85" s="948">
        <f t="shared" si="47"/>
        <v>1.990927064082713</v>
      </c>
      <c r="BG85" s="948">
        <f t="shared" si="48"/>
        <v>0.32941197769197933</v>
      </c>
      <c r="BH85" s="948">
        <f t="shared" si="49"/>
        <v>7.90843396698937E-2</v>
      </c>
      <c r="BI85" s="948">
        <f t="shared" si="50"/>
        <v>9.1123223136135953E-2</v>
      </c>
      <c r="BJ85" s="948">
        <f t="shared" si="51"/>
        <v>8.7096049747316939E-2</v>
      </c>
      <c r="BK85" s="948">
        <f t="shared" si="52"/>
        <v>8.4391587698245521E-2</v>
      </c>
      <c r="BL85" s="966">
        <f t="shared" si="36"/>
        <v>-0.95553570772806418</v>
      </c>
      <c r="BM85" s="940" t="s">
        <v>320</v>
      </c>
      <c r="BN85" s="940" t="s">
        <v>454</v>
      </c>
      <c r="BO85" s="940" t="s">
        <v>738</v>
      </c>
      <c r="BP85" s="1007"/>
      <c r="BQ85" s="1008"/>
      <c r="BR85" s="1007" t="s">
        <v>779</v>
      </c>
      <c r="BS85" s="1008"/>
    </row>
    <row r="86" spans="1:71" s="917" customFormat="1" ht="114.75" x14ac:dyDescent="0.2">
      <c r="A86" s="917">
        <v>108</v>
      </c>
      <c r="B86" s="918">
        <v>120</v>
      </c>
      <c r="C86" s="916"/>
      <c r="D86" s="937"/>
      <c r="E86" s="938"/>
      <c r="F86" s="939">
        <v>5</v>
      </c>
      <c r="G86" s="916"/>
      <c r="H86" s="916"/>
      <c r="I86" s="937">
        <v>2872</v>
      </c>
      <c r="J86" s="940" t="s">
        <v>173</v>
      </c>
      <c r="K86" s="929">
        <v>20641198.300000001</v>
      </c>
      <c r="L86" s="929">
        <v>16593050.574999999</v>
      </c>
      <c r="M86" s="941">
        <v>21110259.774999999</v>
      </c>
      <c r="N86" s="929">
        <v>21526832.925000001</v>
      </c>
      <c r="O86" s="929">
        <v>14946780.4</v>
      </c>
      <c r="P86" s="929">
        <v>19514681.675000001</v>
      </c>
      <c r="Q86" s="929">
        <v>18902198.925000001</v>
      </c>
      <c r="R86" s="929">
        <v>21087798.75</v>
      </c>
      <c r="S86" s="929">
        <v>17737972.962000001</v>
      </c>
      <c r="T86" s="929">
        <v>9809040.6620000005</v>
      </c>
      <c r="U86" s="929">
        <v>16659538.759</v>
      </c>
      <c r="V86" s="929">
        <v>11562074.768999999</v>
      </c>
      <c r="W86" s="929">
        <v>5693017.7529999996</v>
      </c>
      <c r="X86" s="929">
        <v>14333583.507999999</v>
      </c>
      <c r="Y86" s="929">
        <v>13190807.772</v>
      </c>
      <c r="Z86" s="942">
        <v>67.5</v>
      </c>
      <c r="AA86" s="943">
        <f t="shared" si="34"/>
        <v>-0.37514706533259606</v>
      </c>
      <c r="AB86" s="944"/>
      <c r="AC86" s="929">
        <v>21290.593000000001</v>
      </c>
      <c r="AD86" s="929">
        <v>14863.06</v>
      </c>
      <c r="AE86" s="945">
        <v>19990.175999999999</v>
      </c>
      <c r="AF86" s="929">
        <v>22337.41</v>
      </c>
      <c r="AG86" s="929">
        <v>14245.706</v>
      </c>
      <c r="AH86" s="929">
        <v>13520.204</v>
      </c>
      <c r="AI86" s="929">
        <v>10021.272999999999</v>
      </c>
      <c r="AJ86" s="929">
        <v>13736.474</v>
      </c>
      <c r="AK86" s="929">
        <v>12209</v>
      </c>
      <c r="AL86" s="929">
        <v>6695.1869999999999</v>
      </c>
      <c r="AM86" s="929">
        <v>947.49099999999999</v>
      </c>
      <c r="AN86" s="929">
        <v>429.86</v>
      </c>
      <c r="AO86" s="929">
        <v>260.90499999999997</v>
      </c>
      <c r="AP86" s="929">
        <v>631.30399999999997</v>
      </c>
      <c r="AQ86" s="929">
        <v>429.86</v>
      </c>
      <c r="AR86" s="929">
        <v>581.98699999999997</v>
      </c>
      <c r="AS86" s="931">
        <f t="shared" si="35"/>
        <v>-0.97088634937481288</v>
      </c>
      <c r="AT86" s="932">
        <v>360.87099999999998</v>
      </c>
      <c r="AU86" s="946">
        <f t="shared" si="37"/>
        <v>-0.98194758265259896</v>
      </c>
      <c r="AV86" s="946"/>
      <c r="AW86" s="947">
        <f t="shared" si="38"/>
        <v>2.0629221899389436</v>
      </c>
      <c r="AX86" s="948">
        <f t="shared" si="39"/>
        <v>1.7914801058213494</v>
      </c>
      <c r="AY86" s="949">
        <f t="shared" si="40"/>
        <v>1.8938825209222232</v>
      </c>
      <c r="AZ86" s="948">
        <f t="shared" si="41"/>
        <v>2.0753085303187953</v>
      </c>
      <c r="BA86" s="948">
        <f t="shared" si="42"/>
        <v>1.9061905800128032</v>
      </c>
      <c r="BB86" s="948">
        <f t="shared" si="43"/>
        <v>1.3856443292457652</v>
      </c>
      <c r="BC86" s="948">
        <f t="shared" si="44"/>
        <v>1.06032880510488</v>
      </c>
      <c r="BD86" s="948">
        <f t="shared" si="45"/>
        <v>1.3027887986649151</v>
      </c>
      <c r="BE86" s="948">
        <f t="shared" si="46"/>
        <v>1.3765947243414227</v>
      </c>
      <c r="BF86" s="948">
        <f t="shared" si="47"/>
        <v>1.3651053616154334</v>
      </c>
      <c r="BG86" s="948">
        <f t="shared" si="48"/>
        <v>0.11374756692926279</v>
      </c>
      <c r="BH86" s="948">
        <f t="shared" si="49"/>
        <v>7.4356896766059999E-2</v>
      </c>
      <c r="BI86" s="948">
        <f t="shared" si="50"/>
        <v>9.1657890883095575E-2</v>
      </c>
      <c r="BJ86" s="948">
        <f t="shared" si="51"/>
        <v>8.8087392751107982E-2</v>
      </c>
      <c r="BK86" s="948">
        <f t="shared" si="52"/>
        <v>8.8241298040197078E-2</v>
      </c>
      <c r="BL86" s="966">
        <f t="shared" si="36"/>
        <v>-0.95340719550163644</v>
      </c>
      <c r="BM86" s="940"/>
      <c r="BN86" s="940" t="s">
        <v>453</v>
      </c>
      <c r="BO86" s="940" t="s">
        <v>739</v>
      </c>
      <c r="BP86" s="923"/>
      <c r="BR86" s="923" t="s">
        <v>779</v>
      </c>
    </row>
    <row r="87" spans="1:71" s="917" customFormat="1" ht="114.75" x14ac:dyDescent="0.2">
      <c r="A87" s="917">
        <v>109</v>
      </c>
      <c r="B87" s="918">
        <v>121</v>
      </c>
      <c r="C87" s="916"/>
      <c r="D87" s="937"/>
      <c r="E87" s="938"/>
      <c r="F87" s="939" t="s">
        <v>355</v>
      </c>
      <c r="G87" s="916"/>
      <c r="H87" s="916"/>
      <c r="I87" s="937">
        <v>3136</v>
      </c>
      <c r="J87" s="940" t="s">
        <v>177</v>
      </c>
      <c r="K87" s="929">
        <v>24000519.375</v>
      </c>
      <c r="L87" s="929">
        <v>21069827.550000001</v>
      </c>
      <c r="M87" s="941">
        <v>28262163.298999999</v>
      </c>
      <c r="N87" s="929">
        <v>23010120.899999999</v>
      </c>
      <c r="O87" s="929">
        <v>16804708.550000001</v>
      </c>
      <c r="P87" s="929">
        <v>19531900.574999999</v>
      </c>
      <c r="Q87" s="929">
        <v>21720031.199999999</v>
      </c>
      <c r="R87" s="929">
        <v>24132941.699999999</v>
      </c>
      <c r="S87" s="929">
        <v>18368932.793000001</v>
      </c>
      <c r="T87" s="929">
        <v>8773874.1150000002</v>
      </c>
      <c r="U87" s="929">
        <v>19403016.027000003</v>
      </c>
      <c r="V87" s="929">
        <v>18007004.989</v>
      </c>
      <c r="W87" s="929">
        <v>13719974.935000001</v>
      </c>
      <c r="X87" s="929">
        <v>18903824.221999999</v>
      </c>
      <c r="Y87" s="929">
        <v>18037398.384</v>
      </c>
      <c r="Z87" s="942">
        <v>70.333333333333329</v>
      </c>
      <c r="AA87" s="943">
        <f t="shared" si="34"/>
        <v>-0.36178281212329499</v>
      </c>
      <c r="AB87" s="944"/>
      <c r="AC87" s="929">
        <v>24231.587</v>
      </c>
      <c r="AD87" s="929">
        <v>18859.868000000002</v>
      </c>
      <c r="AE87" s="945">
        <v>26425.398999999998</v>
      </c>
      <c r="AF87" s="929">
        <v>23569.432000000001</v>
      </c>
      <c r="AG87" s="929">
        <v>15885.689</v>
      </c>
      <c r="AH87" s="929">
        <v>13536.85</v>
      </c>
      <c r="AI87" s="929">
        <v>11585.236000000001</v>
      </c>
      <c r="AJ87" s="929">
        <v>15281.733</v>
      </c>
      <c r="AK87" s="929">
        <v>12864.287</v>
      </c>
      <c r="AL87" s="929">
        <v>5756.53</v>
      </c>
      <c r="AM87" s="929">
        <v>1525.761</v>
      </c>
      <c r="AN87" s="929">
        <v>800.29700000000003</v>
      </c>
      <c r="AO87" s="929">
        <v>610.49800000000005</v>
      </c>
      <c r="AP87" s="929">
        <v>2544.8980000000001</v>
      </c>
      <c r="AQ87" s="929">
        <f>SUM(389.949+410.348)</f>
        <v>800.29700000000003</v>
      </c>
      <c r="AR87" s="929">
        <v>3527.665</v>
      </c>
      <c r="AS87" s="931">
        <f t="shared" si="35"/>
        <v>-0.86650475930372894</v>
      </c>
      <c r="AT87" s="932">
        <v>2326.4609999999998</v>
      </c>
      <c r="AU87" s="946">
        <f t="shared" si="37"/>
        <v>-0.91196117795610199</v>
      </c>
      <c r="AV87" s="946"/>
      <c r="AW87" s="947">
        <f t="shared" si="38"/>
        <v>2.0192552187216992</v>
      </c>
      <c r="AX87" s="948">
        <f t="shared" si="39"/>
        <v>1.7902251886252389</v>
      </c>
      <c r="AY87" s="949">
        <f t="shared" si="40"/>
        <v>1.8700195537356481</v>
      </c>
      <c r="AZ87" s="948">
        <f t="shared" si="41"/>
        <v>2.0486143556073189</v>
      </c>
      <c r="BA87" s="948">
        <f t="shared" si="42"/>
        <v>1.8906235657386632</v>
      </c>
      <c r="BB87" s="948">
        <f t="shared" si="43"/>
        <v>1.3861272688769051</v>
      </c>
      <c r="BC87" s="948">
        <f t="shared" si="44"/>
        <v>1.0667789464317161</v>
      </c>
      <c r="BD87" s="948">
        <f t="shared" si="45"/>
        <v>1.2664625133536871</v>
      </c>
      <c r="BE87" s="948">
        <f t="shared" si="46"/>
        <v>1.4006569837200666</v>
      </c>
      <c r="BF87" s="948">
        <f t="shared" si="47"/>
        <v>1.3121979924828224</v>
      </c>
      <c r="BG87" s="948">
        <f t="shared" si="48"/>
        <v>0.15727049834694237</v>
      </c>
      <c r="BH87" s="948">
        <f t="shared" si="49"/>
        <v>8.888729697013803E-2</v>
      </c>
      <c r="BI87" s="948">
        <f t="shared" si="50"/>
        <v>8.8994040133791252E-2</v>
      </c>
      <c r="BJ87" s="948">
        <f t="shared" si="51"/>
        <v>0.2692468963013615</v>
      </c>
      <c r="BK87" s="948">
        <f t="shared" si="52"/>
        <v>0.39115008992973188</v>
      </c>
      <c r="BL87" s="966">
        <f t="shared" si="36"/>
        <v>-0.79083101609908302</v>
      </c>
      <c r="BM87" s="940"/>
      <c r="BN87" s="940" t="s">
        <v>563</v>
      </c>
      <c r="BO87" s="940" t="s">
        <v>740</v>
      </c>
      <c r="BP87" s="1009"/>
      <c r="BR87" s="1009" t="s">
        <v>779</v>
      </c>
    </row>
    <row r="88" spans="1:71" s="917" customFormat="1" ht="102" x14ac:dyDescent="0.2">
      <c r="A88" s="917">
        <v>110</v>
      </c>
      <c r="B88" s="918">
        <v>122</v>
      </c>
      <c r="C88" s="916"/>
      <c r="D88" s="937"/>
      <c r="E88" s="938"/>
      <c r="F88" s="939">
        <v>6</v>
      </c>
      <c r="G88" s="916"/>
      <c r="H88" s="916"/>
      <c r="I88" s="937">
        <v>3140</v>
      </c>
      <c r="J88" s="940" t="s">
        <v>178</v>
      </c>
      <c r="K88" s="929">
        <v>32618265</v>
      </c>
      <c r="L88" s="929">
        <v>36195127.799999997</v>
      </c>
      <c r="M88" s="941">
        <v>43706301.700000003</v>
      </c>
      <c r="N88" s="929">
        <v>44638952.875</v>
      </c>
      <c r="O88" s="929">
        <v>42442798.049999997</v>
      </c>
      <c r="P88" s="929">
        <v>35901517.225000001</v>
      </c>
      <c r="Q88" s="929">
        <v>43024604.600000001</v>
      </c>
      <c r="R88" s="929">
        <v>45330021.600000001</v>
      </c>
      <c r="S88" s="929">
        <v>39746359.148999996</v>
      </c>
      <c r="T88" s="929">
        <v>21171993.844999999</v>
      </c>
      <c r="U88" s="929">
        <v>33014943.984999999</v>
      </c>
      <c r="V88" s="929">
        <v>15933765.466</v>
      </c>
      <c r="W88" s="929">
        <v>30969189.066</v>
      </c>
      <c r="X88" s="929">
        <v>39141748.913000003</v>
      </c>
      <c r="Y88" s="929">
        <v>37275494.175999999</v>
      </c>
      <c r="Z88" s="942">
        <v>71.5</v>
      </c>
      <c r="AA88" s="943">
        <f t="shared" si="34"/>
        <v>-0.14713684923837891</v>
      </c>
      <c r="AB88" s="944"/>
      <c r="AC88" s="929">
        <v>25712.955000000002</v>
      </c>
      <c r="AD88" s="929">
        <v>31381.953000000001</v>
      </c>
      <c r="AE88" s="945">
        <v>39937.497000000003</v>
      </c>
      <c r="AF88" s="929">
        <v>44223.82</v>
      </c>
      <c r="AG88" s="929">
        <v>38785.945</v>
      </c>
      <c r="AH88" s="929">
        <v>28009.978999999999</v>
      </c>
      <c r="AI88" s="929">
        <v>26028.297999999999</v>
      </c>
      <c r="AJ88" s="929">
        <v>31452.844000000001</v>
      </c>
      <c r="AK88" s="929">
        <v>31584.393</v>
      </c>
      <c r="AL88" s="929">
        <v>19403.866000000002</v>
      </c>
      <c r="AM88" s="929">
        <v>974.51700000000005</v>
      </c>
      <c r="AN88" s="929">
        <v>709.51</v>
      </c>
      <c r="AO88" s="929">
        <v>1415.538</v>
      </c>
      <c r="AP88" s="929">
        <v>1722.761</v>
      </c>
      <c r="AQ88" s="929">
        <v>709.51</v>
      </c>
      <c r="AR88" s="929">
        <v>1643.64</v>
      </c>
      <c r="AS88" s="931">
        <f t="shared" si="35"/>
        <v>-0.95884469174420217</v>
      </c>
      <c r="AT88" s="932">
        <v>1154.5889999999999</v>
      </c>
      <c r="AU88" s="946">
        <f t="shared" si="37"/>
        <v>-0.97109010111474936</v>
      </c>
      <c r="AV88" s="946"/>
      <c r="AW88" s="947">
        <f t="shared" si="38"/>
        <v>1.5765985713832418</v>
      </c>
      <c r="AX88" s="948">
        <f t="shared" si="39"/>
        <v>1.734042944862872</v>
      </c>
      <c r="AY88" s="949">
        <f t="shared" si="40"/>
        <v>1.8275395284703302</v>
      </c>
      <c r="AZ88" s="948">
        <f t="shared" si="41"/>
        <v>1.9814004205626206</v>
      </c>
      <c r="BA88" s="948">
        <f t="shared" si="42"/>
        <v>1.8276808684624413</v>
      </c>
      <c r="BB88" s="948">
        <f t="shared" si="43"/>
        <v>1.5603785669813011</v>
      </c>
      <c r="BC88" s="948">
        <f t="shared" si="44"/>
        <v>1.2099261918609241</v>
      </c>
      <c r="BD88" s="948">
        <f t="shared" si="45"/>
        <v>1.3877268481160396</v>
      </c>
      <c r="BE88" s="948">
        <f t="shared" si="46"/>
        <v>1.5892974187445621</v>
      </c>
      <c r="BF88" s="948">
        <f t="shared" si="47"/>
        <v>1.8329748385584799</v>
      </c>
      <c r="BG88" s="948">
        <f t="shared" si="48"/>
        <v>5.9034902524309103E-2</v>
      </c>
      <c r="BH88" s="948">
        <f t="shared" si="49"/>
        <v>8.9057417283312734E-2</v>
      </c>
      <c r="BI88" s="948">
        <f t="shared" si="50"/>
        <v>9.1415890612006376E-2</v>
      </c>
      <c r="BJ88" s="948">
        <f t="shared" si="51"/>
        <v>8.8026776924514272E-2</v>
      </c>
      <c r="BK88" s="948">
        <f t="shared" si="52"/>
        <v>8.818877046884413E-2</v>
      </c>
      <c r="BL88" s="966">
        <f t="shared" si="36"/>
        <v>-0.95174453460787289</v>
      </c>
      <c r="BM88" s="940" t="s">
        <v>320</v>
      </c>
      <c r="BN88" s="940" t="s">
        <v>453</v>
      </c>
      <c r="BO88" s="940" t="s">
        <v>741</v>
      </c>
      <c r="BP88" s="1007"/>
      <c r="BQ88" s="1008"/>
      <c r="BR88" s="1007" t="s">
        <v>779</v>
      </c>
      <c r="BS88" s="1008"/>
    </row>
    <row r="89" spans="1:71" s="917" customFormat="1" ht="102" x14ac:dyDescent="0.2">
      <c r="A89" s="917">
        <v>111</v>
      </c>
      <c r="B89" s="918">
        <v>123</v>
      </c>
      <c r="C89" s="916"/>
      <c r="D89" s="937"/>
      <c r="E89" s="938"/>
      <c r="F89" s="939" t="s">
        <v>351</v>
      </c>
      <c r="G89" s="916"/>
      <c r="H89" s="916"/>
      <c r="I89" s="937">
        <v>3797</v>
      </c>
      <c r="J89" s="940" t="s">
        <v>176</v>
      </c>
      <c r="K89" s="929">
        <v>25333720.300000001</v>
      </c>
      <c r="L89" s="929">
        <v>18506237.75</v>
      </c>
      <c r="M89" s="941">
        <v>25632654.899999999</v>
      </c>
      <c r="N89" s="929">
        <v>28548215.399</v>
      </c>
      <c r="O89" s="929">
        <v>20938494.800000001</v>
      </c>
      <c r="P89" s="929">
        <v>25722703.800000001</v>
      </c>
      <c r="Q89" s="929">
        <v>24362464.225000001</v>
      </c>
      <c r="R89" s="929">
        <v>24902961.649999999</v>
      </c>
      <c r="S89" s="929">
        <v>23994237.299999997</v>
      </c>
      <c r="T89" s="929">
        <v>8752859.4350000005</v>
      </c>
      <c r="U89" s="929">
        <v>22095252.078000002</v>
      </c>
      <c r="V89" s="929">
        <v>15377316.140999999</v>
      </c>
      <c r="W89" s="929">
        <v>10709714.030000001</v>
      </c>
      <c r="X89" s="929">
        <v>17640516.262000002</v>
      </c>
      <c r="Y89" s="929">
        <v>16222373.052999999</v>
      </c>
      <c r="Z89" s="942">
        <v>77</v>
      </c>
      <c r="AA89" s="943">
        <f t="shared" si="34"/>
        <v>-0.36712084189921346</v>
      </c>
      <c r="AB89" s="944"/>
      <c r="AC89" s="929">
        <v>25292.079000000002</v>
      </c>
      <c r="AD89" s="929">
        <v>16652.05</v>
      </c>
      <c r="AE89" s="945">
        <v>24765.883000000002</v>
      </c>
      <c r="AF89" s="929">
        <v>29422.382000000001</v>
      </c>
      <c r="AG89" s="929">
        <v>20032.763999999999</v>
      </c>
      <c r="AH89" s="929">
        <v>17937.654999999999</v>
      </c>
      <c r="AI89" s="929">
        <v>13017.594000000001</v>
      </c>
      <c r="AJ89" s="929">
        <v>15064.824000000001</v>
      </c>
      <c r="AK89" s="929">
        <v>16330.689</v>
      </c>
      <c r="AL89" s="929">
        <v>5605.9349999999995</v>
      </c>
      <c r="AM89" s="929">
        <v>3909.4809999999998</v>
      </c>
      <c r="AN89" s="929">
        <v>721.702</v>
      </c>
      <c r="AO89" s="929">
        <v>490.36799999999999</v>
      </c>
      <c r="AP89" s="929">
        <v>2374.451</v>
      </c>
      <c r="AQ89" s="929">
        <f>SUM(373.388+348.314)</f>
        <v>721.702</v>
      </c>
      <c r="AR89" s="929">
        <v>3131.797</v>
      </c>
      <c r="AS89" s="931">
        <f t="shared" si="35"/>
        <v>-0.87354389908084451</v>
      </c>
      <c r="AT89" s="932">
        <v>2503.7849999999999</v>
      </c>
      <c r="AU89" s="946">
        <f t="shared" si="37"/>
        <v>-0.89890184815942153</v>
      </c>
      <c r="AV89" s="946"/>
      <c r="AW89" s="947">
        <f t="shared" si="38"/>
        <v>1.9967125791627216</v>
      </c>
      <c r="AX89" s="948">
        <f t="shared" si="39"/>
        <v>1.7996148352735823</v>
      </c>
      <c r="AY89" s="949">
        <f t="shared" si="40"/>
        <v>1.9323697132909945</v>
      </c>
      <c r="AZ89" s="948">
        <f t="shared" si="41"/>
        <v>2.0612414183361261</v>
      </c>
      <c r="BA89" s="948">
        <f t="shared" si="42"/>
        <v>1.9134865415445239</v>
      </c>
      <c r="BB89" s="948">
        <f t="shared" si="43"/>
        <v>1.3946943633507143</v>
      </c>
      <c r="BC89" s="948">
        <f t="shared" si="44"/>
        <v>1.0686598760926451</v>
      </c>
      <c r="BD89" s="948">
        <f t="shared" si="45"/>
        <v>1.2098821185792574</v>
      </c>
      <c r="BE89" s="948">
        <f t="shared" si="46"/>
        <v>1.361217595359866</v>
      </c>
      <c r="BF89" s="948">
        <f t="shared" si="47"/>
        <v>1.2809379704153787</v>
      </c>
      <c r="BG89" s="948">
        <f t="shared" si="48"/>
        <v>0.35387521139825573</v>
      </c>
      <c r="BH89" s="948">
        <f t="shared" si="49"/>
        <v>9.3865794704675584E-2</v>
      </c>
      <c r="BI89" s="948">
        <f t="shared" si="50"/>
        <v>9.1574433944059272E-2</v>
      </c>
      <c r="BJ89" s="948">
        <f t="shared" si="51"/>
        <v>0.26920425283866328</v>
      </c>
      <c r="BK89" s="948">
        <f t="shared" si="52"/>
        <v>0.38610836895047701</v>
      </c>
      <c r="BL89" s="966">
        <f t="shared" si="36"/>
        <v>-0.80018918414276907</v>
      </c>
      <c r="BM89" s="940"/>
      <c r="BN89" s="940" t="s">
        <v>564</v>
      </c>
      <c r="BO89" s="940" t="s">
        <v>742</v>
      </c>
      <c r="BP89" s="1007"/>
      <c r="BQ89" s="1008"/>
      <c r="BR89" s="1007" t="s">
        <v>779</v>
      </c>
      <c r="BS89" s="1008"/>
    </row>
    <row r="90" spans="1:71" s="917" customFormat="1" ht="114.75" x14ac:dyDescent="0.2">
      <c r="A90" s="917">
        <v>114</v>
      </c>
      <c r="B90" s="918">
        <v>126</v>
      </c>
      <c r="C90" s="916"/>
      <c r="D90" s="937"/>
      <c r="E90" s="938">
        <v>2876</v>
      </c>
      <c r="F90" s="939" t="s">
        <v>367</v>
      </c>
      <c r="G90" s="916" t="s">
        <v>183</v>
      </c>
      <c r="H90" s="916" t="s">
        <v>9</v>
      </c>
      <c r="I90" s="937">
        <v>703</v>
      </c>
      <c r="J90" s="940" t="s">
        <v>182</v>
      </c>
      <c r="K90" s="929">
        <v>76417096.594999999</v>
      </c>
      <c r="L90" s="929">
        <v>71461716.864999995</v>
      </c>
      <c r="M90" s="941">
        <v>64572198.230999999</v>
      </c>
      <c r="N90" s="929">
        <v>64950420.046000004</v>
      </c>
      <c r="O90" s="929">
        <v>73409278.243999988</v>
      </c>
      <c r="P90" s="929">
        <v>71978196.261999995</v>
      </c>
      <c r="Q90" s="929">
        <v>69863417.000999987</v>
      </c>
      <c r="R90" s="929">
        <v>66833666.494000003</v>
      </c>
      <c r="S90" s="929">
        <v>67655914.713</v>
      </c>
      <c r="T90" s="929">
        <v>65722515.904999994</v>
      </c>
      <c r="U90" s="929">
        <v>65515794.431999996</v>
      </c>
      <c r="V90" s="929">
        <v>70033789.140000001</v>
      </c>
      <c r="W90" s="929">
        <v>53948938.513999999</v>
      </c>
      <c r="X90" s="929">
        <v>52177319.333999999</v>
      </c>
      <c r="Y90" s="929">
        <v>57065139.171999991</v>
      </c>
      <c r="Z90" s="942">
        <v>16.5</v>
      </c>
      <c r="AA90" s="943">
        <f t="shared" si="34"/>
        <v>-0.11625837844553971</v>
      </c>
      <c r="AB90" s="944"/>
      <c r="AC90" s="929">
        <v>126190.31300000001</v>
      </c>
      <c r="AD90" s="929">
        <v>118306.674</v>
      </c>
      <c r="AE90" s="945">
        <v>74451.653000000006</v>
      </c>
      <c r="AF90" s="929">
        <v>72341.744999999995</v>
      </c>
      <c r="AG90" s="929">
        <v>72850.11</v>
      </c>
      <c r="AH90" s="929">
        <v>72428.678</v>
      </c>
      <c r="AI90" s="929">
        <v>67156.740000000005</v>
      </c>
      <c r="AJ90" s="929">
        <v>57435.004000000001</v>
      </c>
      <c r="AK90" s="929">
        <v>59635.254000000001</v>
      </c>
      <c r="AL90" s="929">
        <v>56397.043999999994</v>
      </c>
      <c r="AM90" s="929">
        <v>109663.19100000001</v>
      </c>
      <c r="AN90" s="929">
        <v>142925.503</v>
      </c>
      <c r="AO90" s="929">
        <v>4988.9369999999999</v>
      </c>
      <c r="AP90" s="929">
        <v>9434.0169999999998</v>
      </c>
      <c r="AQ90" s="929">
        <f>SUM(30696.457+30792.777+30883.821+19571.671+30980.777)</f>
        <v>142925.503</v>
      </c>
      <c r="AR90" s="929">
        <v>13747.763000000001</v>
      </c>
      <c r="AS90" s="931">
        <f t="shared" si="35"/>
        <v>-0.81534643696896836</v>
      </c>
      <c r="AT90" s="932">
        <v>4846.6719999999996</v>
      </c>
      <c r="AU90" s="946">
        <f t="shared" si="37"/>
        <v>-0.93490175429684541</v>
      </c>
      <c r="AV90" s="946"/>
      <c r="AW90" s="947">
        <f t="shared" si="38"/>
        <v>3.3026722715936501</v>
      </c>
      <c r="AX90" s="948">
        <f t="shared" si="39"/>
        <v>3.3110504250407504</v>
      </c>
      <c r="AY90" s="949">
        <f t="shared" si="40"/>
        <v>2.3059971640939754</v>
      </c>
      <c r="AZ90" s="948">
        <f t="shared" si="41"/>
        <v>2.2275989885443455</v>
      </c>
      <c r="BA90" s="948">
        <f t="shared" si="42"/>
        <v>1.9847657337771007</v>
      </c>
      <c r="BB90" s="948">
        <f t="shared" si="43"/>
        <v>2.0125171721825388</v>
      </c>
      <c r="BC90" s="948">
        <f t="shared" si="44"/>
        <v>1.9225151841353181</v>
      </c>
      <c r="BD90" s="948">
        <f t="shared" si="45"/>
        <v>1.7187446690555643</v>
      </c>
      <c r="BE90" s="948">
        <f t="shared" si="46"/>
        <v>1.7628984621071471</v>
      </c>
      <c r="BF90" s="948">
        <f t="shared" si="47"/>
        <v>1.7162168314286781</v>
      </c>
      <c r="BG90" s="948">
        <f t="shared" si="48"/>
        <v>3.3476871325683573</v>
      </c>
      <c r="BH90" s="948">
        <f t="shared" si="49"/>
        <v>4.0816155959885849</v>
      </c>
      <c r="BI90" s="948">
        <f t="shared" si="50"/>
        <v>0.18495033034636438</v>
      </c>
      <c r="BJ90" s="948">
        <f t="shared" si="51"/>
        <v>0.36161370957409716</v>
      </c>
      <c r="BK90" s="948">
        <f t="shared" si="52"/>
        <v>0.48182702082134166</v>
      </c>
      <c r="BL90" s="966">
        <f t="shared" si="36"/>
        <v>-0.79105480773188586</v>
      </c>
      <c r="BM90" s="940" t="s">
        <v>377</v>
      </c>
      <c r="BN90" s="940" t="s">
        <v>566</v>
      </c>
      <c r="BO90" s="940" t="s">
        <v>744</v>
      </c>
      <c r="BP90" s="1007" t="s">
        <v>458</v>
      </c>
      <c r="BQ90" s="1008"/>
      <c r="BR90" s="1007" t="s">
        <v>794</v>
      </c>
      <c r="BS90" s="1008"/>
    </row>
    <row r="91" spans="1:71" s="113" customFormat="1" ht="89.25" x14ac:dyDescent="0.2">
      <c r="A91" s="113">
        <v>115</v>
      </c>
      <c r="B91" s="133">
        <v>127</v>
      </c>
      <c r="C91" s="153"/>
      <c r="D91" s="154"/>
      <c r="E91" s="155">
        <v>6019</v>
      </c>
      <c r="F91" s="156">
        <v>1</v>
      </c>
      <c r="G91" s="153" t="s">
        <v>266</v>
      </c>
      <c r="H91" s="153" t="s">
        <v>9</v>
      </c>
      <c r="I91" s="154">
        <v>3298</v>
      </c>
      <c r="J91" s="152" t="s">
        <v>265</v>
      </c>
      <c r="K91" s="157">
        <v>79135320.974999994</v>
      </c>
      <c r="L91" s="157">
        <v>86748793.049999997</v>
      </c>
      <c r="M91" s="158">
        <v>88046485.625</v>
      </c>
      <c r="N91" s="157">
        <v>82380436.525000006</v>
      </c>
      <c r="O91" s="157">
        <v>82627508.5</v>
      </c>
      <c r="P91" s="157">
        <v>87368064.150000006</v>
      </c>
      <c r="Q91" s="157">
        <v>83026147.875</v>
      </c>
      <c r="R91" s="157">
        <v>71436434.099999994</v>
      </c>
      <c r="S91" s="157">
        <v>87821760.339000002</v>
      </c>
      <c r="T91" s="157">
        <v>67129963.025000006</v>
      </c>
      <c r="U91" s="157">
        <v>88409026.566</v>
      </c>
      <c r="V91" s="157">
        <v>66742424.270999998</v>
      </c>
      <c r="W91" s="157">
        <v>45482538.957000002</v>
      </c>
      <c r="X91" s="157">
        <v>89712237.920000002</v>
      </c>
      <c r="Y91" s="157">
        <v>69594206.414000005</v>
      </c>
      <c r="Z91" s="159">
        <v>75</v>
      </c>
      <c r="AA91" s="160">
        <f t="shared" si="34"/>
        <v>-0.20957428431147557</v>
      </c>
      <c r="AB91" s="161"/>
      <c r="AC91" s="157">
        <v>19410.624</v>
      </c>
      <c r="AD91" s="157">
        <v>21651.524000000001</v>
      </c>
      <c r="AE91" s="162">
        <v>21491.838</v>
      </c>
      <c r="AF91" s="157">
        <v>22917.907999999999</v>
      </c>
      <c r="AG91" s="157">
        <v>21638.267</v>
      </c>
      <c r="AH91" s="157">
        <v>22379.548999999999</v>
      </c>
      <c r="AI91" s="157">
        <v>22054.116999999998</v>
      </c>
      <c r="AJ91" s="157">
        <v>16776.366000000002</v>
      </c>
      <c r="AK91" s="157">
        <v>15961.585999999999</v>
      </c>
      <c r="AL91" s="157">
        <v>14284.894</v>
      </c>
      <c r="AM91" s="157">
        <v>19388.146000000001</v>
      </c>
      <c r="AN91" s="157">
        <v>18044.298999999999</v>
      </c>
      <c r="AO91" s="157">
        <v>11975.468999999999</v>
      </c>
      <c r="AP91" s="157">
        <v>18456.992999999999</v>
      </c>
      <c r="AQ91" s="157">
        <v>18044.298999999999</v>
      </c>
      <c r="AR91" s="157">
        <v>13498.34</v>
      </c>
      <c r="AS91" s="163">
        <f t="shared" si="35"/>
        <v>-0.37193180034206474</v>
      </c>
      <c r="AT91" s="146">
        <v>12717.268</v>
      </c>
      <c r="AU91" s="147">
        <f t="shared" si="37"/>
        <v>-0.40827452728798719</v>
      </c>
      <c r="AV91" s="147"/>
      <c r="AW91" s="164">
        <f t="shared" si="38"/>
        <v>0.4905678971374135</v>
      </c>
      <c r="AX91" s="165">
        <f t="shared" si="39"/>
        <v>0.49917752717367636</v>
      </c>
      <c r="AY91" s="166">
        <f t="shared" si="40"/>
        <v>0.48819297777622117</v>
      </c>
      <c r="AZ91" s="165">
        <f t="shared" si="41"/>
        <v>0.55639200195413141</v>
      </c>
      <c r="BA91" s="165">
        <f t="shared" si="42"/>
        <v>0.52375455566350526</v>
      </c>
      <c r="BB91" s="165">
        <f t="shared" si="43"/>
        <v>0.51230502169710712</v>
      </c>
      <c r="BC91" s="165">
        <f t="shared" si="44"/>
        <v>0.53125714162250604</v>
      </c>
      <c r="BD91" s="165">
        <f t="shared" si="45"/>
        <v>0.46968654612618754</v>
      </c>
      <c r="BE91" s="165">
        <f t="shared" si="46"/>
        <v>0.36349956863508137</v>
      </c>
      <c r="BF91" s="165">
        <f t="shared" si="47"/>
        <v>0.4255892110257869</v>
      </c>
      <c r="BG91" s="165">
        <f t="shared" si="48"/>
        <v>0.43860105134233474</v>
      </c>
      <c r="BH91" s="165">
        <f t="shared" si="49"/>
        <v>0.54071452144840237</v>
      </c>
      <c r="BI91" s="165">
        <f t="shared" si="50"/>
        <v>0.52659632793682953</v>
      </c>
      <c r="BJ91" s="165">
        <f t="shared" si="51"/>
        <v>0.41147101951595144</v>
      </c>
      <c r="BK91" s="165">
        <f t="shared" si="52"/>
        <v>0.38791562388689266</v>
      </c>
      <c r="BL91" s="167">
        <f t="shared" si="36"/>
        <v>-0.20540515422016956</v>
      </c>
      <c r="BM91" s="152" t="s">
        <v>338</v>
      </c>
      <c r="BN91" s="152" t="s">
        <v>567</v>
      </c>
      <c r="BO91" s="152" t="s">
        <v>745</v>
      </c>
      <c r="BP91" s="185" t="s">
        <v>458</v>
      </c>
      <c r="BQ91" s="186"/>
      <c r="BR91" s="186"/>
      <c r="BS91" s="186"/>
    </row>
    <row r="92" spans="1:71" s="113" customFormat="1" ht="89.25" x14ac:dyDescent="0.2">
      <c r="A92" s="113">
        <v>116</v>
      </c>
      <c r="B92" s="133">
        <v>128</v>
      </c>
      <c r="C92" s="153"/>
      <c r="D92" s="154"/>
      <c r="E92" s="155">
        <v>6031</v>
      </c>
      <c r="F92" s="156">
        <v>2</v>
      </c>
      <c r="G92" s="153" t="s">
        <v>268</v>
      </c>
      <c r="H92" s="153" t="s">
        <v>9</v>
      </c>
      <c r="I92" s="154">
        <v>3935</v>
      </c>
      <c r="J92" s="152" t="s">
        <v>267</v>
      </c>
      <c r="K92" s="157">
        <v>46508856.313000001</v>
      </c>
      <c r="L92" s="157">
        <v>43585777.655000001</v>
      </c>
      <c r="M92" s="158">
        <v>36476849.309</v>
      </c>
      <c r="N92" s="157">
        <v>44834154.805</v>
      </c>
      <c r="O92" s="157">
        <v>41377089.189000003</v>
      </c>
      <c r="P92" s="157">
        <v>35471017.335000001</v>
      </c>
      <c r="Q92" s="157">
        <v>41790005.921999998</v>
      </c>
      <c r="R92" s="157">
        <v>43064967.664999999</v>
      </c>
      <c r="S92" s="157">
        <v>38801370.159000002</v>
      </c>
      <c r="T92" s="157">
        <v>45121208.905000001</v>
      </c>
      <c r="U92" s="157">
        <v>43210491.912</v>
      </c>
      <c r="V92" s="157">
        <v>38307101.689999998</v>
      </c>
      <c r="W92" s="157">
        <v>35296108.364</v>
      </c>
      <c r="X92" s="157">
        <v>37332117.642999999</v>
      </c>
      <c r="Y92" s="157">
        <v>41445799.758000001</v>
      </c>
      <c r="Z92" s="159">
        <v>78</v>
      </c>
      <c r="AA92" s="160">
        <f t="shared" si="34"/>
        <v>0.13622202967442154</v>
      </c>
      <c r="AB92" s="161"/>
      <c r="AC92" s="157">
        <v>24635.957999999999</v>
      </c>
      <c r="AD92" s="157">
        <v>24021.261999999999</v>
      </c>
      <c r="AE92" s="162">
        <v>19664.12</v>
      </c>
      <c r="AF92" s="157">
        <v>23724.402999999998</v>
      </c>
      <c r="AG92" s="157">
        <v>23049.163</v>
      </c>
      <c r="AH92" s="157">
        <v>19565.392</v>
      </c>
      <c r="AI92" s="157">
        <v>22824.931</v>
      </c>
      <c r="AJ92" s="157">
        <v>8600.9320000000007</v>
      </c>
      <c r="AK92" s="157">
        <v>1027.8499999999999</v>
      </c>
      <c r="AL92" s="157">
        <v>1972.931</v>
      </c>
      <c r="AM92" s="157">
        <v>6095.4369999999999</v>
      </c>
      <c r="AN92" s="157">
        <v>7720.8850000000002</v>
      </c>
      <c r="AO92" s="157">
        <v>5362.1469999999999</v>
      </c>
      <c r="AP92" s="157">
        <v>7884.6239999999998</v>
      </c>
      <c r="AQ92" s="157">
        <v>7720.8850000000002</v>
      </c>
      <c r="AR92" s="157">
        <v>13095.778</v>
      </c>
      <c r="AS92" s="163">
        <f t="shared" si="35"/>
        <v>-0.33402674515818653</v>
      </c>
      <c r="AT92" s="146">
        <v>5683.0820000000003</v>
      </c>
      <c r="AU92" s="147">
        <f t="shared" si="37"/>
        <v>-0.71099230476624431</v>
      </c>
      <c r="AV92" s="147"/>
      <c r="AW92" s="164">
        <f t="shared" si="38"/>
        <v>1.0594093234287441</v>
      </c>
      <c r="AX92" s="165">
        <f t="shared" si="39"/>
        <v>1.1022523076283517</v>
      </c>
      <c r="AY92" s="166">
        <f t="shared" si="40"/>
        <v>1.0781698733584557</v>
      </c>
      <c r="AZ92" s="165">
        <f t="shared" si="41"/>
        <v>1.0583182889556426</v>
      </c>
      <c r="BA92" s="165">
        <f t="shared" si="42"/>
        <v>1.1141026810618453</v>
      </c>
      <c r="BB92" s="165">
        <f t="shared" si="43"/>
        <v>1.1031762531769516</v>
      </c>
      <c r="BC92" s="165">
        <f t="shared" si="44"/>
        <v>1.0923631378565566</v>
      </c>
      <c r="BD92" s="165">
        <f t="shared" si="45"/>
        <v>0.39943984479014005</v>
      </c>
      <c r="BE92" s="165">
        <f t="shared" si="46"/>
        <v>5.2980087857108282E-2</v>
      </c>
      <c r="BF92" s="165">
        <f t="shared" si="47"/>
        <v>8.745027218370359E-2</v>
      </c>
      <c r="BG92" s="165">
        <f t="shared" si="48"/>
        <v>0.28212763753829123</v>
      </c>
      <c r="BH92" s="165">
        <f t="shared" si="49"/>
        <v>0.40310462861331653</v>
      </c>
      <c r="BI92" s="165">
        <f t="shared" si="50"/>
        <v>0.30383785910341782</v>
      </c>
      <c r="BJ92" s="165">
        <f t="shared" si="51"/>
        <v>0.42240432623721869</v>
      </c>
      <c r="BK92" s="165">
        <f t="shared" si="52"/>
        <v>0.63194717324629313</v>
      </c>
      <c r="BL92" s="167">
        <f t="shared" si="36"/>
        <v>-0.41387049586369618</v>
      </c>
      <c r="BM92" s="152" t="s">
        <v>325</v>
      </c>
      <c r="BN92" s="152" t="s">
        <v>568</v>
      </c>
      <c r="BO92" s="187" t="s">
        <v>746</v>
      </c>
      <c r="BP92" s="222"/>
      <c r="BQ92" s="186"/>
      <c r="BR92" s="185" t="s">
        <v>787</v>
      </c>
      <c r="BS92" s="186"/>
    </row>
    <row r="93" spans="1:71" s="113" customFormat="1" ht="89.25" x14ac:dyDescent="0.2">
      <c r="A93" s="113">
        <v>118</v>
      </c>
      <c r="B93" s="133">
        <v>130</v>
      </c>
      <c r="C93" s="153"/>
      <c r="D93" s="154"/>
      <c r="E93" s="155">
        <v>8102</v>
      </c>
      <c r="F93" s="156">
        <v>1</v>
      </c>
      <c r="G93" s="153" t="s">
        <v>298</v>
      </c>
      <c r="H93" s="153" t="s">
        <v>9</v>
      </c>
      <c r="I93" s="154">
        <v>2864</v>
      </c>
      <c r="J93" s="152" t="s">
        <v>297</v>
      </c>
      <c r="K93" s="157">
        <v>82125017.224999994</v>
      </c>
      <c r="L93" s="157">
        <v>86392171.950000003</v>
      </c>
      <c r="M93" s="158">
        <v>74952394.049999997</v>
      </c>
      <c r="N93" s="157">
        <v>79626551.025000006</v>
      </c>
      <c r="O93" s="157">
        <v>94932328.200000003</v>
      </c>
      <c r="P93" s="157">
        <v>84645981.325000003</v>
      </c>
      <c r="Q93" s="157">
        <v>71980848.275000006</v>
      </c>
      <c r="R93" s="157">
        <v>98890952.424999997</v>
      </c>
      <c r="S93" s="157">
        <v>95412565.187000006</v>
      </c>
      <c r="T93" s="157">
        <v>94717584.597000003</v>
      </c>
      <c r="U93" s="157">
        <v>83833989.649000004</v>
      </c>
      <c r="V93" s="157">
        <v>92209545.480000004</v>
      </c>
      <c r="W93" s="157">
        <v>89241011.645999998</v>
      </c>
      <c r="X93" s="157">
        <v>81308610.135000005</v>
      </c>
      <c r="Y93" s="157">
        <v>70526482.471000001</v>
      </c>
      <c r="Z93" s="159">
        <v>62</v>
      </c>
      <c r="AA93" s="160">
        <f t="shared" si="34"/>
        <v>-5.9049635906859951E-2</v>
      </c>
      <c r="AB93" s="161"/>
      <c r="AC93" s="157">
        <v>12380.924000000001</v>
      </c>
      <c r="AD93" s="157">
        <v>20850.431</v>
      </c>
      <c r="AE93" s="162">
        <v>18856.311000000002</v>
      </c>
      <c r="AF93" s="157">
        <v>15535.771000000001</v>
      </c>
      <c r="AG93" s="157">
        <v>16438.55</v>
      </c>
      <c r="AH93" s="157">
        <v>12968.433999999999</v>
      </c>
      <c r="AI93" s="157">
        <v>10403.178</v>
      </c>
      <c r="AJ93" s="157">
        <v>15643.567999999999</v>
      </c>
      <c r="AK93" s="157">
        <v>14760.434999999999</v>
      </c>
      <c r="AL93" s="157">
        <v>13781.03</v>
      </c>
      <c r="AM93" s="157">
        <v>11989.915999999999</v>
      </c>
      <c r="AN93" s="157">
        <v>17200.124</v>
      </c>
      <c r="AO93" s="157">
        <v>15977.44</v>
      </c>
      <c r="AP93" s="157">
        <v>14719.364</v>
      </c>
      <c r="AQ93" s="157">
        <v>17200.124</v>
      </c>
      <c r="AR93" s="157">
        <v>16679.061000000002</v>
      </c>
      <c r="AS93" s="163">
        <f t="shared" si="35"/>
        <v>-0.11546532086790465</v>
      </c>
      <c r="AT93" s="146">
        <v>14467.607</v>
      </c>
      <c r="AU93" s="147">
        <f t="shared" si="37"/>
        <v>-0.23274457023964026</v>
      </c>
      <c r="AV93" s="147"/>
      <c r="AW93" s="164">
        <f t="shared" si="38"/>
        <v>0.30151406765808447</v>
      </c>
      <c r="AX93" s="165">
        <f t="shared" si="39"/>
        <v>0.48269259886340893</v>
      </c>
      <c r="AY93" s="166">
        <f t="shared" si="40"/>
        <v>0.50315433520165198</v>
      </c>
      <c r="AZ93" s="165">
        <f t="shared" si="41"/>
        <v>0.39021584634809314</v>
      </c>
      <c r="BA93" s="165">
        <f t="shared" si="42"/>
        <v>0.34632143362939244</v>
      </c>
      <c r="BB93" s="165">
        <f t="shared" si="43"/>
        <v>0.30641582262972245</v>
      </c>
      <c r="BC93" s="165">
        <f t="shared" si="44"/>
        <v>0.28905405394098904</v>
      </c>
      <c r="BD93" s="165">
        <f t="shared" si="45"/>
        <v>0.3163801665650709</v>
      </c>
      <c r="BE93" s="165">
        <f t="shared" si="46"/>
        <v>0.30940233020820435</v>
      </c>
      <c r="BF93" s="165">
        <f t="shared" si="47"/>
        <v>0.29099200657691787</v>
      </c>
      <c r="BG93" s="165">
        <f t="shared" si="48"/>
        <v>0.28603949424809511</v>
      </c>
      <c r="BH93" s="165">
        <f t="shared" si="49"/>
        <v>0.37306601850088633</v>
      </c>
      <c r="BI93" s="165">
        <f t="shared" si="50"/>
        <v>0.35807393272006116</v>
      </c>
      <c r="BJ93" s="165">
        <f t="shared" si="51"/>
        <v>0.36206163100219863</v>
      </c>
      <c r="BK93" s="165">
        <f t="shared" si="52"/>
        <v>0.47298717915949701</v>
      </c>
      <c r="BL93" s="167">
        <f t="shared" si="36"/>
        <v>-5.995606900627163E-2</v>
      </c>
      <c r="BM93" s="152" t="s">
        <v>339</v>
      </c>
      <c r="BN93" s="152" t="s">
        <v>569</v>
      </c>
      <c r="BO93" s="185" t="s">
        <v>747</v>
      </c>
      <c r="BP93" s="185"/>
    </row>
    <row r="94" spans="1:71" s="113" customFormat="1" ht="90" thickBot="1" x14ac:dyDescent="0.25">
      <c r="A94" s="113">
        <v>119</v>
      </c>
      <c r="B94" s="133">
        <v>131</v>
      </c>
      <c r="C94" s="168"/>
      <c r="D94" s="169"/>
      <c r="E94" s="170"/>
      <c r="F94" s="171">
        <v>2</v>
      </c>
      <c r="G94" s="168"/>
      <c r="H94" s="168"/>
      <c r="I94" s="172">
        <v>3936</v>
      </c>
      <c r="J94" s="173" t="s">
        <v>299</v>
      </c>
      <c r="K94" s="174">
        <v>93774703.174999997</v>
      </c>
      <c r="L94" s="174">
        <v>95075325.700000003</v>
      </c>
      <c r="M94" s="175">
        <v>74694873.450000003</v>
      </c>
      <c r="N94" s="174">
        <v>105802338.65000001</v>
      </c>
      <c r="O94" s="174">
        <v>90853162.900000006</v>
      </c>
      <c r="P94" s="174">
        <v>99000700.599999994</v>
      </c>
      <c r="Q94" s="174">
        <v>93686331.25</v>
      </c>
      <c r="R94" s="174">
        <v>87674959.075000003</v>
      </c>
      <c r="S94" s="174">
        <v>93634714.991999999</v>
      </c>
      <c r="T94" s="174">
        <v>97185090.276999995</v>
      </c>
      <c r="U94" s="174">
        <v>92075701.297000006</v>
      </c>
      <c r="V94" s="174">
        <v>91797387.059</v>
      </c>
      <c r="W94" s="174">
        <v>84195749.665000007</v>
      </c>
      <c r="X94" s="174">
        <v>68929335.954999998</v>
      </c>
      <c r="Y94" s="174">
        <v>92461372.194000006</v>
      </c>
      <c r="Z94" s="176">
        <v>78</v>
      </c>
      <c r="AA94" s="177">
        <f t="shared" si="34"/>
        <v>0.23785432551663294</v>
      </c>
      <c r="AB94" s="178"/>
      <c r="AC94" s="174">
        <v>12314.26</v>
      </c>
      <c r="AD94" s="174">
        <v>25449.762999999999</v>
      </c>
      <c r="AE94" s="179">
        <v>13523.763999999999</v>
      </c>
      <c r="AF94" s="174">
        <v>21024.322</v>
      </c>
      <c r="AG94" s="174">
        <v>17277.166000000001</v>
      </c>
      <c r="AH94" s="174">
        <v>14997.589</v>
      </c>
      <c r="AI94" s="174">
        <v>14383.642</v>
      </c>
      <c r="AJ94" s="174">
        <v>13520.24</v>
      </c>
      <c r="AK94" s="174">
        <v>15181.03</v>
      </c>
      <c r="AL94" s="174">
        <v>12484.044</v>
      </c>
      <c r="AM94" s="174">
        <v>13339.355</v>
      </c>
      <c r="AN94" s="174">
        <v>16064.661</v>
      </c>
      <c r="AO94" s="174">
        <v>15291.593999999999</v>
      </c>
      <c r="AP94" s="174">
        <v>13132.701999999999</v>
      </c>
      <c r="AQ94" s="1082">
        <v>16064.661</v>
      </c>
      <c r="AR94" s="174">
        <v>20192.867999999999</v>
      </c>
      <c r="AS94" s="180">
        <f t="shared" si="35"/>
        <v>0.49313963183622544</v>
      </c>
      <c r="AT94" s="146">
        <v>12005.498</v>
      </c>
      <c r="AU94" s="147">
        <f t="shared" si="37"/>
        <v>-0.11226652579858683</v>
      </c>
      <c r="AV94" s="147"/>
      <c r="AW94" s="181">
        <f t="shared" si="38"/>
        <v>0.2626350088684245</v>
      </c>
      <c r="AX94" s="182">
        <f t="shared" si="39"/>
        <v>0.53535999614251117</v>
      </c>
      <c r="AY94" s="183">
        <f t="shared" si="40"/>
        <v>0.36210688566338284</v>
      </c>
      <c r="AZ94" s="182">
        <f t="shared" si="41"/>
        <v>0.39742641359846725</v>
      </c>
      <c r="BA94" s="182">
        <f t="shared" si="42"/>
        <v>0.38033163510260132</v>
      </c>
      <c r="BB94" s="182">
        <f t="shared" si="43"/>
        <v>0.30297945184440445</v>
      </c>
      <c r="BC94" s="182">
        <f t="shared" si="44"/>
        <v>0.30705956371837329</v>
      </c>
      <c r="BD94" s="182">
        <f t="shared" si="45"/>
        <v>0.30841736666074399</v>
      </c>
      <c r="BE94" s="182">
        <f t="shared" si="46"/>
        <v>0.32426071892880848</v>
      </c>
      <c r="BF94" s="182">
        <f t="shared" si="47"/>
        <v>0.25691274174706402</v>
      </c>
      <c r="BG94" s="182">
        <f t="shared" si="48"/>
        <v>0.28974756232314725</v>
      </c>
      <c r="BH94" s="182">
        <f t="shared" si="49"/>
        <v>0.35000257664578022</v>
      </c>
      <c r="BI94" s="182">
        <f t="shared" si="50"/>
        <v>0.36323909605514643</v>
      </c>
      <c r="BJ94" s="182">
        <f t="shared" si="51"/>
        <v>0.38104826683876908</v>
      </c>
      <c r="BK94" s="182">
        <f t="shared" si="52"/>
        <v>0.43678495183116811</v>
      </c>
      <c r="BL94" s="184">
        <f t="shared" si="36"/>
        <v>0.20623210749216886</v>
      </c>
      <c r="BM94" s="173" t="s">
        <v>340</v>
      </c>
      <c r="BN94" s="173" t="s">
        <v>570</v>
      </c>
      <c r="BO94" s="185" t="s">
        <v>748</v>
      </c>
      <c r="BP94" s="185"/>
    </row>
    <row r="95" spans="1:71" s="342" customFormat="1" ht="63.75" x14ac:dyDescent="0.2">
      <c r="A95" s="342">
        <v>122</v>
      </c>
      <c r="B95" s="21">
        <v>136</v>
      </c>
      <c r="C95" s="22" t="s">
        <v>186</v>
      </c>
      <c r="D95" s="23"/>
      <c r="E95" s="24">
        <v>3122</v>
      </c>
      <c r="F95" s="26">
        <v>1</v>
      </c>
      <c r="G95" s="22" t="s">
        <v>189</v>
      </c>
      <c r="H95" s="22" t="s">
        <v>9</v>
      </c>
      <c r="I95" s="98">
        <v>703</v>
      </c>
      <c r="J95" s="25" t="s">
        <v>188</v>
      </c>
      <c r="K95" s="27">
        <v>36585387.843999997</v>
      </c>
      <c r="L95" s="27">
        <v>41978752.869000003</v>
      </c>
      <c r="M95" s="28">
        <v>33443669.379000001</v>
      </c>
      <c r="N95" s="27">
        <v>47728416.822999999</v>
      </c>
      <c r="O95" s="27">
        <v>41550976.318999998</v>
      </c>
      <c r="P95" s="27">
        <v>41299909.522</v>
      </c>
      <c r="Q95" s="27">
        <v>42147521.836000003</v>
      </c>
      <c r="R95" s="27">
        <v>44720176.266999997</v>
      </c>
      <c r="S95" s="27">
        <v>31688733.471000001</v>
      </c>
      <c r="T95" s="27">
        <v>29444750.081</v>
      </c>
      <c r="U95" s="27">
        <v>35812685.553000003</v>
      </c>
      <c r="V95" s="27">
        <v>28002539.370000001</v>
      </c>
      <c r="W95" s="27">
        <v>28988881.202</v>
      </c>
      <c r="X95" s="27">
        <v>36957407.307999998</v>
      </c>
      <c r="Y95" s="27">
        <v>39542669.924999997</v>
      </c>
      <c r="Z95" s="29">
        <v>18.666666666666668</v>
      </c>
      <c r="AA95" s="30">
        <f t="shared" si="34"/>
        <v>0.18236636885992211</v>
      </c>
      <c r="AB95" s="31"/>
      <c r="AC95" s="27">
        <v>52864.627</v>
      </c>
      <c r="AD95" s="27">
        <v>58758.68</v>
      </c>
      <c r="AE95" s="118">
        <v>45759.303999999996</v>
      </c>
      <c r="AF95" s="27">
        <v>78224.762000000002</v>
      </c>
      <c r="AG95" s="27">
        <v>70040.240000000005</v>
      </c>
      <c r="AH95" s="27">
        <v>62625.637000000002</v>
      </c>
      <c r="AI95" s="27">
        <v>53168.231</v>
      </c>
      <c r="AJ95" s="27">
        <v>63112.28</v>
      </c>
      <c r="AK95" s="27">
        <v>44410.756999999998</v>
      </c>
      <c r="AL95" s="27">
        <v>40753.512000000002</v>
      </c>
      <c r="AM95" s="27">
        <v>53645.107000000004</v>
      </c>
      <c r="AN95" s="27">
        <v>41852.957000000002</v>
      </c>
      <c r="AO95" s="27">
        <v>43970.919000000002</v>
      </c>
      <c r="AP95" s="27">
        <v>55725.658000000003</v>
      </c>
      <c r="AQ95" s="27">
        <v>41852.957000000002</v>
      </c>
      <c r="AR95" s="27">
        <v>63713.491999999998</v>
      </c>
      <c r="AS95" s="32">
        <f t="shared" si="35"/>
        <v>0.39236147472872407</v>
      </c>
      <c r="AT95" s="127">
        <v>16369.214</v>
      </c>
      <c r="AU95" s="123">
        <f t="shared" si="37"/>
        <v>-0.6422757216761863</v>
      </c>
      <c r="AV95" s="123"/>
      <c r="AW95" s="33">
        <f t="shared" si="38"/>
        <v>2.8899312056176436</v>
      </c>
      <c r="AX95" s="34">
        <f t="shared" si="39"/>
        <v>2.7994485773964688</v>
      </c>
      <c r="AY95" s="35">
        <f t="shared" si="40"/>
        <v>2.7365002016634725</v>
      </c>
      <c r="AZ95" s="34">
        <f t="shared" si="41"/>
        <v>3.277911450115564</v>
      </c>
      <c r="BA95" s="34">
        <f t="shared" si="42"/>
        <v>3.3712921430427487</v>
      </c>
      <c r="BB95" s="34">
        <f t="shared" si="43"/>
        <v>3.0327251427337885</v>
      </c>
      <c r="BC95" s="34">
        <f t="shared" si="44"/>
        <v>2.5229588210136114</v>
      </c>
      <c r="BD95" s="34">
        <f t="shared" si="45"/>
        <v>2.8225416475637615</v>
      </c>
      <c r="BE95" s="34">
        <f t="shared" si="46"/>
        <v>2.8029366992936198</v>
      </c>
      <c r="BF95" s="34">
        <f t="shared" si="47"/>
        <v>2.7681343457078467</v>
      </c>
      <c r="BG95" s="34">
        <f t="shared" si="48"/>
        <v>2.9958717796021967</v>
      </c>
      <c r="BH95" s="34">
        <f t="shared" si="49"/>
        <v>2.9892258303429715</v>
      </c>
      <c r="BI95" s="34">
        <f t="shared" si="50"/>
        <v>3.0336402908137319</v>
      </c>
      <c r="BJ95" s="34">
        <f t="shared" si="51"/>
        <v>3.0156692289362694</v>
      </c>
      <c r="BK95" s="34">
        <f t="shared" si="52"/>
        <v>3.2225184652854471</v>
      </c>
      <c r="BL95" s="36">
        <f t="shared" si="36"/>
        <v>0.17760578395957441</v>
      </c>
      <c r="BM95" s="25"/>
      <c r="BN95" s="25" t="s">
        <v>571</v>
      </c>
      <c r="BO95" s="346"/>
      <c r="BP95" s="346" t="s">
        <v>658</v>
      </c>
    </row>
    <row r="96" spans="1:71" s="342" customFormat="1" ht="63.75" x14ac:dyDescent="0.2">
      <c r="A96" s="342">
        <v>123</v>
      </c>
      <c r="B96" s="21">
        <v>137</v>
      </c>
      <c r="C96" s="22"/>
      <c r="D96" s="23"/>
      <c r="E96" s="24"/>
      <c r="F96" s="26">
        <v>2</v>
      </c>
      <c r="G96" s="22"/>
      <c r="H96" s="22"/>
      <c r="I96" s="98">
        <v>1008</v>
      </c>
      <c r="J96" s="25" t="s">
        <v>190</v>
      </c>
      <c r="K96" s="27">
        <v>34850388.527000003</v>
      </c>
      <c r="L96" s="27">
        <v>44332601.767999999</v>
      </c>
      <c r="M96" s="28">
        <v>40334247.876000002</v>
      </c>
      <c r="N96" s="27">
        <v>42195023.800999999</v>
      </c>
      <c r="O96" s="27">
        <v>44901895.181999996</v>
      </c>
      <c r="P96" s="27">
        <v>44863403.770000003</v>
      </c>
      <c r="Q96" s="27">
        <v>40354384.266000003</v>
      </c>
      <c r="R96" s="27">
        <v>38920481.892999999</v>
      </c>
      <c r="S96" s="27">
        <v>39571743.553999998</v>
      </c>
      <c r="T96" s="27">
        <v>40595070.673</v>
      </c>
      <c r="U96" s="27">
        <v>37713054.252999999</v>
      </c>
      <c r="V96" s="27">
        <v>25252663.984999999</v>
      </c>
      <c r="W96" s="27">
        <v>35225932.336000003</v>
      </c>
      <c r="X96" s="27">
        <v>37618510.568000004</v>
      </c>
      <c r="Y96" s="27">
        <v>34926169.612999998</v>
      </c>
      <c r="Z96" s="29">
        <v>27.666666666666668</v>
      </c>
      <c r="AA96" s="30">
        <f t="shared" si="34"/>
        <v>-0.13408154478611117</v>
      </c>
      <c r="AB96" s="31"/>
      <c r="AC96" s="27">
        <v>50538.771999999997</v>
      </c>
      <c r="AD96" s="27">
        <v>63574.631000000001</v>
      </c>
      <c r="AE96" s="118">
        <v>55358.069000000003</v>
      </c>
      <c r="AF96" s="27">
        <v>68523.164000000004</v>
      </c>
      <c r="AG96" s="27">
        <v>75747.070999999996</v>
      </c>
      <c r="AH96" s="27">
        <v>66978.197</v>
      </c>
      <c r="AI96" s="27">
        <v>51005.663999999997</v>
      </c>
      <c r="AJ96" s="27">
        <v>54066.432000000001</v>
      </c>
      <c r="AK96" s="27">
        <v>55229.582000000002</v>
      </c>
      <c r="AL96" s="27">
        <v>55431.644</v>
      </c>
      <c r="AM96" s="27">
        <v>55695.205000000002</v>
      </c>
      <c r="AN96" s="27">
        <v>37351.633999999998</v>
      </c>
      <c r="AO96" s="27">
        <v>52666.989000000001</v>
      </c>
      <c r="AP96" s="27">
        <v>55450.855000000003</v>
      </c>
      <c r="AQ96" s="27">
        <v>37351.633999999998</v>
      </c>
      <c r="AR96" s="27">
        <v>54733.216</v>
      </c>
      <c r="AS96" s="32">
        <f t="shared" si="35"/>
        <v>-1.1287478253621938E-2</v>
      </c>
      <c r="AT96" s="127">
        <v>47175.857000000004</v>
      </c>
      <c r="AU96" s="123">
        <f t="shared" si="37"/>
        <v>-0.14780522781602082</v>
      </c>
      <c r="AV96" s="123"/>
      <c r="AW96" s="33">
        <f t="shared" si="38"/>
        <v>2.9003276081611298</v>
      </c>
      <c r="AX96" s="34">
        <f t="shared" si="39"/>
        <v>2.8680757936426469</v>
      </c>
      <c r="AY96" s="35">
        <f t="shared" si="40"/>
        <v>2.7449659738388026</v>
      </c>
      <c r="AZ96" s="34">
        <f t="shared" si="41"/>
        <v>3.2479263110820211</v>
      </c>
      <c r="BA96" s="34">
        <f t="shared" si="42"/>
        <v>3.3738919345375442</v>
      </c>
      <c r="BB96" s="34">
        <f t="shared" si="43"/>
        <v>2.9858722866136196</v>
      </c>
      <c r="BC96" s="34">
        <f t="shared" si="44"/>
        <v>2.5278871145098392</v>
      </c>
      <c r="BD96" s="34">
        <f t="shared" si="45"/>
        <v>2.7783022907393167</v>
      </c>
      <c r="BE96" s="34">
        <f t="shared" si="46"/>
        <v>2.7913645970455234</v>
      </c>
      <c r="BF96" s="34">
        <f t="shared" si="47"/>
        <v>2.7309544277683884</v>
      </c>
      <c r="BG96" s="34">
        <f t="shared" si="48"/>
        <v>2.9536300415429522</v>
      </c>
      <c r="BH96" s="34">
        <f t="shared" si="49"/>
        <v>2.9582331608409116</v>
      </c>
      <c r="BI96" s="34">
        <f t="shared" si="50"/>
        <v>2.9902396051658613</v>
      </c>
      <c r="BJ96" s="34">
        <f t="shared" si="51"/>
        <v>2.9480622258962583</v>
      </c>
      <c r="BK96" s="34">
        <f t="shared" si="52"/>
        <v>3.1342237987430233</v>
      </c>
      <c r="BL96" s="36">
        <f t="shared" si="36"/>
        <v>0.14180788709735742</v>
      </c>
      <c r="BM96" s="25"/>
      <c r="BN96" s="25" t="s">
        <v>571</v>
      </c>
      <c r="BO96" s="25"/>
      <c r="BP96" s="25" t="s">
        <v>659</v>
      </c>
    </row>
    <row r="97" spans="1:68" s="342" customFormat="1" ht="63.75" x14ac:dyDescent="0.2">
      <c r="A97" s="342">
        <v>125</v>
      </c>
      <c r="B97" s="21">
        <v>139</v>
      </c>
      <c r="C97" s="22"/>
      <c r="D97" s="23"/>
      <c r="E97" s="24">
        <v>3136</v>
      </c>
      <c r="F97" s="26">
        <v>1</v>
      </c>
      <c r="G97" s="22" t="s">
        <v>194</v>
      </c>
      <c r="H97" s="22" t="s">
        <v>9</v>
      </c>
      <c r="I97" s="98">
        <v>594</v>
      </c>
      <c r="J97" s="25" t="s">
        <v>193</v>
      </c>
      <c r="K97" s="27">
        <v>56762214.674999997</v>
      </c>
      <c r="L97" s="27">
        <v>55569080.825000003</v>
      </c>
      <c r="M97" s="28">
        <v>65329432.376999997</v>
      </c>
      <c r="N97" s="27">
        <v>55384454.674999997</v>
      </c>
      <c r="O97" s="27">
        <v>60441820.634000003</v>
      </c>
      <c r="P97" s="27">
        <v>64924237.928000003</v>
      </c>
      <c r="Q97" s="27">
        <v>56426170.259000003</v>
      </c>
      <c r="R97" s="27">
        <v>66079098.354000002</v>
      </c>
      <c r="S97" s="27">
        <v>65894377.098999999</v>
      </c>
      <c r="T97" s="27">
        <v>46914331.664999999</v>
      </c>
      <c r="U97" s="27">
        <v>65600750.618000001</v>
      </c>
      <c r="V97" s="27">
        <v>50618220.641999997</v>
      </c>
      <c r="W97" s="27">
        <v>51332292.847000003</v>
      </c>
      <c r="X97" s="27">
        <v>58508622.141999997</v>
      </c>
      <c r="Y97" s="27">
        <v>50640973.843000002</v>
      </c>
      <c r="Z97" s="29">
        <v>5.833333333333333</v>
      </c>
      <c r="AA97" s="30">
        <f t="shared" si="34"/>
        <v>-0.22483676957786092</v>
      </c>
      <c r="AB97" s="31"/>
      <c r="AC97" s="27">
        <v>77478.53</v>
      </c>
      <c r="AD97" s="27">
        <v>76505.095000000001</v>
      </c>
      <c r="AE97" s="118">
        <v>87713.638000000006</v>
      </c>
      <c r="AF97" s="27">
        <v>78573.308000000005</v>
      </c>
      <c r="AG97" s="27">
        <v>90781.119999999995</v>
      </c>
      <c r="AH97" s="27">
        <v>91777.921000000002</v>
      </c>
      <c r="AI97" s="27">
        <v>77544.221999999994</v>
      </c>
      <c r="AJ97" s="27">
        <v>97876.13</v>
      </c>
      <c r="AK97" s="27">
        <v>93785.392000000007</v>
      </c>
      <c r="AL97" s="27">
        <v>47461.175000000003</v>
      </c>
      <c r="AM97" s="27">
        <v>19507.473000000002</v>
      </c>
      <c r="AN97" s="27">
        <v>21838.012999999999</v>
      </c>
      <c r="AO97" s="27">
        <v>17382.901000000002</v>
      </c>
      <c r="AP97" s="27">
        <v>14599.72</v>
      </c>
      <c r="AQ97" s="27">
        <v>21838.012999999999</v>
      </c>
      <c r="AR97" s="27">
        <v>13135.838</v>
      </c>
      <c r="AS97" s="32">
        <f t="shared" si="35"/>
        <v>-0.85024178338150791</v>
      </c>
      <c r="AT97" s="127">
        <v>13549.468000000001</v>
      </c>
      <c r="AU97" s="123">
        <f t="shared" si="37"/>
        <v>-0.84552609709336202</v>
      </c>
      <c r="AV97" s="123"/>
      <c r="AW97" s="33">
        <f t="shared" si="38"/>
        <v>2.7299332995942516</v>
      </c>
      <c r="AX97" s="34">
        <f t="shared" si="39"/>
        <v>2.7535130638900576</v>
      </c>
      <c r="AY97" s="35">
        <f t="shared" si="40"/>
        <v>2.6852717009333951</v>
      </c>
      <c r="AZ97" s="34">
        <f t="shared" si="41"/>
        <v>2.8373776887783362</v>
      </c>
      <c r="BA97" s="34">
        <f t="shared" si="42"/>
        <v>3.0039174547608978</v>
      </c>
      <c r="BB97" s="34">
        <f t="shared" si="43"/>
        <v>2.8272313677914966</v>
      </c>
      <c r="BC97" s="34">
        <f t="shared" si="44"/>
        <v>2.7485197610990322</v>
      </c>
      <c r="BD97" s="34">
        <f t="shared" si="45"/>
        <v>2.9623930240590277</v>
      </c>
      <c r="BE97" s="34">
        <f t="shared" si="46"/>
        <v>2.846537022699112</v>
      </c>
      <c r="BF97" s="34">
        <f t="shared" si="47"/>
        <v>2.0233124214112155</v>
      </c>
      <c r="BG97" s="34">
        <f t="shared" si="48"/>
        <v>0.59473322534353446</v>
      </c>
      <c r="BH97" s="34">
        <f t="shared" si="49"/>
        <v>0.8628518633418778</v>
      </c>
      <c r="BI97" s="34">
        <f t="shared" si="50"/>
        <v>0.67726961083975434</v>
      </c>
      <c r="BJ97" s="34">
        <f t="shared" si="51"/>
        <v>0.4990621711981727</v>
      </c>
      <c r="BK97" s="34">
        <f t="shared" si="52"/>
        <v>0.51878299342048451</v>
      </c>
      <c r="BL97" s="36">
        <f t="shared" si="36"/>
        <v>-0.80680428232265788</v>
      </c>
      <c r="BM97" s="25" t="s">
        <v>322</v>
      </c>
      <c r="BN97" s="25" t="s">
        <v>573</v>
      </c>
      <c r="BO97" s="25"/>
      <c r="BP97" s="25" t="s">
        <v>661</v>
      </c>
    </row>
    <row r="98" spans="1:68" s="342" customFormat="1" ht="63.75" x14ac:dyDescent="0.2">
      <c r="A98" s="342">
        <v>126</v>
      </c>
      <c r="B98" s="21">
        <v>141</v>
      </c>
      <c r="C98" s="22"/>
      <c r="D98" s="23"/>
      <c r="E98" s="24"/>
      <c r="F98" s="26">
        <v>2</v>
      </c>
      <c r="G98" s="22"/>
      <c r="H98" s="22"/>
      <c r="I98" s="98">
        <v>594</v>
      </c>
      <c r="J98" s="25" t="s">
        <v>195</v>
      </c>
      <c r="K98" s="27">
        <v>54675861.975000001</v>
      </c>
      <c r="L98" s="27">
        <v>60984772.075000003</v>
      </c>
      <c r="M98" s="28">
        <v>46970907.023000002</v>
      </c>
      <c r="N98" s="27">
        <v>60759644.122000001</v>
      </c>
      <c r="O98" s="27">
        <v>54144396.314000003</v>
      </c>
      <c r="P98" s="27">
        <v>61300626.446000002</v>
      </c>
      <c r="Q98" s="27">
        <v>63175353.961999997</v>
      </c>
      <c r="R98" s="27">
        <v>49891788.310000002</v>
      </c>
      <c r="S98" s="27">
        <v>67241859.960999995</v>
      </c>
      <c r="T98" s="27">
        <v>52959986.715999998</v>
      </c>
      <c r="U98" s="27">
        <v>64560643.112999998</v>
      </c>
      <c r="V98" s="27">
        <v>60099426.592</v>
      </c>
      <c r="W98" s="27">
        <v>44348038.969999999</v>
      </c>
      <c r="X98" s="27">
        <v>62098516.669</v>
      </c>
      <c r="Y98" s="27">
        <v>61718491.846000001</v>
      </c>
      <c r="Z98" s="29">
        <v>9.6666666666666661</v>
      </c>
      <c r="AA98" s="30">
        <f t="shared" si="34"/>
        <v>0.31397274946763587</v>
      </c>
      <c r="AB98" s="31"/>
      <c r="AC98" s="27">
        <v>76010.975999999995</v>
      </c>
      <c r="AD98" s="27">
        <v>83220.129000000001</v>
      </c>
      <c r="AE98" s="118">
        <v>62905.847000000002</v>
      </c>
      <c r="AF98" s="27">
        <v>84920.182000000001</v>
      </c>
      <c r="AG98" s="27">
        <v>80527.952999999994</v>
      </c>
      <c r="AH98" s="27">
        <v>86989.304000000004</v>
      </c>
      <c r="AI98" s="27">
        <v>86809.311000000002</v>
      </c>
      <c r="AJ98" s="27">
        <v>73205.010999999999</v>
      </c>
      <c r="AK98" s="27">
        <v>96208.414000000004</v>
      </c>
      <c r="AL98" s="27">
        <v>65675.862999999998</v>
      </c>
      <c r="AM98" s="27">
        <v>19606.017</v>
      </c>
      <c r="AN98" s="27">
        <v>24602.748</v>
      </c>
      <c r="AO98" s="27">
        <v>12036.892</v>
      </c>
      <c r="AP98" s="27">
        <v>11797.382</v>
      </c>
      <c r="AQ98" s="27">
        <v>24602.748</v>
      </c>
      <c r="AR98" s="27">
        <v>15002.196</v>
      </c>
      <c r="AS98" s="32">
        <f t="shared" si="35"/>
        <v>-0.76151348856331269</v>
      </c>
      <c r="AT98" s="127">
        <v>10897.393</v>
      </c>
      <c r="AU98" s="123">
        <f t="shared" si="37"/>
        <v>-0.82676661201302948</v>
      </c>
      <c r="AV98" s="123"/>
      <c r="AW98" s="33">
        <f t="shared" si="38"/>
        <v>2.7804216798540926</v>
      </c>
      <c r="AX98" s="34">
        <f t="shared" si="39"/>
        <v>2.7292101345448865</v>
      </c>
      <c r="AY98" s="35">
        <f t="shared" si="40"/>
        <v>2.6785025449560607</v>
      </c>
      <c r="AZ98" s="34">
        <f t="shared" si="41"/>
        <v>2.7952824025594283</v>
      </c>
      <c r="BA98" s="34">
        <f t="shared" si="42"/>
        <v>2.9745627796085725</v>
      </c>
      <c r="BB98" s="34">
        <f t="shared" si="43"/>
        <v>2.838121208324984</v>
      </c>
      <c r="BC98" s="34">
        <f t="shared" si="44"/>
        <v>2.7482018083259443</v>
      </c>
      <c r="BD98" s="34">
        <f t="shared" si="45"/>
        <v>2.934551495534476</v>
      </c>
      <c r="BE98" s="34">
        <f t="shared" si="46"/>
        <v>2.8615631410493547</v>
      </c>
      <c r="BF98" s="34">
        <f t="shared" si="47"/>
        <v>2.4802069287588528</v>
      </c>
      <c r="BG98" s="34">
        <f t="shared" si="48"/>
        <v>0.60736746273371967</v>
      </c>
      <c r="BH98" s="34">
        <f t="shared" si="49"/>
        <v>0.81873486637474635</v>
      </c>
      <c r="BI98" s="34">
        <f t="shared" si="50"/>
        <v>0.54283762166541638</v>
      </c>
      <c r="BJ98" s="34">
        <f t="shared" si="51"/>
        <v>0.37995696621492192</v>
      </c>
      <c r="BK98" s="34">
        <f t="shared" si="52"/>
        <v>0.48614914432560941</v>
      </c>
      <c r="BL98" s="36">
        <f t="shared" si="36"/>
        <v>-0.81849965188904295</v>
      </c>
      <c r="BM98" s="25" t="s">
        <v>322</v>
      </c>
      <c r="BN98" s="25" t="s">
        <v>574</v>
      </c>
      <c r="BO98" s="25"/>
      <c r="BP98" s="25" t="s">
        <v>661</v>
      </c>
    </row>
    <row r="99" spans="1:68" s="342" customFormat="1" ht="38.25" x14ac:dyDescent="0.2">
      <c r="A99" s="342">
        <v>127</v>
      </c>
      <c r="B99" s="21">
        <v>142</v>
      </c>
      <c r="C99" s="22"/>
      <c r="D99" s="23"/>
      <c r="E99" s="24">
        <v>3140</v>
      </c>
      <c r="F99" s="26">
        <v>3</v>
      </c>
      <c r="G99" s="22" t="s">
        <v>197</v>
      </c>
      <c r="H99" s="22" t="s">
        <v>9</v>
      </c>
      <c r="I99" s="98">
        <v>1001</v>
      </c>
      <c r="J99" s="25" t="s">
        <v>196</v>
      </c>
      <c r="K99" s="27">
        <v>39402934.967</v>
      </c>
      <c r="L99" s="27">
        <v>23298009.649999999</v>
      </c>
      <c r="M99" s="28">
        <v>49044373.840999998</v>
      </c>
      <c r="N99" s="27">
        <v>37068971.799999997</v>
      </c>
      <c r="O99" s="27">
        <v>49840508.986000001</v>
      </c>
      <c r="P99" s="27">
        <v>49971368.395999998</v>
      </c>
      <c r="Q99" s="27">
        <v>38418519.843999997</v>
      </c>
      <c r="R99" s="27">
        <v>50610239.838</v>
      </c>
      <c r="S99" s="27">
        <v>44762794.171999998</v>
      </c>
      <c r="T99" s="27">
        <v>40885009.567000002</v>
      </c>
      <c r="U99" s="27">
        <v>49599397.670999996</v>
      </c>
      <c r="V99" s="27">
        <v>47563993.394000001</v>
      </c>
      <c r="W99" s="27">
        <v>30641751.794</v>
      </c>
      <c r="X99" s="27">
        <v>34347206.247000001</v>
      </c>
      <c r="Y99" s="27">
        <v>29134958.405999999</v>
      </c>
      <c r="Z99" s="29">
        <v>26</v>
      </c>
      <c r="AA99" s="30">
        <f t="shared" si="34"/>
        <v>-0.40594697976052402</v>
      </c>
      <c r="AB99" s="31"/>
      <c r="AC99" s="27">
        <v>28910.543000000001</v>
      </c>
      <c r="AD99" s="27">
        <v>17708.365000000002</v>
      </c>
      <c r="AE99" s="118">
        <v>39265.627999999997</v>
      </c>
      <c r="AF99" s="27">
        <v>35806.32</v>
      </c>
      <c r="AG99" s="27">
        <v>50613.120000000003</v>
      </c>
      <c r="AH99" s="27">
        <v>59502.258999999998</v>
      </c>
      <c r="AI99" s="27">
        <v>45447.052000000003</v>
      </c>
      <c r="AJ99" s="27">
        <v>58860.135000000002</v>
      </c>
      <c r="AK99" s="27">
        <v>51090.451999999997</v>
      </c>
      <c r="AL99" s="27">
        <v>15289.099</v>
      </c>
      <c r="AM99" s="27">
        <v>9022.3150000000005</v>
      </c>
      <c r="AN99" s="27">
        <v>9313.2540000000008</v>
      </c>
      <c r="AO99" s="27">
        <v>6311.5709999999999</v>
      </c>
      <c r="AP99" s="27">
        <v>6277.1639999999998</v>
      </c>
      <c r="AQ99" s="27">
        <v>9313.2540000000008</v>
      </c>
      <c r="AR99" s="27">
        <v>4712.7650000000003</v>
      </c>
      <c r="AS99" s="32">
        <f t="shared" si="35"/>
        <v>-0.87997734303396347</v>
      </c>
      <c r="AT99" s="127">
        <v>5010.9849999999997</v>
      </c>
      <c r="AU99" s="123">
        <f t="shared" si="37"/>
        <v>-0.87238240529350497</v>
      </c>
      <c r="AV99" s="123"/>
      <c r="AW99" s="33">
        <f t="shared" ref="AW99:AW126" si="53">IF(K99=0,0,AC99*2000/K99)</f>
        <v>1.4674309426042811</v>
      </c>
      <c r="AX99" s="34">
        <f t="shared" ref="AX99:AX126" si="54">IF(L99=0,0,AD99*2000/L99)</f>
        <v>1.520161186816231</v>
      </c>
      <c r="AY99" s="35">
        <f t="shared" ref="AY99:AY126" si="55">IF(M99=0,0,AE99*2000/M99)</f>
        <v>1.6012286394887079</v>
      </c>
      <c r="AZ99" s="34">
        <f t="shared" ref="AZ99:AZ126" si="56">IF(N99=0,0,AF99*2000/N99)</f>
        <v>1.9318755423370013</v>
      </c>
      <c r="BA99" s="34">
        <f t="shared" ref="BA99:BA126" si="57">IF(O99=0,0,AG99*2000/O99)</f>
        <v>2.031003335628736</v>
      </c>
      <c r="BB99" s="34">
        <f t="shared" ref="BB99:BB126" si="58">IF(P99=0,0,AH99*2000/P99)</f>
        <v>2.3814540569900786</v>
      </c>
      <c r="BC99" s="34">
        <f t="shared" ref="BC99:BC126" si="59">IF(Q99=0,0,AI99*2000/Q99)</f>
        <v>2.3658929175064345</v>
      </c>
      <c r="BD99" s="34">
        <f t="shared" ref="BD99:BD126" si="60">IF(R99=0,0,AJ99*2000/R99)</f>
        <v>2.3260168372411338</v>
      </c>
      <c r="BE99" s="34">
        <f t="shared" ref="BE99:BE126" si="61">IF(S99=0,0,AK99*2000/S99)</f>
        <v>2.2827195194154379</v>
      </c>
      <c r="BF99" s="34">
        <f t="shared" ref="BF99:BF126" si="62">IF(T99=0,0,AL99*2000/T99)</f>
        <v>0.74790732162824147</v>
      </c>
      <c r="BG99" s="34">
        <f t="shared" ref="BG99:BG126" si="63">IF(U99=0,0,AM99*2000/U99)</f>
        <v>0.36380744217283945</v>
      </c>
      <c r="BH99" s="34">
        <f t="shared" ref="BH99:BH126" si="64">IF(V99=0,0,AN99*2000/V99)</f>
        <v>0.39160942281918776</v>
      </c>
      <c r="BI99" s="34">
        <f t="shared" ref="BI99:BI126" si="65">IF(W99=0,0,AO99*2000/W99)</f>
        <v>0.41195888814920018</v>
      </c>
      <c r="BJ99" s="34">
        <f t="shared" ref="BJ99:BJ126" si="66">IF(X99=0,0,AP99*2000/X99)</f>
        <v>0.36551234792484866</v>
      </c>
      <c r="BK99" s="34">
        <f t="shared" ref="BK99:BK126" si="67">IF(Y99=0,0,AR99*2000/Y99)</f>
        <v>0.32351273232155786</v>
      </c>
      <c r="BL99" s="36">
        <f t="shared" si="36"/>
        <v>-0.79795968898928793</v>
      </c>
      <c r="BM99" s="25" t="s">
        <v>324</v>
      </c>
      <c r="BN99" s="25" t="s">
        <v>575</v>
      </c>
      <c r="BO99" s="25"/>
      <c r="BP99" s="25" t="s">
        <v>655</v>
      </c>
    </row>
    <row r="100" spans="1:68" s="342" customFormat="1" ht="38.25" x14ac:dyDescent="0.2">
      <c r="A100" s="342">
        <v>128</v>
      </c>
      <c r="B100" s="21">
        <v>143</v>
      </c>
      <c r="C100" s="22"/>
      <c r="D100" s="23"/>
      <c r="E100" s="24"/>
      <c r="F100" s="26" t="s">
        <v>351</v>
      </c>
      <c r="G100" s="22"/>
      <c r="H100" s="22"/>
      <c r="I100" s="98">
        <v>1613</v>
      </c>
      <c r="J100" s="25" t="s">
        <v>198</v>
      </c>
      <c r="K100" s="27">
        <v>38387233.719999999</v>
      </c>
      <c r="L100" s="27">
        <v>32460778.379999999</v>
      </c>
      <c r="M100" s="28">
        <v>36466606.887999997</v>
      </c>
      <c r="N100" s="27">
        <v>39640717.325000003</v>
      </c>
      <c r="O100" s="27">
        <v>40970101.357999995</v>
      </c>
      <c r="P100" s="27">
        <v>37951844.859999999</v>
      </c>
      <c r="Q100" s="27">
        <v>41247129.487999998</v>
      </c>
      <c r="R100" s="27">
        <v>40822089.213</v>
      </c>
      <c r="S100" s="27">
        <v>40988819.5</v>
      </c>
      <c r="T100" s="27">
        <v>38623832.744000003</v>
      </c>
      <c r="U100" s="27">
        <v>47618400.832000002</v>
      </c>
      <c r="V100" s="27">
        <v>43125785.708000004</v>
      </c>
      <c r="W100" s="27">
        <v>28307393.559999999</v>
      </c>
      <c r="X100" s="27">
        <v>31579903.513999999</v>
      </c>
      <c r="Y100" s="27">
        <v>30570244.237999998</v>
      </c>
      <c r="Z100" s="29">
        <v>44</v>
      </c>
      <c r="AA100" s="30">
        <f t="shared" si="34"/>
        <v>-0.16169211103488504</v>
      </c>
      <c r="AB100" s="31"/>
      <c r="AC100" s="27">
        <v>31986.346999999998</v>
      </c>
      <c r="AD100" s="27">
        <v>26564.33</v>
      </c>
      <c r="AE100" s="118">
        <v>29666.236000000001</v>
      </c>
      <c r="AF100" s="27">
        <v>37924.678</v>
      </c>
      <c r="AG100" s="27">
        <v>41460.419000000002</v>
      </c>
      <c r="AH100" s="27">
        <v>45099.383999999998</v>
      </c>
      <c r="AI100" s="27">
        <v>48097.926999999996</v>
      </c>
      <c r="AJ100" s="27">
        <v>47288.066000000006</v>
      </c>
      <c r="AK100" s="27">
        <v>47936.059000000001</v>
      </c>
      <c r="AL100" s="27">
        <v>43765.721999999994</v>
      </c>
      <c r="AM100" s="27">
        <v>8799.259</v>
      </c>
      <c r="AN100" s="27">
        <v>8343.0069999999996</v>
      </c>
      <c r="AO100" s="27">
        <v>5942.9230000000007</v>
      </c>
      <c r="AP100" s="27">
        <v>5898.9050000000007</v>
      </c>
      <c r="AQ100" s="27">
        <f>SUM(3625.418+4717.589)</f>
        <v>8343.0069999999996</v>
      </c>
      <c r="AR100" s="27">
        <v>5102.2240000000002</v>
      </c>
      <c r="AS100" s="32">
        <f t="shared" si="35"/>
        <v>-0.82801242462980484</v>
      </c>
      <c r="AT100" s="127">
        <v>3232.8739999999998</v>
      </c>
      <c r="AU100" s="123">
        <f t="shared" si="37"/>
        <v>-0.89102513712895703</v>
      </c>
      <c r="AV100" s="123"/>
      <c r="AW100" s="33">
        <f t="shared" si="53"/>
        <v>1.6665096127171519</v>
      </c>
      <c r="AX100" s="34">
        <f t="shared" si="54"/>
        <v>1.6367032046506336</v>
      </c>
      <c r="AY100" s="35">
        <f t="shared" si="55"/>
        <v>1.6270357201652461</v>
      </c>
      <c r="AZ100" s="34">
        <f t="shared" si="56"/>
        <v>1.9134203697208194</v>
      </c>
      <c r="BA100" s="34">
        <f t="shared" si="57"/>
        <v>2.0239353882830589</v>
      </c>
      <c r="BB100" s="34">
        <f t="shared" si="58"/>
        <v>2.3766635938972902</v>
      </c>
      <c r="BC100" s="34">
        <f t="shared" si="59"/>
        <v>2.3321829953763493</v>
      </c>
      <c r="BD100" s="34">
        <f t="shared" si="60"/>
        <v>2.3167881366023217</v>
      </c>
      <c r="BE100" s="34">
        <f t="shared" si="61"/>
        <v>2.3389821704916387</v>
      </c>
      <c r="BF100" s="34">
        <f t="shared" si="62"/>
        <v>2.2662547391441237</v>
      </c>
      <c r="BG100" s="34">
        <f t="shared" si="63"/>
        <v>0.36957389774781418</v>
      </c>
      <c r="BH100" s="34">
        <f t="shared" si="64"/>
        <v>0.38691501444122506</v>
      </c>
      <c r="BI100" s="34">
        <f t="shared" si="65"/>
        <v>0.41988486063921465</v>
      </c>
      <c r="BJ100" s="34">
        <f t="shared" si="66"/>
        <v>0.37358600525076963</v>
      </c>
      <c r="BK100" s="34">
        <f t="shared" si="67"/>
        <v>0.33380328663895581</v>
      </c>
      <c r="BL100" s="36">
        <f t="shared" si="36"/>
        <v>-0.79483960769770079</v>
      </c>
      <c r="BM100" s="25" t="s">
        <v>322</v>
      </c>
      <c r="BN100" s="25" t="s">
        <v>576</v>
      </c>
      <c r="BO100" s="25"/>
      <c r="BP100" s="25" t="s">
        <v>655</v>
      </c>
    </row>
    <row r="101" spans="1:68" s="342" customFormat="1" x14ac:dyDescent="0.2">
      <c r="A101" s="342">
        <v>130</v>
      </c>
      <c r="B101" s="21">
        <v>145</v>
      </c>
      <c r="C101" s="22"/>
      <c r="D101" s="23"/>
      <c r="E101" s="24">
        <v>3149</v>
      </c>
      <c r="F101" s="26">
        <v>2</v>
      </c>
      <c r="G101" s="22" t="s">
        <v>202</v>
      </c>
      <c r="H101" s="22" t="s">
        <v>9</v>
      </c>
      <c r="I101" s="98">
        <v>594</v>
      </c>
      <c r="J101" s="25" t="s">
        <v>203</v>
      </c>
      <c r="K101" s="27">
        <v>41158580.789999999</v>
      </c>
      <c r="L101" s="27">
        <v>47660783.831</v>
      </c>
      <c r="M101" s="28">
        <v>39251475.141999997</v>
      </c>
      <c r="N101" s="27">
        <v>47678640.799999997</v>
      </c>
      <c r="O101" s="27">
        <v>43405748.369999997</v>
      </c>
      <c r="P101" s="27">
        <v>49098549.910999998</v>
      </c>
      <c r="Q101" s="27">
        <v>49291549.747000001</v>
      </c>
      <c r="R101" s="27">
        <v>43363601.781000003</v>
      </c>
      <c r="S101" s="27">
        <v>50030870.960000001</v>
      </c>
      <c r="T101" s="27">
        <v>44932838.592</v>
      </c>
      <c r="U101" s="27">
        <v>39068708.031000003</v>
      </c>
      <c r="V101" s="27">
        <v>43666149.254000001</v>
      </c>
      <c r="W101" s="27">
        <v>38868248.394000001</v>
      </c>
      <c r="X101" s="27">
        <v>33116888.515000001</v>
      </c>
      <c r="Y101" s="27">
        <v>36049786.942000002</v>
      </c>
      <c r="Z101" s="29">
        <v>11.5</v>
      </c>
      <c r="AA101" s="30">
        <f t="shared" ref="AA101:AA127" si="68">(Y101-M101)/M101</f>
        <v>-8.1568608273122303E-2</v>
      </c>
      <c r="AB101" s="31"/>
      <c r="AC101" s="27">
        <v>49722.97</v>
      </c>
      <c r="AD101" s="27">
        <v>61158.283000000003</v>
      </c>
      <c r="AE101" s="118">
        <v>50440.620999999999</v>
      </c>
      <c r="AF101" s="27">
        <v>66833.968999999997</v>
      </c>
      <c r="AG101" s="27">
        <v>62495.000999999997</v>
      </c>
      <c r="AH101" s="27">
        <v>67532.604999999996</v>
      </c>
      <c r="AI101" s="27">
        <v>67041.438999999998</v>
      </c>
      <c r="AJ101" s="27">
        <v>62033.593999999997</v>
      </c>
      <c r="AK101" s="27">
        <v>20563.463</v>
      </c>
      <c r="AL101" s="27">
        <v>8480.7430000000004</v>
      </c>
      <c r="AM101" s="27">
        <v>8483.52</v>
      </c>
      <c r="AN101" s="27">
        <v>9482.7950000000001</v>
      </c>
      <c r="AO101" s="27">
        <v>7956.7529999999997</v>
      </c>
      <c r="AP101" s="27">
        <v>6439.5720000000001</v>
      </c>
      <c r="AQ101" s="27">
        <v>9482.7950000000001</v>
      </c>
      <c r="AR101" s="27">
        <v>6201.0119999999997</v>
      </c>
      <c r="AS101" s="32">
        <f t="shared" ref="AS101:AS127" si="69">(AR101-AE101)/AE101</f>
        <v>-0.87706313132029035</v>
      </c>
      <c r="AT101" s="127">
        <v>5338.2280000000001</v>
      </c>
      <c r="AU101" s="123">
        <f t="shared" si="37"/>
        <v>-0.89416807536925447</v>
      </c>
      <c r="AV101" s="123"/>
      <c r="AW101" s="33">
        <f t="shared" si="53"/>
        <v>2.4161654287205563</v>
      </c>
      <c r="AX101" s="34">
        <f t="shared" si="54"/>
        <v>2.5663985391789055</v>
      </c>
      <c r="AY101" s="35">
        <f t="shared" si="55"/>
        <v>2.570126132458515</v>
      </c>
      <c r="AZ101" s="34">
        <f t="shared" si="56"/>
        <v>2.8035182160645822</v>
      </c>
      <c r="BA101" s="34">
        <f t="shared" si="57"/>
        <v>2.8795725610939398</v>
      </c>
      <c r="BB101" s="34">
        <f t="shared" si="58"/>
        <v>2.7509001843197023</v>
      </c>
      <c r="BC101" s="34">
        <f t="shared" si="59"/>
        <v>2.7202000888227418</v>
      </c>
      <c r="BD101" s="34">
        <f t="shared" si="60"/>
        <v>2.8610904746007679</v>
      </c>
      <c r="BE101" s="34">
        <f t="shared" si="61"/>
        <v>0.82203098228854021</v>
      </c>
      <c r="BF101" s="34">
        <f t="shared" si="62"/>
        <v>0.37748529875919928</v>
      </c>
      <c r="BG101" s="34">
        <f t="shared" si="63"/>
        <v>0.43428720464820836</v>
      </c>
      <c r="BH101" s="34">
        <f t="shared" si="64"/>
        <v>0.43433163500815619</v>
      </c>
      <c r="BI101" s="34">
        <f t="shared" si="65"/>
        <v>0.40942174287577443</v>
      </c>
      <c r="BJ101" s="34">
        <f t="shared" si="66"/>
        <v>0.38889957896154725</v>
      </c>
      <c r="BK101" s="34">
        <f t="shared" si="67"/>
        <v>0.34402489035381661</v>
      </c>
      <c r="BL101" s="36">
        <f t="shared" ref="BL101:BL126" si="70">(BK101-AY101)/AY101</f>
        <v>-0.86614474441192835</v>
      </c>
      <c r="BM101" s="25" t="s">
        <v>324</v>
      </c>
      <c r="BN101" s="25" t="s">
        <v>577</v>
      </c>
      <c r="BO101" s="25"/>
      <c r="BP101" s="25" t="s">
        <v>663</v>
      </c>
    </row>
    <row r="102" spans="1:68" s="917" customFormat="1" x14ac:dyDescent="0.2">
      <c r="A102" s="917">
        <v>131</v>
      </c>
      <c r="B102" s="918">
        <v>147</v>
      </c>
      <c r="C102" s="916"/>
      <c r="D102" s="937"/>
      <c r="E102" s="938"/>
      <c r="F102" s="939">
        <v>1</v>
      </c>
      <c r="G102" s="916"/>
      <c r="H102" s="916"/>
      <c r="I102" s="1010">
        <v>602</v>
      </c>
      <c r="J102" s="940" t="s">
        <v>201</v>
      </c>
      <c r="K102" s="929">
        <v>45878959.960000001</v>
      </c>
      <c r="L102" s="929">
        <v>37812972.854000002</v>
      </c>
      <c r="M102" s="941">
        <v>48024991.090999998</v>
      </c>
      <c r="N102" s="929">
        <v>42479970.935999997</v>
      </c>
      <c r="O102" s="929">
        <v>45421979.329000004</v>
      </c>
      <c r="P102" s="929">
        <v>44319311.409999996</v>
      </c>
      <c r="Q102" s="929">
        <v>46983373.965000004</v>
      </c>
      <c r="R102" s="929">
        <v>46817910.881999999</v>
      </c>
      <c r="S102" s="929">
        <v>35786833.813000001</v>
      </c>
      <c r="T102" s="929">
        <v>48352785.803999998</v>
      </c>
      <c r="U102" s="929">
        <v>48357122.045999996</v>
      </c>
      <c r="V102" s="929">
        <v>39779518.480999999</v>
      </c>
      <c r="W102" s="929">
        <v>38046438.721000001</v>
      </c>
      <c r="X102" s="929">
        <v>34339654.424000002</v>
      </c>
      <c r="Y102" s="929">
        <v>29090841.366</v>
      </c>
      <c r="Z102" s="942">
        <v>12.666666666666666</v>
      </c>
      <c r="AA102" s="943">
        <f t="shared" si="68"/>
        <v>-0.39425618401724816</v>
      </c>
      <c r="AB102" s="944"/>
      <c r="AC102" s="929">
        <v>58244.296000000002</v>
      </c>
      <c r="AD102" s="929">
        <v>50341.510999999999</v>
      </c>
      <c r="AE102" s="945">
        <v>61004.781999999999</v>
      </c>
      <c r="AF102" s="929">
        <v>57943.915000000001</v>
      </c>
      <c r="AG102" s="929">
        <v>64483.133999999998</v>
      </c>
      <c r="AH102" s="929">
        <v>60062.718000000001</v>
      </c>
      <c r="AI102" s="929">
        <v>62315.347000000002</v>
      </c>
      <c r="AJ102" s="929">
        <v>65746.055999999997</v>
      </c>
      <c r="AK102" s="929">
        <v>22076.201000000001</v>
      </c>
      <c r="AL102" s="929">
        <v>8945.1440000000002</v>
      </c>
      <c r="AM102" s="929">
        <v>10657.939</v>
      </c>
      <c r="AN102" s="929">
        <v>8281.6740000000009</v>
      </c>
      <c r="AO102" s="929">
        <v>7179.8860000000004</v>
      </c>
      <c r="AP102" s="929">
        <v>5996.357</v>
      </c>
      <c r="AQ102" s="929">
        <v>8281.6740000000009</v>
      </c>
      <c r="AR102" s="929">
        <v>4778.7910000000002</v>
      </c>
      <c r="AS102" s="931">
        <f t="shared" si="69"/>
        <v>-0.92166530486085507</v>
      </c>
      <c r="AT102" s="932">
        <v>5562.9279999999999</v>
      </c>
      <c r="AU102" s="946">
        <f t="shared" si="37"/>
        <v>-0.90881160758840185</v>
      </c>
      <c r="AV102" s="946"/>
      <c r="AW102" s="947">
        <f t="shared" si="53"/>
        <v>2.5390416892963934</v>
      </c>
      <c r="AX102" s="948">
        <f t="shared" si="54"/>
        <v>2.6626581937566267</v>
      </c>
      <c r="AY102" s="949">
        <f t="shared" si="55"/>
        <v>2.5405431886246594</v>
      </c>
      <c r="AZ102" s="948">
        <f t="shared" si="56"/>
        <v>2.728058128255213</v>
      </c>
      <c r="BA102" s="948">
        <f t="shared" si="57"/>
        <v>2.8392921203603412</v>
      </c>
      <c r="BB102" s="948">
        <f t="shared" si="58"/>
        <v>2.7104535738092599</v>
      </c>
      <c r="BC102" s="948">
        <f t="shared" si="59"/>
        <v>2.6526552582801508</v>
      </c>
      <c r="BD102" s="948">
        <f t="shared" si="60"/>
        <v>2.8085856357711712</v>
      </c>
      <c r="BE102" s="948">
        <f t="shared" si="61"/>
        <v>1.233761059464308</v>
      </c>
      <c r="BF102" s="948">
        <f t="shared" si="62"/>
        <v>0.36999497965885597</v>
      </c>
      <c r="BG102" s="948">
        <f t="shared" si="63"/>
        <v>0.44080121186126719</v>
      </c>
      <c r="BH102" s="948">
        <f t="shared" si="64"/>
        <v>0.41637879573407105</v>
      </c>
      <c r="BI102" s="948">
        <f t="shared" si="65"/>
        <v>0.37742749341935183</v>
      </c>
      <c r="BJ102" s="948">
        <f t="shared" si="66"/>
        <v>0.34923805149356091</v>
      </c>
      <c r="BK102" s="948">
        <f t="shared" si="67"/>
        <v>0.3285426461116539</v>
      </c>
      <c r="BL102" s="966">
        <f t="shared" si="70"/>
        <v>-0.87068015706927904</v>
      </c>
      <c r="BM102" s="940" t="s">
        <v>324</v>
      </c>
      <c r="BN102" s="940" t="s">
        <v>462</v>
      </c>
      <c r="BO102" s="940"/>
      <c r="BP102" s="940" t="s">
        <v>663</v>
      </c>
    </row>
    <row r="103" spans="1:68" s="917" customFormat="1" ht="77.25" thickBot="1" x14ac:dyDescent="0.25">
      <c r="A103" s="917">
        <v>134</v>
      </c>
      <c r="B103" s="918">
        <v>150</v>
      </c>
      <c r="C103" s="979"/>
      <c r="D103" s="980"/>
      <c r="E103" s="981">
        <v>8226</v>
      </c>
      <c r="F103" s="982">
        <v>1</v>
      </c>
      <c r="G103" s="979" t="s">
        <v>301</v>
      </c>
      <c r="H103" s="979" t="s">
        <v>9</v>
      </c>
      <c r="I103" s="1011">
        <v>1010</v>
      </c>
      <c r="J103" s="983" t="s">
        <v>300</v>
      </c>
      <c r="K103" s="984">
        <v>34881392.109999999</v>
      </c>
      <c r="L103" s="984">
        <v>38617016.667999998</v>
      </c>
      <c r="M103" s="985">
        <v>32977678.210999999</v>
      </c>
      <c r="N103" s="984">
        <v>36352653.581</v>
      </c>
      <c r="O103" s="984">
        <v>31220641.510000002</v>
      </c>
      <c r="P103" s="984">
        <v>28510284.607000001</v>
      </c>
      <c r="Q103" s="984">
        <v>27498504.978999998</v>
      </c>
      <c r="R103" s="984">
        <v>28314056.131999999</v>
      </c>
      <c r="S103" s="984">
        <v>25003411.75</v>
      </c>
      <c r="T103" s="984">
        <v>27647162.443</v>
      </c>
      <c r="U103" s="984">
        <v>18977838.916000001</v>
      </c>
      <c r="V103" s="984">
        <v>26130919.239999998</v>
      </c>
      <c r="W103" s="984">
        <v>25114795.791000001</v>
      </c>
      <c r="X103" s="984">
        <v>29469740.627999999</v>
      </c>
      <c r="Y103" s="984">
        <v>30639564.732999999</v>
      </c>
      <c r="Z103" s="986">
        <v>27.666666666666668</v>
      </c>
      <c r="AA103" s="987">
        <f t="shared" si="68"/>
        <v>-7.089988152107389E-2</v>
      </c>
      <c r="AB103" s="988"/>
      <c r="AC103" s="984">
        <v>44908.409</v>
      </c>
      <c r="AD103" s="984">
        <v>49002.839</v>
      </c>
      <c r="AE103" s="989">
        <v>42017.942999999999</v>
      </c>
      <c r="AF103" s="984">
        <v>45432.760999999999</v>
      </c>
      <c r="AG103" s="984">
        <v>40982.142999999996</v>
      </c>
      <c r="AH103" s="984">
        <v>37320.097999999998</v>
      </c>
      <c r="AI103" s="984">
        <v>32372.645</v>
      </c>
      <c r="AJ103" s="984">
        <v>34088.942999999999</v>
      </c>
      <c r="AK103" s="984">
        <v>30004.107</v>
      </c>
      <c r="AL103" s="984">
        <v>32746.417000000001</v>
      </c>
      <c r="AM103" s="984">
        <v>11806.337</v>
      </c>
      <c r="AN103" s="984">
        <v>9290.2260000000006</v>
      </c>
      <c r="AO103" s="984">
        <v>1910.8240000000001</v>
      </c>
      <c r="AP103" s="984">
        <v>1686.28</v>
      </c>
      <c r="AQ103" s="1079">
        <v>9290.2260000000006</v>
      </c>
      <c r="AR103" s="984">
        <v>4445.2889999999998</v>
      </c>
      <c r="AS103" s="990">
        <f t="shared" si="69"/>
        <v>-0.8942049828569667</v>
      </c>
      <c r="AT103" s="932">
        <v>1689.973</v>
      </c>
      <c r="AU103" s="946">
        <f t="shared" ref="AU103:AU126" si="71">(AT103-AE103)/AE103</f>
        <v>-0.9597797302928418</v>
      </c>
      <c r="AV103" s="946"/>
      <c r="AW103" s="947">
        <f t="shared" si="53"/>
        <v>2.5749206831183438</v>
      </c>
      <c r="AX103" s="948">
        <f t="shared" si="54"/>
        <v>2.5378883833150279</v>
      </c>
      <c r="AY103" s="949">
        <f t="shared" si="55"/>
        <v>2.5482656923970191</v>
      </c>
      <c r="AZ103" s="948">
        <f t="shared" si="56"/>
        <v>2.4995567874443032</v>
      </c>
      <c r="BA103" s="948">
        <f t="shared" si="57"/>
        <v>2.6253235691440473</v>
      </c>
      <c r="BB103" s="948">
        <f t="shared" si="58"/>
        <v>2.6180095017947989</v>
      </c>
      <c r="BC103" s="948">
        <f t="shared" si="59"/>
        <v>2.3545021829166548</v>
      </c>
      <c r="BD103" s="948">
        <f t="shared" si="60"/>
        <v>2.4079166079969259</v>
      </c>
      <c r="BE103" s="948">
        <f t="shared" si="61"/>
        <v>2.400001031859182</v>
      </c>
      <c r="BF103" s="948">
        <f t="shared" si="62"/>
        <v>2.3688808620062263</v>
      </c>
      <c r="BG103" s="948">
        <f t="shared" si="63"/>
        <v>1.2442235443411009</v>
      </c>
      <c r="BH103" s="948">
        <f t="shared" si="64"/>
        <v>0.71105236786151427</v>
      </c>
      <c r="BI103" s="948">
        <f t="shared" si="65"/>
        <v>0.15216719386464231</v>
      </c>
      <c r="BJ103" s="948">
        <f t="shared" si="66"/>
        <v>0.11444145513773675</v>
      </c>
      <c r="BK103" s="948">
        <f t="shared" si="67"/>
        <v>0.29016658942365792</v>
      </c>
      <c r="BL103" s="966">
        <f t="shared" si="70"/>
        <v>-0.88613173646319676</v>
      </c>
      <c r="BM103" s="983" t="s">
        <v>321</v>
      </c>
      <c r="BN103" s="983" t="s">
        <v>580</v>
      </c>
      <c r="BO103" s="983"/>
      <c r="BP103" s="983" t="s">
        <v>656</v>
      </c>
    </row>
    <row r="104" spans="1:68" s="917" customFormat="1" ht="102" x14ac:dyDescent="0.2">
      <c r="A104" s="917">
        <v>135</v>
      </c>
      <c r="B104" s="918">
        <v>151</v>
      </c>
      <c r="C104" s="950" t="s">
        <v>210</v>
      </c>
      <c r="D104" s="951">
        <v>45</v>
      </c>
      <c r="E104" s="952">
        <v>3297</v>
      </c>
      <c r="F104" s="953" t="s">
        <v>368</v>
      </c>
      <c r="G104" s="950" t="s">
        <v>209</v>
      </c>
      <c r="H104" s="950" t="s">
        <v>9</v>
      </c>
      <c r="I104" s="1012">
        <v>2866</v>
      </c>
      <c r="J104" s="954" t="s">
        <v>208</v>
      </c>
      <c r="K104" s="955">
        <v>21016059.388</v>
      </c>
      <c r="L104" s="955">
        <v>18899717.453000002</v>
      </c>
      <c r="M104" s="956">
        <v>20551602.026999999</v>
      </c>
      <c r="N104" s="955">
        <v>20967243.002999999</v>
      </c>
      <c r="O104" s="955">
        <v>25169758.635000002</v>
      </c>
      <c r="P104" s="955">
        <v>25165623.166000001</v>
      </c>
      <c r="Q104" s="955">
        <v>23433796.232000001</v>
      </c>
      <c r="R104" s="955">
        <v>18992557.147999998</v>
      </c>
      <c r="S104" s="955">
        <v>21913743.377</v>
      </c>
      <c r="T104" s="955">
        <v>14149018.705</v>
      </c>
      <c r="U104" s="955">
        <v>21064731.092</v>
      </c>
      <c r="V104" s="955">
        <v>19854068.633000001</v>
      </c>
      <c r="W104" s="955">
        <v>18293132.719999999</v>
      </c>
      <c r="X104" s="955">
        <v>17189591.239</v>
      </c>
      <c r="Y104" s="955">
        <v>20180375.780000001</v>
      </c>
      <c r="Z104" s="957">
        <v>64.5</v>
      </c>
      <c r="AA104" s="958">
        <f t="shared" si="68"/>
        <v>-1.806312941016925E-2</v>
      </c>
      <c r="AB104" s="959"/>
      <c r="AC104" s="955">
        <v>16125.787</v>
      </c>
      <c r="AD104" s="955">
        <v>16015.963</v>
      </c>
      <c r="AE104" s="960">
        <v>18124.752</v>
      </c>
      <c r="AF104" s="955">
        <v>17351.178</v>
      </c>
      <c r="AG104" s="955">
        <v>21354.17</v>
      </c>
      <c r="AH104" s="955">
        <v>20182.587</v>
      </c>
      <c r="AI104" s="955">
        <v>18638.992999999999</v>
      </c>
      <c r="AJ104" s="955">
        <v>15076.156999999999</v>
      </c>
      <c r="AK104" s="955">
        <v>17870.651000000002</v>
      </c>
      <c r="AL104" s="955">
        <v>12366.017</v>
      </c>
      <c r="AM104" s="955">
        <v>9361.8909999999996</v>
      </c>
      <c r="AN104" s="955">
        <v>1904.221</v>
      </c>
      <c r="AO104" s="955">
        <v>2242.8110000000001</v>
      </c>
      <c r="AP104" s="955">
        <v>2663.9679999999998</v>
      </c>
      <c r="AQ104" s="1076">
        <v>1904.221</v>
      </c>
      <c r="AR104" s="955">
        <v>3236.7860000000001</v>
      </c>
      <c r="AS104" s="961">
        <f t="shared" si="69"/>
        <v>-0.82141625993006695</v>
      </c>
      <c r="AT104" s="932">
        <v>258.52600000000001</v>
      </c>
      <c r="AU104" s="946">
        <f t="shared" si="71"/>
        <v>-0.98573630138497881</v>
      </c>
      <c r="AV104" s="946"/>
      <c r="AW104" s="962">
        <f t="shared" si="53"/>
        <v>1.5346156672175844</v>
      </c>
      <c r="AX104" s="963">
        <f t="shared" si="54"/>
        <v>1.6948362365552447</v>
      </c>
      <c r="AY104" s="964">
        <f t="shared" si="55"/>
        <v>1.7638286276844322</v>
      </c>
      <c r="AZ104" s="963">
        <f t="shared" si="56"/>
        <v>1.6550748229051753</v>
      </c>
      <c r="BA104" s="963">
        <f t="shared" si="57"/>
        <v>1.6968116627313059</v>
      </c>
      <c r="BB104" s="963">
        <f t="shared" si="58"/>
        <v>1.603980705494126</v>
      </c>
      <c r="BC104" s="963">
        <f t="shared" si="59"/>
        <v>1.5907787893578711</v>
      </c>
      <c r="BD104" s="963">
        <f t="shared" si="60"/>
        <v>1.5875857982175494</v>
      </c>
      <c r="BE104" s="963">
        <f t="shared" si="61"/>
        <v>1.6309993863263446</v>
      </c>
      <c r="BF104" s="963">
        <f t="shared" si="62"/>
        <v>1.7479681464595251</v>
      </c>
      <c r="BG104" s="963">
        <f t="shared" si="63"/>
        <v>0.88886878822350357</v>
      </c>
      <c r="BH104" s="963">
        <f t="shared" si="64"/>
        <v>0.19182174044013742</v>
      </c>
      <c r="BI104" s="963">
        <f t="shared" si="65"/>
        <v>0.24520797332300776</v>
      </c>
      <c r="BJ104" s="963">
        <f t="shared" si="66"/>
        <v>0.30995129121580856</v>
      </c>
      <c r="BK104" s="963">
        <f t="shared" si="67"/>
        <v>0.32078550323209093</v>
      </c>
      <c r="BL104" s="965">
        <f t="shared" si="70"/>
        <v>-0.81813113916105296</v>
      </c>
      <c r="BM104" s="954" t="s">
        <v>321</v>
      </c>
      <c r="BN104" s="954" t="s">
        <v>581</v>
      </c>
      <c r="BO104" s="940" t="s">
        <v>749</v>
      </c>
      <c r="BP104" s="954"/>
    </row>
    <row r="105" spans="1:68" s="917" customFormat="1" ht="102" x14ac:dyDescent="0.2">
      <c r="A105" s="917">
        <v>136</v>
      </c>
      <c r="B105" s="918">
        <v>152</v>
      </c>
      <c r="C105" s="916"/>
      <c r="D105" s="937"/>
      <c r="E105" s="938"/>
      <c r="F105" s="939" t="s">
        <v>369</v>
      </c>
      <c r="G105" s="916"/>
      <c r="H105" s="916"/>
      <c r="I105" s="1010">
        <v>3935</v>
      </c>
      <c r="J105" s="940" t="s">
        <v>211</v>
      </c>
      <c r="K105" s="929">
        <v>19986768.809999999</v>
      </c>
      <c r="L105" s="929">
        <v>21772841.313999999</v>
      </c>
      <c r="M105" s="941">
        <v>20554208.213</v>
      </c>
      <c r="N105" s="929">
        <v>19328463.631999999</v>
      </c>
      <c r="O105" s="929">
        <v>20869345.537999999</v>
      </c>
      <c r="P105" s="929">
        <v>21681170.223999999</v>
      </c>
      <c r="Q105" s="929">
        <v>17239690.749000002</v>
      </c>
      <c r="R105" s="929">
        <v>19842263.888</v>
      </c>
      <c r="S105" s="929">
        <v>21899718.232999999</v>
      </c>
      <c r="T105" s="929">
        <v>18079710.958000001</v>
      </c>
      <c r="U105" s="929">
        <v>20202203.916000001</v>
      </c>
      <c r="V105" s="929">
        <v>21750199.368999999</v>
      </c>
      <c r="W105" s="929">
        <v>21433920.008000001</v>
      </c>
      <c r="X105" s="929">
        <v>12802201.141000001</v>
      </c>
      <c r="Y105" s="929">
        <v>17818173.962000001</v>
      </c>
      <c r="Z105" s="942">
        <v>78</v>
      </c>
      <c r="AA105" s="943">
        <f t="shared" si="68"/>
        <v>-0.13311309405095587</v>
      </c>
      <c r="AB105" s="944"/>
      <c r="AC105" s="929">
        <v>15058.199000000001</v>
      </c>
      <c r="AD105" s="929">
        <v>18909.141</v>
      </c>
      <c r="AE105" s="945">
        <v>18253.284</v>
      </c>
      <c r="AF105" s="929">
        <v>15717.716</v>
      </c>
      <c r="AG105" s="929">
        <v>18066.962</v>
      </c>
      <c r="AH105" s="929">
        <v>17591.388999999999</v>
      </c>
      <c r="AI105" s="929">
        <v>14158.075000000001</v>
      </c>
      <c r="AJ105" s="929">
        <v>15862.696</v>
      </c>
      <c r="AK105" s="929">
        <v>17600.522000000001</v>
      </c>
      <c r="AL105" s="929">
        <v>15626.011</v>
      </c>
      <c r="AM105" s="929">
        <v>8877.1540000000005</v>
      </c>
      <c r="AN105" s="929">
        <v>1979.2909999999999</v>
      </c>
      <c r="AO105" s="929">
        <v>1288.549</v>
      </c>
      <c r="AP105" s="929">
        <v>2884.009</v>
      </c>
      <c r="AQ105" s="929">
        <v>1979.2909999999999</v>
      </c>
      <c r="AR105" s="929">
        <v>3310.6280000000002</v>
      </c>
      <c r="AS105" s="931">
        <f t="shared" si="69"/>
        <v>-0.81862836298388819</v>
      </c>
      <c r="AT105" s="932">
        <v>310.90199999999999</v>
      </c>
      <c r="AU105" s="946">
        <f t="shared" si="71"/>
        <v>-0.98296733891830101</v>
      </c>
      <c r="AV105" s="946"/>
      <c r="AW105" s="947">
        <f t="shared" si="53"/>
        <v>1.5068167489350173</v>
      </c>
      <c r="AX105" s="948">
        <f t="shared" si="54"/>
        <v>1.736947486761075</v>
      </c>
      <c r="AY105" s="949">
        <f t="shared" si="55"/>
        <v>1.7761116177129388</v>
      </c>
      <c r="AZ105" s="948">
        <f t="shared" si="56"/>
        <v>1.6263802751479861</v>
      </c>
      <c r="BA105" s="948">
        <f t="shared" si="57"/>
        <v>1.7314354172825139</v>
      </c>
      <c r="BB105" s="948">
        <f t="shared" si="58"/>
        <v>1.6227342729431817</v>
      </c>
      <c r="BC105" s="948">
        <f t="shared" si="59"/>
        <v>1.6424975605576042</v>
      </c>
      <c r="BD105" s="948">
        <f t="shared" si="60"/>
        <v>1.5988796530010145</v>
      </c>
      <c r="BE105" s="948">
        <f t="shared" si="61"/>
        <v>1.607374287900958</v>
      </c>
      <c r="BF105" s="948">
        <f t="shared" si="62"/>
        <v>1.7285686741674069</v>
      </c>
      <c r="BG105" s="948">
        <f t="shared" si="63"/>
        <v>0.87883025405652471</v>
      </c>
      <c r="BH105" s="948">
        <f t="shared" si="64"/>
        <v>0.18200210181255005</v>
      </c>
      <c r="BI105" s="948">
        <f t="shared" si="65"/>
        <v>0.12023456274158546</v>
      </c>
      <c r="BJ105" s="948">
        <f t="shared" si="66"/>
        <v>0.45054892799078849</v>
      </c>
      <c r="BK105" s="948">
        <f t="shared" si="67"/>
        <v>0.37160126588284792</v>
      </c>
      <c r="BL105" s="966">
        <f t="shared" si="70"/>
        <v>-0.79077820212597283</v>
      </c>
      <c r="BM105" s="940" t="s">
        <v>321</v>
      </c>
      <c r="BN105" s="940" t="s">
        <v>582</v>
      </c>
      <c r="BO105" s="940" t="s">
        <v>750</v>
      </c>
      <c r="BP105" s="940"/>
    </row>
    <row r="106" spans="1:68" s="917" customFormat="1" ht="102" x14ac:dyDescent="0.2">
      <c r="A106" s="917">
        <v>137</v>
      </c>
      <c r="B106" s="918">
        <v>153</v>
      </c>
      <c r="C106" s="916"/>
      <c r="D106" s="937"/>
      <c r="E106" s="938">
        <v>3298</v>
      </c>
      <c r="F106" s="939" t="s">
        <v>370</v>
      </c>
      <c r="G106" s="916" t="s">
        <v>213</v>
      </c>
      <c r="H106" s="916" t="s">
        <v>9</v>
      </c>
      <c r="I106" s="1010">
        <v>2712</v>
      </c>
      <c r="J106" s="940" t="s">
        <v>212</v>
      </c>
      <c r="K106" s="929">
        <v>45786893.353</v>
      </c>
      <c r="L106" s="929">
        <v>40901182.979999997</v>
      </c>
      <c r="M106" s="941">
        <v>45772402.527000003</v>
      </c>
      <c r="N106" s="929">
        <v>35772859.273999996</v>
      </c>
      <c r="O106" s="929">
        <v>35144547.050999999</v>
      </c>
      <c r="P106" s="929">
        <v>48143964.472000003</v>
      </c>
      <c r="Q106" s="929">
        <v>45684169.402000003</v>
      </c>
      <c r="R106" s="929">
        <v>33986641.465999998</v>
      </c>
      <c r="S106" s="929">
        <v>34997030.744000003</v>
      </c>
      <c r="T106" s="929">
        <v>33792143.638999999</v>
      </c>
      <c r="U106" s="929">
        <v>32926098.289000001</v>
      </c>
      <c r="V106" s="929">
        <v>26036850.68</v>
      </c>
      <c r="W106" s="929">
        <v>33933557.901000001</v>
      </c>
      <c r="X106" s="929">
        <v>29938811.204999998</v>
      </c>
      <c r="Y106" s="929">
        <v>33837573.689999998</v>
      </c>
      <c r="Z106" s="942">
        <v>55.333333333333336</v>
      </c>
      <c r="AA106" s="943">
        <f t="shared" si="68"/>
        <v>-0.26074289698820041</v>
      </c>
      <c r="AB106" s="944"/>
      <c r="AC106" s="929">
        <v>24204.976999999999</v>
      </c>
      <c r="AD106" s="929">
        <v>22788.560000000001</v>
      </c>
      <c r="AE106" s="945">
        <v>25544.233</v>
      </c>
      <c r="AF106" s="929">
        <v>20008.187000000002</v>
      </c>
      <c r="AG106" s="929">
        <v>20718.396000000001</v>
      </c>
      <c r="AH106" s="929">
        <v>28062.510999999999</v>
      </c>
      <c r="AI106" s="929">
        <v>28147.487000000001</v>
      </c>
      <c r="AJ106" s="929">
        <v>22494.206999999999</v>
      </c>
      <c r="AK106" s="929">
        <v>22923.312999999998</v>
      </c>
      <c r="AL106" s="929">
        <v>16919.866999999998</v>
      </c>
      <c r="AM106" s="929">
        <v>946.904</v>
      </c>
      <c r="AN106" s="929">
        <v>606.80499999999995</v>
      </c>
      <c r="AO106" s="929">
        <v>1030.797</v>
      </c>
      <c r="AP106" s="929">
        <v>908.03</v>
      </c>
      <c r="AQ106" s="929">
        <v>606.80499999999995</v>
      </c>
      <c r="AR106" s="929">
        <v>1933.41</v>
      </c>
      <c r="AS106" s="931">
        <f t="shared" si="69"/>
        <v>-0.92431129171112714</v>
      </c>
      <c r="AT106" s="932">
        <v>1682.5740000000001</v>
      </c>
      <c r="AU106" s="946">
        <f t="shared" si="71"/>
        <v>-0.93413096412015972</v>
      </c>
      <c r="AV106" s="946"/>
      <c r="AW106" s="947">
        <f t="shared" si="53"/>
        <v>1.0572884608435251</v>
      </c>
      <c r="AX106" s="948">
        <f t="shared" si="54"/>
        <v>1.1143227818688388</v>
      </c>
      <c r="AY106" s="949">
        <f t="shared" si="55"/>
        <v>1.1161412375036286</v>
      </c>
      <c r="AZ106" s="948">
        <f t="shared" si="56"/>
        <v>1.1186238621156075</v>
      </c>
      <c r="BA106" s="948">
        <f t="shared" si="57"/>
        <v>1.1790390110838251</v>
      </c>
      <c r="BB106" s="948">
        <f t="shared" si="58"/>
        <v>1.1657748300442041</v>
      </c>
      <c r="BC106" s="948">
        <f t="shared" si="59"/>
        <v>1.2322643650282818</v>
      </c>
      <c r="BD106" s="948">
        <f t="shared" si="60"/>
        <v>1.3237087296491505</v>
      </c>
      <c r="BE106" s="948">
        <f t="shared" si="61"/>
        <v>1.3100147362604493</v>
      </c>
      <c r="BF106" s="948">
        <f t="shared" si="62"/>
        <v>1.0014083261928692</v>
      </c>
      <c r="BG106" s="948">
        <f t="shared" si="63"/>
        <v>5.7516927252588751E-2</v>
      </c>
      <c r="BH106" s="948">
        <f t="shared" si="64"/>
        <v>4.6611243998577176E-2</v>
      </c>
      <c r="BI106" s="948">
        <f t="shared" si="65"/>
        <v>6.0753841551617734E-2</v>
      </c>
      <c r="BJ106" s="948">
        <f t="shared" si="66"/>
        <v>6.065905514968159E-2</v>
      </c>
      <c r="BK106" s="948">
        <f t="shared" si="67"/>
        <v>0.11427592401942104</v>
      </c>
      <c r="BL106" s="966">
        <f t="shared" si="70"/>
        <v>-0.89761517612680308</v>
      </c>
      <c r="BM106" s="940" t="s">
        <v>321</v>
      </c>
      <c r="BN106" s="940" t="s">
        <v>583</v>
      </c>
      <c r="BO106" s="940" t="s">
        <v>751</v>
      </c>
      <c r="BP106" s="940"/>
    </row>
    <row r="107" spans="1:68" s="917" customFormat="1" ht="115.5" thickBot="1" x14ac:dyDescent="0.25">
      <c r="A107" s="917">
        <v>140</v>
      </c>
      <c r="B107" s="918">
        <v>156</v>
      </c>
      <c r="C107" s="979"/>
      <c r="D107" s="980"/>
      <c r="E107" s="981">
        <v>6249</v>
      </c>
      <c r="F107" s="982">
        <v>1</v>
      </c>
      <c r="G107" s="979" t="s">
        <v>278</v>
      </c>
      <c r="H107" s="979" t="s">
        <v>9</v>
      </c>
      <c r="I107" s="1011">
        <v>3131</v>
      </c>
      <c r="J107" s="983" t="s">
        <v>277</v>
      </c>
      <c r="K107" s="984">
        <v>20033616.267000001</v>
      </c>
      <c r="L107" s="984">
        <v>18933797.416999999</v>
      </c>
      <c r="M107" s="985">
        <v>19172525.919</v>
      </c>
      <c r="N107" s="984">
        <v>19613466.925000001</v>
      </c>
      <c r="O107" s="984">
        <v>18927838.425999999</v>
      </c>
      <c r="P107" s="984">
        <v>19706638.276000001</v>
      </c>
      <c r="Q107" s="984">
        <v>20276055.368999999</v>
      </c>
      <c r="R107" s="984">
        <v>20219645.708000001</v>
      </c>
      <c r="S107" s="984">
        <v>18714899.050999999</v>
      </c>
      <c r="T107" s="984">
        <v>17849898.616999999</v>
      </c>
      <c r="U107" s="984">
        <v>15305312.210000001</v>
      </c>
      <c r="V107" s="984">
        <v>15521567.497</v>
      </c>
      <c r="W107" s="984">
        <v>4266617.0290000001</v>
      </c>
      <c r="X107" s="984">
        <v>5292907.0650000004</v>
      </c>
      <c r="Y107" s="984">
        <v>17936038.761999998</v>
      </c>
      <c r="Z107" s="986">
        <v>70</v>
      </c>
      <c r="AA107" s="987">
        <f t="shared" si="68"/>
        <v>-6.4492657995295286E-2</v>
      </c>
      <c r="AB107" s="988"/>
      <c r="AC107" s="984">
        <v>19645.803</v>
      </c>
      <c r="AD107" s="984">
        <v>18968.357</v>
      </c>
      <c r="AE107" s="989">
        <v>18028.095000000001</v>
      </c>
      <c r="AF107" s="984">
        <v>18476.909</v>
      </c>
      <c r="AG107" s="984">
        <v>19984.858</v>
      </c>
      <c r="AH107" s="984">
        <v>20484.522000000001</v>
      </c>
      <c r="AI107" s="984">
        <v>21559.026999999998</v>
      </c>
      <c r="AJ107" s="984">
        <v>5795.7839999999997</v>
      </c>
      <c r="AK107" s="984">
        <v>494.26600000000002</v>
      </c>
      <c r="AL107" s="984">
        <v>422.10399999999998</v>
      </c>
      <c r="AM107" s="984">
        <v>262.12700000000001</v>
      </c>
      <c r="AN107" s="984">
        <v>274.86500000000001</v>
      </c>
      <c r="AO107" s="984">
        <v>44.223999999999997</v>
      </c>
      <c r="AP107" s="984">
        <v>97.197999999999993</v>
      </c>
      <c r="AQ107" s="1079">
        <v>274.86500000000001</v>
      </c>
      <c r="AR107" s="984">
        <v>280.45299999999997</v>
      </c>
      <c r="AS107" s="990">
        <f t="shared" si="69"/>
        <v>-0.98444355878976664</v>
      </c>
      <c r="AT107" s="932">
        <v>192.15299999999999</v>
      </c>
      <c r="AU107" s="946">
        <f t="shared" si="71"/>
        <v>-0.98934146952298629</v>
      </c>
      <c r="AV107" s="946"/>
      <c r="AW107" s="991">
        <f t="shared" si="53"/>
        <v>1.9612837480930669</v>
      </c>
      <c r="AX107" s="992">
        <f t="shared" si="54"/>
        <v>2.0036505706952341</v>
      </c>
      <c r="AY107" s="993">
        <f t="shared" si="55"/>
        <v>1.880617616704759</v>
      </c>
      <c r="AZ107" s="992">
        <f t="shared" si="56"/>
        <v>1.8841043320544921</v>
      </c>
      <c r="BA107" s="992">
        <f t="shared" si="57"/>
        <v>2.1116894121991279</v>
      </c>
      <c r="BB107" s="992">
        <f t="shared" si="58"/>
        <v>2.0789463644793598</v>
      </c>
      <c r="BC107" s="992">
        <f t="shared" si="59"/>
        <v>2.1265504169969405</v>
      </c>
      <c r="BD107" s="992">
        <f t="shared" si="60"/>
        <v>0.57328244853537369</v>
      </c>
      <c r="BE107" s="992">
        <f t="shared" si="61"/>
        <v>5.282058948360608E-2</v>
      </c>
      <c r="BF107" s="992">
        <f t="shared" si="62"/>
        <v>4.7294834447742344E-2</v>
      </c>
      <c r="BG107" s="992">
        <f t="shared" si="63"/>
        <v>3.4253074540842705E-2</v>
      </c>
      <c r="BH107" s="992">
        <f t="shared" si="64"/>
        <v>3.5417170340962763E-2</v>
      </c>
      <c r="BI107" s="992">
        <f t="shared" si="65"/>
        <v>2.0730241172062784E-2</v>
      </c>
      <c r="BJ107" s="992">
        <f t="shared" si="66"/>
        <v>3.6727642789246666E-2</v>
      </c>
      <c r="BK107" s="992">
        <f t="shared" si="67"/>
        <v>3.1272568455213069E-2</v>
      </c>
      <c r="BL107" s="994">
        <f t="shared" si="70"/>
        <v>-0.9833711179894139</v>
      </c>
      <c r="BM107" s="983" t="s">
        <v>324</v>
      </c>
      <c r="BN107" s="983" t="s">
        <v>584</v>
      </c>
      <c r="BO107" s="940" t="s">
        <v>753</v>
      </c>
      <c r="BP107" s="983"/>
    </row>
    <row r="108" spans="1:68" s="342" customFormat="1" ht="51" x14ac:dyDescent="0.2">
      <c r="A108" s="342">
        <v>141</v>
      </c>
      <c r="B108" s="21">
        <v>158</v>
      </c>
      <c r="C108" s="60" t="s">
        <v>219</v>
      </c>
      <c r="D108" s="61">
        <v>47</v>
      </c>
      <c r="E108" s="62">
        <v>3403</v>
      </c>
      <c r="F108" s="64" t="s">
        <v>355</v>
      </c>
      <c r="G108" s="60" t="s">
        <v>218</v>
      </c>
      <c r="H108" s="60" t="s">
        <v>9</v>
      </c>
      <c r="I108" s="97">
        <v>6019</v>
      </c>
      <c r="J108" s="63" t="s">
        <v>217</v>
      </c>
      <c r="K108" s="65">
        <v>39662189.825000003</v>
      </c>
      <c r="L108" s="65">
        <v>36573930.975000001</v>
      </c>
      <c r="M108" s="66">
        <v>37725532.25</v>
      </c>
      <c r="N108" s="65">
        <v>41843001.299999997</v>
      </c>
      <c r="O108" s="65">
        <v>35788467.600000001</v>
      </c>
      <c r="P108" s="65">
        <v>38922245.5</v>
      </c>
      <c r="Q108" s="65">
        <v>37017825.675000004</v>
      </c>
      <c r="R108" s="65">
        <v>41410811.964000002</v>
      </c>
      <c r="S108" s="65">
        <v>44170867.442000002</v>
      </c>
      <c r="T108" s="65">
        <v>34150253.853</v>
      </c>
      <c r="U108" s="65">
        <v>37735909.493000001</v>
      </c>
      <c r="V108" s="65">
        <v>40549532.806999996</v>
      </c>
      <c r="W108" s="65">
        <v>34833417.800999999</v>
      </c>
      <c r="X108" s="65">
        <v>36875804.045000002</v>
      </c>
      <c r="Y108" s="65">
        <v>30463283.939000003</v>
      </c>
      <c r="Z108" s="67">
        <v>85</v>
      </c>
      <c r="AA108" s="68">
        <f t="shared" si="68"/>
        <v>-0.19250220945524227</v>
      </c>
      <c r="AB108" s="69"/>
      <c r="AC108" s="65">
        <v>44048.911</v>
      </c>
      <c r="AD108" s="65">
        <v>39186.642</v>
      </c>
      <c r="AE108" s="117">
        <v>20226.351999999999</v>
      </c>
      <c r="AF108" s="65">
        <v>17761.512999999999</v>
      </c>
      <c r="AG108" s="65">
        <v>15324.742999999999</v>
      </c>
      <c r="AH108" s="65">
        <v>13822.34</v>
      </c>
      <c r="AI108" s="65">
        <v>11796.065000000001</v>
      </c>
      <c r="AJ108" s="65">
        <v>12428.161</v>
      </c>
      <c r="AK108" s="65">
        <v>12934.094000000001</v>
      </c>
      <c r="AL108" s="65">
        <v>10404.727999999999</v>
      </c>
      <c r="AM108" s="65">
        <v>11217.964</v>
      </c>
      <c r="AN108" s="65">
        <v>12405.411</v>
      </c>
      <c r="AO108" s="65">
        <v>10999.619999999999</v>
      </c>
      <c r="AP108" s="65">
        <v>10807.603999999999</v>
      </c>
      <c r="AQ108" s="1078">
        <f>SUM(6226.937+6178.474)</f>
        <v>12405.411</v>
      </c>
      <c r="AR108" s="65">
        <v>9483.6470000000008</v>
      </c>
      <c r="AS108" s="70">
        <f t="shared" si="69"/>
        <v>-0.53112419876802297</v>
      </c>
      <c r="AT108" s="127">
        <v>4599.2030000000004</v>
      </c>
      <c r="AU108" s="123">
        <f t="shared" si="71"/>
        <v>-0.7726133214728983</v>
      </c>
      <c r="AV108" s="123"/>
      <c r="AW108" s="33">
        <f t="shared" si="53"/>
        <v>2.221204184355698</v>
      </c>
      <c r="AX108" s="34">
        <f t="shared" si="54"/>
        <v>2.1428728580904202</v>
      </c>
      <c r="AY108" s="35">
        <f t="shared" si="55"/>
        <v>1.0722898150761013</v>
      </c>
      <c r="AZ108" s="34">
        <f t="shared" si="56"/>
        <v>0.84895979964037627</v>
      </c>
      <c r="BA108" s="34">
        <f t="shared" si="57"/>
        <v>0.85640677166071211</v>
      </c>
      <c r="BB108" s="34">
        <f t="shared" si="58"/>
        <v>0.71025398573163001</v>
      </c>
      <c r="BC108" s="34">
        <f t="shared" si="59"/>
        <v>0.63731809121174154</v>
      </c>
      <c r="BD108" s="34">
        <f t="shared" si="60"/>
        <v>0.60023749405369176</v>
      </c>
      <c r="BE108" s="34">
        <f t="shared" si="61"/>
        <v>0.58563912139527419</v>
      </c>
      <c r="BF108" s="34">
        <f t="shared" si="62"/>
        <v>0.60934996529087149</v>
      </c>
      <c r="BG108" s="34">
        <f t="shared" si="63"/>
        <v>0.59455113978800112</v>
      </c>
      <c r="BH108" s="34">
        <f t="shared" si="64"/>
        <v>0.61186455878764034</v>
      </c>
      <c r="BI108" s="34">
        <f t="shared" si="65"/>
        <v>0.63155559772169245</v>
      </c>
      <c r="BJ108" s="34">
        <f t="shared" si="66"/>
        <v>0.58616235116182669</v>
      </c>
      <c r="BK108" s="34">
        <f t="shared" si="67"/>
        <v>0.62262801469402662</v>
      </c>
      <c r="BL108" s="36">
        <f t="shared" si="70"/>
        <v>-0.41934726420036156</v>
      </c>
      <c r="BM108" s="63"/>
      <c r="BN108" s="63" t="s">
        <v>585</v>
      </c>
      <c r="BO108" s="25" t="s">
        <v>754</v>
      </c>
      <c r="BP108" s="63"/>
    </row>
    <row r="109" spans="1:68" s="342" customFormat="1" ht="127.5" x14ac:dyDescent="0.2">
      <c r="A109" s="342">
        <v>143</v>
      </c>
      <c r="B109" s="21">
        <v>161</v>
      </c>
      <c r="C109" s="22"/>
      <c r="D109" s="23"/>
      <c r="E109" s="24">
        <v>3406</v>
      </c>
      <c r="F109" s="99" t="s">
        <v>371</v>
      </c>
      <c r="G109" s="22" t="s">
        <v>223</v>
      </c>
      <c r="H109" s="22" t="s">
        <v>9</v>
      </c>
      <c r="I109" s="98">
        <v>703</v>
      </c>
      <c r="J109" s="25" t="s">
        <v>222</v>
      </c>
      <c r="K109" s="27">
        <v>93379010.482999995</v>
      </c>
      <c r="L109" s="27">
        <v>82309611.126000002</v>
      </c>
      <c r="M109" s="28">
        <v>92037608.213000014</v>
      </c>
      <c r="N109" s="27">
        <v>86309338.595999986</v>
      </c>
      <c r="O109" s="27">
        <v>78713435.656000003</v>
      </c>
      <c r="P109" s="27">
        <v>82641492.608999997</v>
      </c>
      <c r="Q109" s="27">
        <v>88208880.809</v>
      </c>
      <c r="R109" s="27">
        <v>91005459.349999994</v>
      </c>
      <c r="S109" s="27">
        <v>80938612.046000004</v>
      </c>
      <c r="T109" s="27">
        <v>52518943.787999988</v>
      </c>
      <c r="U109" s="27">
        <v>71087585.197999999</v>
      </c>
      <c r="V109" s="27">
        <v>57870076.980000004</v>
      </c>
      <c r="W109" s="27">
        <v>38081957.486000001</v>
      </c>
      <c r="X109" s="27">
        <v>31670337.948000003</v>
      </c>
      <c r="Y109" s="27">
        <v>32337015.059999999</v>
      </c>
      <c r="Z109" s="29">
        <v>21.333333333333332</v>
      </c>
      <c r="AA109" s="30">
        <f t="shared" si="68"/>
        <v>-0.64865433068226452</v>
      </c>
      <c r="AB109" s="31"/>
      <c r="AC109" s="27">
        <v>118422.891</v>
      </c>
      <c r="AD109" s="27">
        <v>94189.317999999999</v>
      </c>
      <c r="AE109" s="118">
        <v>108788.122</v>
      </c>
      <c r="AF109" s="27">
        <v>100017.27399999999</v>
      </c>
      <c r="AG109" s="27">
        <v>95675.434000000008</v>
      </c>
      <c r="AH109" s="27">
        <v>74598.400999999998</v>
      </c>
      <c r="AI109" s="27">
        <v>86791.946000000011</v>
      </c>
      <c r="AJ109" s="27">
        <v>64992.858</v>
      </c>
      <c r="AK109" s="27">
        <v>50796.752000000008</v>
      </c>
      <c r="AL109" s="27">
        <v>32006.075000000001</v>
      </c>
      <c r="AM109" s="27">
        <v>40601.781000000003</v>
      </c>
      <c r="AN109" s="27">
        <v>36575.199000000001</v>
      </c>
      <c r="AO109" s="27">
        <v>17810.311000000002</v>
      </c>
      <c r="AP109" s="27">
        <v>12071.649000000001</v>
      </c>
      <c r="AQ109" s="27">
        <f>SUM(3059.672+3732.394+4592.014+4791.83+4458.734+2948.593+4151.428+3472.33+2082.083+3286.121)</f>
        <v>36575.199000000001</v>
      </c>
      <c r="AR109" s="27">
        <v>17516.993000000002</v>
      </c>
      <c r="AS109" s="32">
        <f t="shared" si="69"/>
        <v>-0.83898064717028575</v>
      </c>
      <c r="AT109" s="127">
        <v>29629.855</v>
      </c>
      <c r="AU109" s="123">
        <f t="shared" si="71"/>
        <v>-0.72763703927162204</v>
      </c>
      <c r="AV109" s="123"/>
      <c r="AW109" s="33">
        <f t="shared" si="53"/>
        <v>2.5363920732820215</v>
      </c>
      <c r="AX109" s="34">
        <f t="shared" si="54"/>
        <v>2.2886590450734721</v>
      </c>
      <c r="AY109" s="35">
        <f t="shared" si="55"/>
        <v>2.3639928092923657</v>
      </c>
      <c r="AZ109" s="34">
        <f t="shared" si="56"/>
        <v>2.3176466330755847</v>
      </c>
      <c r="BA109" s="34">
        <f t="shared" si="57"/>
        <v>2.4309810187457384</v>
      </c>
      <c r="BB109" s="34">
        <f t="shared" si="58"/>
        <v>1.8053497981442781</v>
      </c>
      <c r="BC109" s="34">
        <f t="shared" si="59"/>
        <v>1.9678731938098593</v>
      </c>
      <c r="BD109" s="34">
        <f t="shared" si="60"/>
        <v>1.428328772014489</v>
      </c>
      <c r="BE109" s="34">
        <f t="shared" si="61"/>
        <v>1.2551920700377364</v>
      </c>
      <c r="BF109" s="34">
        <f t="shared" si="62"/>
        <v>1.2188392489078594</v>
      </c>
      <c r="BG109" s="34">
        <f t="shared" si="63"/>
        <v>1.1423030023290848</v>
      </c>
      <c r="BH109" s="34">
        <f t="shared" si="64"/>
        <v>1.264045285878588</v>
      </c>
      <c r="BI109" s="34">
        <f t="shared" si="65"/>
        <v>0.93536741153852565</v>
      </c>
      <c r="BJ109" s="34">
        <f t="shared" si="66"/>
        <v>0.76233155578071954</v>
      </c>
      <c r="BK109" s="34">
        <f t="shared" si="67"/>
        <v>1.0834019755687372</v>
      </c>
      <c r="BL109" s="36">
        <f t="shared" si="70"/>
        <v>-0.54170673814653381</v>
      </c>
      <c r="BM109" s="25"/>
      <c r="BN109" s="25" t="s">
        <v>586</v>
      </c>
      <c r="BO109" s="25" t="s">
        <v>756</v>
      </c>
      <c r="BP109" s="25"/>
    </row>
    <row r="110" spans="1:68" s="917" customFormat="1" ht="114.75" x14ac:dyDescent="0.2">
      <c r="A110" s="917">
        <v>144</v>
      </c>
      <c r="B110" s="918">
        <v>162</v>
      </c>
      <c r="C110" s="916"/>
      <c r="D110" s="937"/>
      <c r="E110" s="938">
        <v>3407</v>
      </c>
      <c r="F110" s="939" t="s">
        <v>367</v>
      </c>
      <c r="G110" s="916" t="s">
        <v>225</v>
      </c>
      <c r="H110" s="916" t="s">
        <v>9</v>
      </c>
      <c r="I110" s="1010">
        <v>3140</v>
      </c>
      <c r="J110" s="940" t="s">
        <v>224</v>
      </c>
      <c r="K110" s="929">
        <v>52168026.43</v>
      </c>
      <c r="L110" s="929">
        <v>50365690.715999998</v>
      </c>
      <c r="M110" s="941">
        <v>52299766.036999993</v>
      </c>
      <c r="N110" s="929">
        <v>51725638.130000003</v>
      </c>
      <c r="O110" s="929">
        <v>55622579.766000003</v>
      </c>
      <c r="P110" s="929">
        <v>51684012.744000003</v>
      </c>
      <c r="Q110" s="929">
        <v>54743486.780999996</v>
      </c>
      <c r="R110" s="929">
        <v>52195580.731000006</v>
      </c>
      <c r="S110" s="929">
        <v>53038071.372999996</v>
      </c>
      <c r="T110" s="929">
        <v>9597195.0640000012</v>
      </c>
      <c r="U110" s="929">
        <v>14159056.564000001</v>
      </c>
      <c r="V110" s="929">
        <v>29593458.347000003</v>
      </c>
      <c r="W110" s="929">
        <v>22341074.862</v>
      </c>
      <c r="X110" s="929">
        <v>23825650.191</v>
      </c>
      <c r="Y110" s="929">
        <v>28141989.162</v>
      </c>
      <c r="Z110" s="942">
        <v>72</v>
      </c>
      <c r="AA110" s="943">
        <f t="shared" si="68"/>
        <v>-0.46190984598113366</v>
      </c>
      <c r="AB110" s="944"/>
      <c r="AC110" s="929">
        <v>48433.887000000002</v>
      </c>
      <c r="AD110" s="929">
        <v>42887.786999999997</v>
      </c>
      <c r="AE110" s="945">
        <v>38076.055</v>
      </c>
      <c r="AF110" s="929">
        <v>43769.182000000001</v>
      </c>
      <c r="AG110" s="929">
        <v>39249.868000000002</v>
      </c>
      <c r="AH110" s="929">
        <v>28885.65</v>
      </c>
      <c r="AI110" s="929">
        <v>28296.691999999999</v>
      </c>
      <c r="AJ110" s="929">
        <v>24601.577999999998</v>
      </c>
      <c r="AK110" s="929">
        <v>24919.764999999999</v>
      </c>
      <c r="AL110" s="929">
        <v>5254.835</v>
      </c>
      <c r="AM110" s="929">
        <v>4447.7780000000002</v>
      </c>
      <c r="AN110" s="929">
        <v>14337.005999999999</v>
      </c>
      <c r="AO110" s="929">
        <v>1085.059</v>
      </c>
      <c r="AP110" s="929">
        <v>2913.652</v>
      </c>
      <c r="AQ110" s="929">
        <f>SUM(3088.345+2036.97+3055.48+2927.008+3229.203)</f>
        <v>14337.005999999999</v>
      </c>
      <c r="AR110" s="929">
        <v>827.12599999999998</v>
      </c>
      <c r="AS110" s="931">
        <f t="shared" si="69"/>
        <v>-0.97827700374946935</v>
      </c>
      <c r="AT110" s="932">
        <v>747.86400000000003</v>
      </c>
      <c r="AU110" s="946">
        <f t="shared" si="71"/>
        <v>-0.98035867949029909</v>
      </c>
      <c r="AV110" s="946"/>
      <c r="AW110" s="947">
        <f t="shared" si="53"/>
        <v>1.8568418364451438</v>
      </c>
      <c r="AX110" s="948">
        <f t="shared" si="54"/>
        <v>1.7030556472196083</v>
      </c>
      <c r="AY110" s="949">
        <f t="shared" si="55"/>
        <v>1.4560698024179579</v>
      </c>
      <c r="AZ110" s="948">
        <f t="shared" si="56"/>
        <v>1.6923592857374381</v>
      </c>
      <c r="BA110" s="948">
        <f t="shared" si="57"/>
        <v>1.4112926140830302</v>
      </c>
      <c r="BB110" s="948">
        <f t="shared" si="58"/>
        <v>1.1177789210398852</v>
      </c>
      <c r="BC110" s="948">
        <f t="shared" si="59"/>
        <v>1.0337920970653636</v>
      </c>
      <c r="BD110" s="948">
        <f t="shared" si="60"/>
        <v>0.9426690020670131</v>
      </c>
      <c r="BE110" s="948">
        <f t="shared" si="61"/>
        <v>0.93969348262108432</v>
      </c>
      <c r="BF110" s="948">
        <f t="shared" si="62"/>
        <v>1.0950772522507934</v>
      </c>
      <c r="BG110" s="948">
        <f t="shared" si="63"/>
        <v>0.62825909055390927</v>
      </c>
      <c r="BH110" s="948">
        <f t="shared" si="64"/>
        <v>0.96893075705384024</v>
      </c>
      <c r="BI110" s="948">
        <f t="shared" si="65"/>
        <v>9.7135791961879159E-2</v>
      </c>
      <c r="BJ110" s="948">
        <f t="shared" si="66"/>
        <v>0.24458111125131982</v>
      </c>
      <c r="BK110" s="948">
        <f t="shared" si="67"/>
        <v>5.8782340881352084E-2</v>
      </c>
      <c r="BL110" s="966">
        <f t="shared" si="70"/>
        <v>-0.95962944854447374</v>
      </c>
      <c r="BM110" s="940" t="s">
        <v>321</v>
      </c>
      <c r="BN110" s="940" t="s">
        <v>587</v>
      </c>
      <c r="BO110" s="940" t="s">
        <v>757</v>
      </c>
      <c r="BP110" s="940"/>
    </row>
    <row r="111" spans="1:68" s="917" customFormat="1" ht="115.5" thickBot="1" x14ac:dyDescent="0.25">
      <c r="A111" s="917">
        <v>145</v>
      </c>
      <c r="B111" s="918">
        <v>163</v>
      </c>
      <c r="C111" s="979"/>
      <c r="D111" s="980"/>
      <c r="E111" s="981"/>
      <c r="F111" s="982" t="s">
        <v>372</v>
      </c>
      <c r="G111" s="979"/>
      <c r="H111" s="979"/>
      <c r="I111" s="1011">
        <v>6004</v>
      </c>
      <c r="J111" s="983" t="s">
        <v>226</v>
      </c>
      <c r="K111" s="984">
        <v>52353892.127999999</v>
      </c>
      <c r="L111" s="984">
        <v>51202167.732999995</v>
      </c>
      <c r="M111" s="985">
        <v>54427414.409000002</v>
      </c>
      <c r="N111" s="984">
        <v>57439274.033999994</v>
      </c>
      <c r="O111" s="984">
        <v>45586631.969999999</v>
      </c>
      <c r="P111" s="984">
        <v>48984423.267999999</v>
      </c>
      <c r="Q111" s="984">
        <v>52423837.177000001</v>
      </c>
      <c r="R111" s="984">
        <v>54484215.572999999</v>
      </c>
      <c r="S111" s="984">
        <v>54001261.734000005</v>
      </c>
      <c r="T111" s="984">
        <v>11239305.848000001</v>
      </c>
      <c r="U111" s="984">
        <v>20973482.901000001</v>
      </c>
      <c r="V111" s="984">
        <v>23076290.817999996</v>
      </c>
      <c r="W111" s="984">
        <v>24328616.581999999</v>
      </c>
      <c r="X111" s="984">
        <v>22991501.612</v>
      </c>
      <c r="Y111" s="984">
        <v>30706668.019000001</v>
      </c>
      <c r="Z111" s="986">
        <v>82</v>
      </c>
      <c r="AA111" s="987">
        <f t="shared" si="68"/>
        <v>-0.4358235026883362</v>
      </c>
      <c r="AB111" s="988"/>
      <c r="AC111" s="984">
        <v>48517.566000000006</v>
      </c>
      <c r="AD111" s="984">
        <v>47403.201000000001</v>
      </c>
      <c r="AE111" s="989">
        <v>39494.914000000004</v>
      </c>
      <c r="AF111" s="984">
        <v>48215.714999999997</v>
      </c>
      <c r="AG111" s="984">
        <v>35810.949999999997</v>
      </c>
      <c r="AH111" s="984">
        <v>27322.106999999996</v>
      </c>
      <c r="AI111" s="984">
        <v>27175.85</v>
      </c>
      <c r="AJ111" s="984">
        <v>26491.076999999997</v>
      </c>
      <c r="AK111" s="984">
        <v>25696.822999999997</v>
      </c>
      <c r="AL111" s="984">
        <v>6005.1790000000001</v>
      </c>
      <c r="AM111" s="984">
        <v>7478.3639999999996</v>
      </c>
      <c r="AN111" s="984">
        <v>11720.665000000001</v>
      </c>
      <c r="AO111" s="984">
        <v>1181.164</v>
      </c>
      <c r="AP111" s="984">
        <v>2508.9009999999998</v>
      </c>
      <c r="AQ111" s="1079">
        <f>SUM(2708.833+3308.978+2688.031+3014.823)</f>
        <v>11720.665000000001</v>
      </c>
      <c r="AR111" s="984">
        <v>904.19700000000012</v>
      </c>
      <c r="AS111" s="990">
        <f t="shared" si="69"/>
        <v>-0.97710598888758182</v>
      </c>
      <c r="AT111" s="932">
        <v>724.07399999999996</v>
      </c>
      <c r="AU111" s="946">
        <f t="shared" si="71"/>
        <v>-0.98166665206563053</v>
      </c>
      <c r="AV111" s="946"/>
      <c r="AW111" s="947">
        <f t="shared" si="53"/>
        <v>1.8534463829882768</v>
      </c>
      <c r="AX111" s="948">
        <f t="shared" si="54"/>
        <v>1.851609144643634</v>
      </c>
      <c r="AY111" s="949">
        <f t="shared" si="55"/>
        <v>1.4512875332718069</v>
      </c>
      <c r="AZ111" s="948">
        <f t="shared" si="56"/>
        <v>1.6788413785125385</v>
      </c>
      <c r="BA111" s="948">
        <f t="shared" si="57"/>
        <v>1.5711162879313718</v>
      </c>
      <c r="BB111" s="948">
        <f t="shared" si="58"/>
        <v>1.1155426634510843</v>
      </c>
      <c r="BC111" s="948">
        <f t="shared" si="59"/>
        <v>1.0367745462143663</v>
      </c>
      <c r="BD111" s="948">
        <f t="shared" si="60"/>
        <v>0.97243125266275532</v>
      </c>
      <c r="BE111" s="948">
        <f t="shared" si="61"/>
        <v>0.95171194801253656</v>
      </c>
      <c r="BF111" s="948">
        <f t="shared" si="62"/>
        <v>1.0686031826544879</v>
      </c>
      <c r="BG111" s="948">
        <f t="shared" si="63"/>
        <v>0.71312562012706404</v>
      </c>
      <c r="BH111" s="948">
        <f t="shared" si="64"/>
        <v>1.0158187979549671</v>
      </c>
      <c r="BI111" s="948">
        <f t="shared" si="65"/>
        <v>9.7100794532962248E-2</v>
      </c>
      <c r="BJ111" s="948">
        <f t="shared" si="66"/>
        <v>0.21824594516180051</v>
      </c>
      <c r="BK111" s="948">
        <f t="shared" si="67"/>
        <v>5.8892550597838933E-2</v>
      </c>
      <c r="BL111" s="966">
        <f t="shared" si="70"/>
        <v>-0.95942048060933127</v>
      </c>
      <c r="BM111" s="983" t="s">
        <v>321</v>
      </c>
      <c r="BN111" s="983" t="s">
        <v>588</v>
      </c>
      <c r="BO111" s="940" t="s">
        <v>758</v>
      </c>
      <c r="BP111" s="983"/>
    </row>
    <row r="112" spans="1:68" s="917" customFormat="1" ht="76.5" x14ac:dyDescent="0.2">
      <c r="A112" s="917">
        <v>146</v>
      </c>
      <c r="B112" s="918">
        <v>164</v>
      </c>
      <c r="C112" s="950" t="s">
        <v>229</v>
      </c>
      <c r="D112" s="951">
        <v>51</v>
      </c>
      <c r="E112" s="952">
        <v>3775</v>
      </c>
      <c r="F112" s="953" t="s">
        <v>351</v>
      </c>
      <c r="G112" s="950" t="s">
        <v>228</v>
      </c>
      <c r="H112" s="950" t="s">
        <v>9</v>
      </c>
      <c r="I112" s="1012">
        <v>1702</v>
      </c>
      <c r="J112" s="954" t="s">
        <v>227</v>
      </c>
      <c r="K112" s="955">
        <v>30330093.675000001</v>
      </c>
      <c r="L112" s="955">
        <v>26956088.424999997</v>
      </c>
      <c r="M112" s="956">
        <v>27940131.699999999</v>
      </c>
      <c r="N112" s="955">
        <v>27573915.100000001</v>
      </c>
      <c r="O112" s="955">
        <v>23997998.149999999</v>
      </c>
      <c r="P112" s="955">
        <v>24389685.199999999</v>
      </c>
      <c r="Q112" s="955">
        <v>23946719.350000001</v>
      </c>
      <c r="R112" s="955">
        <v>24309943.800000001</v>
      </c>
      <c r="S112" s="955">
        <v>23081513.232000001</v>
      </c>
      <c r="T112" s="955">
        <v>6974244.9289999995</v>
      </c>
      <c r="U112" s="955">
        <v>13407373.868000001</v>
      </c>
      <c r="V112" s="955">
        <v>8453287.7630000003</v>
      </c>
      <c r="W112" s="955">
        <v>7126165.2110000001</v>
      </c>
      <c r="X112" s="955">
        <v>6919047.5879999995</v>
      </c>
      <c r="Y112" s="955">
        <v>4844116.3109999998</v>
      </c>
      <c r="Z112" s="957">
        <v>47</v>
      </c>
      <c r="AA112" s="958">
        <f t="shared" si="68"/>
        <v>-0.82662514396809372</v>
      </c>
      <c r="AB112" s="959"/>
      <c r="AC112" s="955">
        <v>16740.633999999998</v>
      </c>
      <c r="AD112" s="955">
        <v>15021.925999999999</v>
      </c>
      <c r="AE112" s="960">
        <v>17657.756000000001</v>
      </c>
      <c r="AF112" s="955">
        <v>16389.720999999998</v>
      </c>
      <c r="AG112" s="955">
        <v>15059.904999999999</v>
      </c>
      <c r="AH112" s="955">
        <v>18114.184999999998</v>
      </c>
      <c r="AI112" s="955">
        <v>17425.592000000001</v>
      </c>
      <c r="AJ112" s="955">
        <v>17510.239000000001</v>
      </c>
      <c r="AK112" s="955">
        <v>14004.382</v>
      </c>
      <c r="AL112" s="955">
        <v>3175.1080000000002</v>
      </c>
      <c r="AM112" s="955">
        <v>5655.6589999999997</v>
      </c>
      <c r="AN112" s="955">
        <v>3620.8760000000002</v>
      </c>
      <c r="AO112" s="955">
        <v>3166.0259999999998</v>
      </c>
      <c r="AP112" s="955">
        <v>2807.288</v>
      </c>
      <c r="AQ112" s="1076">
        <f>SUM(1339.731+2281.145)</f>
        <v>3620.8760000000002</v>
      </c>
      <c r="AR112" s="955">
        <v>2086.6150000000002</v>
      </c>
      <c r="AS112" s="961">
        <f t="shared" si="69"/>
        <v>-0.88183011476656492</v>
      </c>
      <c r="AT112" s="932">
        <v>1745.925</v>
      </c>
      <c r="AU112" s="946">
        <f t="shared" si="71"/>
        <v>-0.90112418588183008</v>
      </c>
      <c r="AV112" s="946"/>
      <c r="AW112" s="962">
        <f t="shared" si="53"/>
        <v>1.1038959641459134</v>
      </c>
      <c r="AX112" s="963">
        <f t="shared" si="54"/>
        <v>1.114547909411675</v>
      </c>
      <c r="AY112" s="964">
        <f t="shared" si="55"/>
        <v>1.2639708495003266</v>
      </c>
      <c r="AZ112" s="963">
        <f t="shared" si="56"/>
        <v>1.1887844682600039</v>
      </c>
      <c r="BA112" s="963">
        <f t="shared" si="57"/>
        <v>1.2550967714779993</v>
      </c>
      <c r="BB112" s="963">
        <f t="shared" si="58"/>
        <v>1.4853971956964822</v>
      </c>
      <c r="BC112" s="963">
        <f t="shared" si="59"/>
        <v>1.4553636133043</v>
      </c>
      <c r="BD112" s="963">
        <f t="shared" si="60"/>
        <v>1.4405824335965762</v>
      </c>
      <c r="BE112" s="963">
        <f t="shared" si="61"/>
        <v>1.2134717389832528</v>
      </c>
      <c r="BF112" s="963">
        <f t="shared" si="62"/>
        <v>0.91052380073358341</v>
      </c>
      <c r="BG112" s="963">
        <f t="shared" si="63"/>
        <v>0.84366395025331886</v>
      </c>
      <c r="BH112" s="963">
        <f t="shared" si="64"/>
        <v>0.85667875068646226</v>
      </c>
      <c r="BI112" s="963">
        <f t="shared" si="65"/>
        <v>0.88856373835198188</v>
      </c>
      <c r="BJ112" s="963">
        <f t="shared" si="66"/>
        <v>0.81146659689660172</v>
      </c>
      <c r="BK112" s="963">
        <f t="shared" si="67"/>
        <v>0.86150491277912689</v>
      </c>
      <c r="BL112" s="965">
        <f t="shared" si="70"/>
        <v>-0.31841393880270474</v>
      </c>
      <c r="BM112" s="954"/>
      <c r="BN112" s="954" t="s">
        <v>589</v>
      </c>
      <c r="BO112" s="954"/>
      <c r="BP112" s="954" t="s">
        <v>669</v>
      </c>
    </row>
    <row r="113" spans="1:68" s="917" customFormat="1" ht="76.5" x14ac:dyDescent="0.2">
      <c r="A113" s="917">
        <v>147</v>
      </c>
      <c r="B113" s="918">
        <v>165</v>
      </c>
      <c r="C113" s="916"/>
      <c r="D113" s="937"/>
      <c r="E113" s="938">
        <v>3797</v>
      </c>
      <c r="F113" s="939">
        <v>6</v>
      </c>
      <c r="G113" s="916" t="s">
        <v>231</v>
      </c>
      <c r="H113" s="916" t="s">
        <v>9</v>
      </c>
      <c r="I113" s="1010">
        <v>1356</v>
      </c>
      <c r="J113" s="940" t="s">
        <v>233</v>
      </c>
      <c r="K113" s="929">
        <v>46629811.125</v>
      </c>
      <c r="L113" s="929">
        <v>46266312.174999997</v>
      </c>
      <c r="M113" s="941">
        <v>46648051.375</v>
      </c>
      <c r="N113" s="929">
        <v>47223924.625</v>
      </c>
      <c r="O113" s="929">
        <v>30320243.75</v>
      </c>
      <c r="P113" s="929">
        <v>45538345.850000001</v>
      </c>
      <c r="Q113" s="929">
        <v>40968273.549999997</v>
      </c>
      <c r="R113" s="929">
        <v>43289212.674999997</v>
      </c>
      <c r="S113" s="929">
        <v>37384472.487999998</v>
      </c>
      <c r="T113" s="929">
        <v>47013677.262000002</v>
      </c>
      <c r="U113" s="929">
        <v>34165192.609999999</v>
      </c>
      <c r="V113" s="929">
        <v>33852567.25</v>
      </c>
      <c r="W113" s="929">
        <v>18324272.502</v>
      </c>
      <c r="X113" s="929">
        <v>38216694.949000001</v>
      </c>
      <c r="Y113" s="929">
        <v>35124249.861000001</v>
      </c>
      <c r="Z113" s="942">
        <v>32.333333333333336</v>
      </c>
      <c r="AA113" s="943">
        <f t="shared" si="68"/>
        <v>-0.2470371467687057</v>
      </c>
      <c r="AB113" s="944"/>
      <c r="AC113" s="929">
        <v>37145.031000000003</v>
      </c>
      <c r="AD113" s="929">
        <v>37698.671999999999</v>
      </c>
      <c r="AE113" s="945">
        <v>40923.809000000001</v>
      </c>
      <c r="AF113" s="929">
        <v>45446.741000000002</v>
      </c>
      <c r="AG113" s="929">
        <v>26048.157999999999</v>
      </c>
      <c r="AH113" s="929">
        <v>42744.366999999998</v>
      </c>
      <c r="AI113" s="929">
        <v>37138.326999999997</v>
      </c>
      <c r="AJ113" s="929">
        <v>39616.351000000002</v>
      </c>
      <c r="AK113" s="929">
        <v>7172.5770000000002</v>
      </c>
      <c r="AL113" s="929">
        <v>1500.2090000000001</v>
      </c>
      <c r="AM113" s="929">
        <v>1258.23</v>
      </c>
      <c r="AN113" s="929">
        <v>1265.6880000000001</v>
      </c>
      <c r="AO113" s="929">
        <v>641.02200000000005</v>
      </c>
      <c r="AP113" s="929">
        <v>1248.47</v>
      </c>
      <c r="AQ113" s="929">
        <v>1265.6880000000001</v>
      </c>
      <c r="AR113" s="929">
        <v>1189.03</v>
      </c>
      <c r="AS113" s="931">
        <f t="shared" si="69"/>
        <v>-0.97094527540190601</v>
      </c>
      <c r="AT113" s="932">
        <v>1597.172</v>
      </c>
      <c r="AU113" s="946">
        <f t="shared" si="71"/>
        <v>-0.96097205907690564</v>
      </c>
      <c r="AV113" s="946"/>
      <c r="AW113" s="947">
        <f t="shared" si="53"/>
        <v>1.5931881388249993</v>
      </c>
      <c r="AX113" s="948">
        <f t="shared" si="54"/>
        <v>1.62963807694059</v>
      </c>
      <c r="AY113" s="949">
        <f t="shared" si="55"/>
        <v>1.7545774279408473</v>
      </c>
      <c r="AZ113" s="948">
        <f t="shared" si="56"/>
        <v>1.9247337598849559</v>
      </c>
      <c r="BA113" s="948">
        <f t="shared" si="57"/>
        <v>1.7182024138575733</v>
      </c>
      <c r="BB113" s="948">
        <f t="shared" si="58"/>
        <v>1.877291157689251</v>
      </c>
      <c r="BC113" s="948">
        <f t="shared" si="59"/>
        <v>1.8130286576354888</v>
      </c>
      <c r="BD113" s="948">
        <f t="shared" si="60"/>
        <v>1.8303105347480197</v>
      </c>
      <c r="BE113" s="948">
        <f t="shared" si="61"/>
        <v>0.38371957781682314</v>
      </c>
      <c r="BF113" s="948">
        <f t="shared" si="62"/>
        <v>6.3820108843627169E-2</v>
      </c>
      <c r="BG113" s="948">
        <f t="shared" si="63"/>
        <v>7.3655665540238849E-2</v>
      </c>
      <c r="BH113" s="948">
        <f t="shared" si="64"/>
        <v>7.477648537866799E-2</v>
      </c>
      <c r="BI113" s="948">
        <f t="shared" si="65"/>
        <v>6.9964250960580912E-2</v>
      </c>
      <c r="BJ113" s="948">
        <f t="shared" si="66"/>
        <v>6.5336366824293793E-2</v>
      </c>
      <c r="BK113" s="948">
        <f t="shared" si="67"/>
        <v>6.7704221710382054E-2</v>
      </c>
      <c r="BL113" s="966">
        <f t="shared" si="70"/>
        <v>-0.96141280479719893</v>
      </c>
      <c r="BM113" s="940" t="s">
        <v>324</v>
      </c>
      <c r="BN113" s="940" t="s">
        <v>590</v>
      </c>
      <c r="BO113" s="940"/>
      <c r="BP113" s="940" t="s">
        <v>670</v>
      </c>
    </row>
    <row r="114" spans="1:68" s="917" customFormat="1" ht="76.5" x14ac:dyDescent="0.2">
      <c r="A114" s="917">
        <v>148</v>
      </c>
      <c r="B114" s="918">
        <v>166</v>
      </c>
      <c r="C114" s="916"/>
      <c r="D114" s="937"/>
      <c r="E114" s="938"/>
      <c r="F114" s="939">
        <v>5</v>
      </c>
      <c r="G114" s="916"/>
      <c r="H114" s="916"/>
      <c r="I114" s="1010">
        <v>2850</v>
      </c>
      <c r="J114" s="940" t="s">
        <v>232</v>
      </c>
      <c r="K114" s="929">
        <v>22712725.925000001</v>
      </c>
      <c r="L114" s="929">
        <v>15968392.824999999</v>
      </c>
      <c r="M114" s="941">
        <v>22584280</v>
      </c>
      <c r="N114" s="929">
        <v>21738235.875</v>
      </c>
      <c r="O114" s="929">
        <v>23565074.875</v>
      </c>
      <c r="P114" s="929">
        <v>20710968.050000001</v>
      </c>
      <c r="Q114" s="929">
        <v>19914252.125</v>
      </c>
      <c r="R114" s="929">
        <v>22786941.649999999</v>
      </c>
      <c r="S114" s="929">
        <v>20901602.912</v>
      </c>
      <c r="T114" s="929">
        <v>23251481.541999999</v>
      </c>
      <c r="U114" s="929">
        <v>20379238.166000001</v>
      </c>
      <c r="V114" s="929">
        <v>12637984.329</v>
      </c>
      <c r="W114" s="929">
        <v>14889289.278000001</v>
      </c>
      <c r="X114" s="929">
        <v>16869900.658</v>
      </c>
      <c r="Y114" s="929">
        <v>18725622.035999998</v>
      </c>
      <c r="Z114" s="942">
        <v>61.25</v>
      </c>
      <c r="AA114" s="943">
        <f t="shared" si="68"/>
        <v>-0.17085592119828488</v>
      </c>
      <c r="AB114" s="944"/>
      <c r="AC114" s="929">
        <v>18068.39</v>
      </c>
      <c r="AD114" s="929">
        <v>12494.569</v>
      </c>
      <c r="AE114" s="945">
        <v>20270.371999999999</v>
      </c>
      <c r="AF114" s="929">
        <v>20795.974999999999</v>
      </c>
      <c r="AG114" s="929">
        <v>20382.045999999998</v>
      </c>
      <c r="AH114" s="929">
        <v>19093.702000000001</v>
      </c>
      <c r="AI114" s="929">
        <v>16957.87</v>
      </c>
      <c r="AJ114" s="929">
        <v>19308.796999999999</v>
      </c>
      <c r="AK114" s="929">
        <v>17470.073</v>
      </c>
      <c r="AL114" s="929">
        <v>19568.8</v>
      </c>
      <c r="AM114" s="929">
        <v>16405.207999999999</v>
      </c>
      <c r="AN114" s="929">
        <v>7386.4309999999996</v>
      </c>
      <c r="AO114" s="929">
        <v>453.721</v>
      </c>
      <c r="AP114" s="929">
        <v>496.85500000000002</v>
      </c>
      <c r="AQ114" s="929">
        <v>7386.4309999999996</v>
      </c>
      <c r="AR114" s="929">
        <v>649.24</v>
      </c>
      <c r="AS114" s="931">
        <f t="shared" si="69"/>
        <v>-0.96797098740960441</v>
      </c>
      <c r="AT114" s="932">
        <v>714.55799999999999</v>
      </c>
      <c r="AU114" s="946">
        <f t="shared" si="71"/>
        <v>-0.96474864891478063</v>
      </c>
      <c r="AV114" s="946"/>
      <c r="AW114" s="947">
        <f t="shared" si="53"/>
        <v>1.5910366778222813</v>
      </c>
      <c r="AX114" s="948">
        <f t="shared" si="54"/>
        <v>1.5649125290102575</v>
      </c>
      <c r="AY114" s="949">
        <f t="shared" si="55"/>
        <v>1.7950868480199502</v>
      </c>
      <c r="AZ114" s="948">
        <f t="shared" si="56"/>
        <v>1.9133084321636564</v>
      </c>
      <c r="BA114" s="948">
        <f t="shared" si="57"/>
        <v>1.7298520041303285</v>
      </c>
      <c r="BB114" s="948">
        <f t="shared" si="58"/>
        <v>1.8438251610358696</v>
      </c>
      <c r="BC114" s="948">
        <f t="shared" si="59"/>
        <v>1.7030888123296772</v>
      </c>
      <c r="BD114" s="948">
        <f t="shared" si="60"/>
        <v>1.6947247503922933</v>
      </c>
      <c r="BE114" s="948">
        <f t="shared" si="61"/>
        <v>1.6716491145250976</v>
      </c>
      <c r="BF114" s="948">
        <f t="shared" si="62"/>
        <v>1.68323037520445</v>
      </c>
      <c r="BG114" s="948">
        <f t="shared" si="63"/>
        <v>1.6099922741341592</v>
      </c>
      <c r="BH114" s="948">
        <f t="shared" si="64"/>
        <v>1.1689254880702107</v>
      </c>
      <c r="BI114" s="948">
        <f t="shared" si="65"/>
        <v>6.0945958068046341E-2</v>
      </c>
      <c r="BJ114" s="948">
        <f t="shared" si="66"/>
        <v>5.8904318415696509E-2</v>
      </c>
      <c r="BK114" s="948">
        <f t="shared" si="67"/>
        <v>6.9342422777928167E-2</v>
      </c>
      <c r="BL114" s="966">
        <f t="shared" si="70"/>
        <v>-0.96137099279936478</v>
      </c>
      <c r="BM114" s="940" t="s">
        <v>321</v>
      </c>
      <c r="BN114" s="940" t="s">
        <v>591</v>
      </c>
      <c r="BO114" s="940"/>
      <c r="BP114" s="940" t="s">
        <v>670</v>
      </c>
    </row>
    <row r="115" spans="1:68" s="917" customFormat="1" ht="76.5" x14ac:dyDescent="0.2">
      <c r="A115" s="917">
        <v>149</v>
      </c>
      <c r="B115" s="918">
        <v>167</v>
      </c>
      <c r="C115" s="916"/>
      <c r="D115" s="937"/>
      <c r="E115" s="938"/>
      <c r="F115" s="939">
        <v>4</v>
      </c>
      <c r="G115" s="916"/>
      <c r="H115" s="916"/>
      <c r="I115" s="1010">
        <v>6166</v>
      </c>
      <c r="J115" s="940" t="s">
        <v>230</v>
      </c>
      <c r="K115" s="929">
        <v>8664673.625</v>
      </c>
      <c r="L115" s="929">
        <v>12121316.574999999</v>
      </c>
      <c r="M115" s="941">
        <v>10708220.6</v>
      </c>
      <c r="N115" s="929">
        <v>9653191.5</v>
      </c>
      <c r="O115" s="929">
        <v>12058509.175000001</v>
      </c>
      <c r="P115" s="929">
        <v>11767157.175000001</v>
      </c>
      <c r="Q115" s="929">
        <v>8424969.8000000007</v>
      </c>
      <c r="R115" s="929">
        <v>9369520.7249999996</v>
      </c>
      <c r="S115" s="929">
        <v>10153866.984999999</v>
      </c>
      <c r="T115" s="929">
        <v>8618289.5480000004</v>
      </c>
      <c r="U115" s="929">
        <v>8895171.6300000008</v>
      </c>
      <c r="V115" s="929">
        <v>6658415.5319999997</v>
      </c>
      <c r="W115" s="929">
        <v>2894001.0120000001</v>
      </c>
      <c r="X115" s="929">
        <v>5493884.0159999998</v>
      </c>
      <c r="Y115" s="929">
        <v>9967870.7919999994</v>
      </c>
      <c r="Z115" s="942">
        <v>90</v>
      </c>
      <c r="AA115" s="943">
        <f t="shared" si="68"/>
        <v>-6.9138453124508864E-2</v>
      </c>
      <c r="AB115" s="944"/>
      <c r="AC115" s="929">
        <v>6750.97</v>
      </c>
      <c r="AD115" s="929">
        <v>9608.1949999999997</v>
      </c>
      <c r="AE115" s="945">
        <v>9475.7729999999992</v>
      </c>
      <c r="AF115" s="929">
        <v>8995.3310000000001</v>
      </c>
      <c r="AG115" s="929">
        <v>10246.391</v>
      </c>
      <c r="AH115" s="929">
        <v>10662.99</v>
      </c>
      <c r="AI115" s="929">
        <v>7077.5879999999997</v>
      </c>
      <c r="AJ115" s="929">
        <v>7619.79</v>
      </c>
      <c r="AK115" s="929">
        <v>8354.4279999999999</v>
      </c>
      <c r="AL115" s="929">
        <v>6959.0450000000001</v>
      </c>
      <c r="AM115" s="929">
        <v>6969.3059999999996</v>
      </c>
      <c r="AN115" s="929">
        <v>5722.7</v>
      </c>
      <c r="AO115" s="929">
        <v>101.027</v>
      </c>
      <c r="AP115" s="929">
        <v>180.845</v>
      </c>
      <c r="AQ115" s="929">
        <v>5722.7</v>
      </c>
      <c r="AR115" s="929">
        <v>279.61399999999998</v>
      </c>
      <c r="AS115" s="931">
        <f t="shared" si="69"/>
        <v>-0.97049169497834109</v>
      </c>
      <c r="AT115" s="932">
        <v>153.351</v>
      </c>
      <c r="AU115" s="946">
        <f t="shared" si="71"/>
        <v>-0.98381651818801474</v>
      </c>
      <c r="AV115" s="946"/>
      <c r="AW115" s="947">
        <f t="shared" si="53"/>
        <v>1.5582745045402677</v>
      </c>
      <c r="AX115" s="948">
        <f t="shared" si="54"/>
        <v>1.5853385134444442</v>
      </c>
      <c r="AY115" s="949">
        <f t="shared" si="55"/>
        <v>1.7698128109165028</v>
      </c>
      <c r="AZ115" s="948">
        <f t="shared" si="56"/>
        <v>1.8637009324843499</v>
      </c>
      <c r="BA115" s="948">
        <f t="shared" si="57"/>
        <v>1.6994457360024358</v>
      </c>
      <c r="BB115" s="948">
        <f t="shared" si="58"/>
        <v>1.8123306830054302</v>
      </c>
      <c r="BC115" s="948">
        <f t="shared" si="59"/>
        <v>1.6801456071688232</v>
      </c>
      <c r="BD115" s="948">
        <f t="shared" si="60"/>
        <v>1.6265058210861687</v>
      </c>
      <c r="BE115" s="948">
        <f t="shared" si="61"/>
        <v>1.6455657755496982</v>
      </c>
      <c r="BF115" s="948">
        <f t="shared" si="62"/>
        <v>1.6149480616173886</v>
      </c>
      <c r="BG115" s="948">
        <f t="shared" si="63"/>
        <v>1.5669862909660348</v>
      </c>
      <c r="BH115" s="948">
        <f t="shared" si="64"/>
        <v>1.7189374776918025</v>
      </c>
      <c r="BI115" s="948">
        <f t="shared" si="65"/>
        <v>6.9818220229426783E-2</v>
      </c>
      <c r="BJ115" s="948">
        <f t="shared" si="66"/>
        <v>6.5835026539810382E-2</v>
      </c>
      <c r="BK115" s="948">
        <f t="shared" si="67"/>
        <v>5.6103054671296948E-2</v>
      </c>
      <c r="BL115" s="966">
        <f t="shared" si="70"/>
        <v>-0.96830000646099745</v>
      </c>
      <c r="BM115" s="940" t="s">
        <v>321</v>
      </c>
      <c r="BN115" s="940" t="s">
        <v>592</v>
      </c>
      <c r="BO115" s="940"/>
      <c r="BP115" s="940" t="s">
        <v>671</v>
      </c>
    </row>
    <row r="116" spans="1:68" s="342" customFormat="1" ht="191.25" x14ac:dyDescent="0.2">
      <c r="A116" s="342">
        <v>152</v>
      </c>
      <c r="B116" s="21">
        <v>172</v>
      </c>
      <c r="C116" s="22"/>
      <c r="D116" s="23"/>
      <c r="E116" s="24">
        <v>3809</v>
      </c>
      <c r="F116" s="26" t="s">
        <v>351</v>
      </c>
      <c r="G116" s="22" t="s">
        <v>238</v>
      </c>
      <c r="H116" s="22" t="s">
        <v>9</v>
      </c>
      <c r="I116" s="98">
        <v>1733</v>
      </c>
      <c r="J116" s="25" t="s">
        <v>239</v>
      </c>
      <c r="K116" s="27">
        <v>20891638.024999999</v>
      </c>
      <c r="L116" s="27">
        <v>22475419.449999999</v>
      </c>
      <c r="M116" s="28">
        <v>19979054.299000002</v>
      </c>
      <c r="N116" s="27">
        <v>20679700.75</v>
      </c>
      <c r="O116" s="27">
        <v>22599156.875</v>
      </c>
      <c r="P116" s="27">
        <v>21273193.848999999</v>
      </c>
      <c r="Q116" s="27">
        <v>18664914.925000001</v>
      </c>
      <c r="R116" s="27">
        <v>20128993.701000001</v>
      </c>
      <c r="S116" s="27">
        <v>18264909.534000002</v>
      </c>
      <c r="T116" s="27">
        <v>16609509.559</v>
      </c>
      <c r="U116" s="27">
        <v>14963749.703</v>
      </c>
      <c r="V116" s="27">
        <v>11859012.115</v>
      </c>
      <c r="W116" s="27">
        <v>6694949.0659999996</v>
      </c>
      <c r="X116" s="27">
        <v>8186174.188000001</v>
      </c>
      <c r="Y116" s="27">
        <v>8682469.9179999996</v>
      </c>
      <c r="Z116" s="29">
        <v>47.4</v>
      </c>
      <c r="AA116" s="30">
        <f t="shared" si="68"/>
        <v>-0.56542137640445889</v>
      </c>
      <c r="AB116" s="31"/>
      <c r="AC116" s="27">
        <v>21019.578000000001</v>
      </c>
      <c r="AD116" s="27">
        <v>24549.891</v>
      </c>
      <c r="AE116" s="118">
        <v>22463.864999999998</v>
      </c>
      <c r="AF116" s="27">
        <v>23112.834999999999</v>
      </c>
      <c r="AG116" s="27">
        <v>24562.781999999999</v>
      </c>
      <c r="AH116" s="27">
        <v>22715.489999999998</v>
      </c>
      <c r="AI116" s="27">
        <v>20467.513999999999</v>
      </c>
      <c r="AJ116" s="27">
        <v>19613.786</v>
      </c>
      <c r="AK116" s="27">
        <v>19759.372000000003</v>
      </c>
      <c r="AL116" s="27">
        <v>18992.510999999999</v>
      </c>
      <c r="AM116" s="27">
        <v>16110.279</v>
      </c>
      <c r="AN116" s="27">
        <v>13186.902999999998</v>
      </c>
      <c r="AO116" s="27">
        <v>7488.0470000000005</v>
      </c>
      <c r="AP116" s="27">
        <v>8652.237000000001</v>
      </c>
      <c r="AQ116" s="27">
        <f>SUM(6338.972+6847.931)</f>
        <v>13186.902999999998</v>
      </c>
      <c r="AR116" s="27">
        <v>8844.6790000000001</v>
      </c>
      <c r="AS116" s="32">
        <f t="shared" si="69"/>
        <v>-0.60627082650291919</v>
      </c>
      <c r="AT116" s="127">
        <v>2476.7730000000001</v>
      </c>
      <c r="AU116" s="123">
        <f t="shared" si="71"/>
        <v>-0.88974412907128841</v>
      </c>
      <c r="AV116" s="123"/>
      <c r="AW116" s="33">
        <f t="shared" si="53"/>
        <v>2.0122479601500753</v>
      </c>
      <c r="AX116" s="34">
        <f t="shared" si="54"/>
        <v>2.1845991399283986</v>
      </c>
      <c r="AY116" s="35">
        <f t="shared" si="55"/>
        <v>2.2487415734311673</v>
      </c>
      <c r="AZ116" s="34">
        <f t="shared" si="56"/>
        <v>2.2353161952790832</v>
      </c>
      <c r="BA116" s="34">
        <f t="shared" si="57"/>
        <v>2.1737786180131553</v>
      </c>
      <c r="BB116" s="34">
        <f t="shared" si="58"/>
        <v>2.1355975187588294</v>
      </c>
      <c r="BC116" s="34">
        <f t="shared" si="59"/>
        <v>2.1931537413637581</v>
      </c>
      <c r="BD116" s="34">
        <f t="shared" si="60"/>
        <v>1.9488093931914334</v>
      </c>
      <c r="BE116" s="34">
        <f t="shared" si="61"/>
        <v>2.1636430186766673</v>
      </c>
      <c r="BF116" s="34">
        <f t="shared" si="62"/>
        <v>2.2869442270447715</v>
      </c>
      <c r="BG116" s="34">
        <f t="shared" si="63"/>
        <v>2.1532409081622288</v>
      </c>
      <c r="BH116" s="34">
        <f t="shared" si="64"/>
        <v>2.2239462903188034</v>
      </c>
      <c r="BI116" s="34">
        <f t="shared" si="65"/>
        <v>2.2369242622106609</v>
      </c>
      <c r="BJ116" s="34">
        <f t="shared" si="66"/>
        <v>2.1138658428947665</v>
      </c>
      <c r="BK116" s="34">
        <f t="shared" si="67"/>
        <v>2.0373647322782467</v>
      </c>
      <c r="BL116" s="36">
        <f t="shared" si="70"/>
        <v>-9.3997835789729436E-2</v>
      </c>
      <c r="BM116" s="25"/>
      <c r="BN116" s="25" t="s">
        <v>595</v>
      </c>
      <c r="BO116" s="25"/>
      <c r="BP116" s="25" t="s">
        <v>673</v>
      </c>
    </row>
    <row r="117" spans="1:68" s="342" customFormat="1" ht="39" thickBot="1" x14ac:dyDescent="0.25">
      <c r="A117" s="342">
        <v>153</v>
      </c>
      <c r="B117" s="21">
        <v>173</v>
      </c>
      <c r="C117" s="50"/>
      <c r="D117" s="51"/>
      <c r="E117" s="52"/>
      <c r="F117" s="54">
        <v>3</v>
      </c>
      <c r="G117" s="50"/>
      <c r="H117" s="50"/>
      <c r="I117" s="96">
        <v>2364</v>
      </c>
      <c r="J117" s="53" t="s">
        <v>237</v>
      </c>
      <c r="K117" s="55">
        <v>17746147.225000001</v>
      </c>
      <c r="L117" s="55">
        <v>31176744.574999999</v>
      </c>
      <c r="M117" s="56">
        <v>25772283.149999999</v>
      </c>
      <c r="N117" s="55">
        <v>32746846.699999999</v>
      </c>
      <c r="O117" s="55">
        <v>32772447.300000001</v>
      </c>
      <c r="P117" s="55">
        <v>19093780.324999999</v>
      </c>
      <c r="Q117" s="55">
        <v>3035484.65</v>
      </c>
      <c r="R117" s="55">
        <v>9509965.5500000007</v>
      </c>
      <c r="S117" s="55">
        <v>4144936.66</v>
      </c>
      <c r="T117" s="55">
        <v>2677395.412</v>
      </c>
      <c r="U117" s="55">
        <v>3908171.159</v>
      </c>
      <c r="V117" s="55">
        <v>2072165.1370000001</v>
      </c>
      <c r="W117" s="55">
        <v>1073779.2080000001</v>
      </c>
      <c r="X117" s="55">
        <v>1028433.221</v>
      </c>
      <c r="Y117" s="55">
        <v>2008212.629</v>
      </c>
      <c r="Z117" s="57">
        <v>48.333333333333336</v>
      </c>
      <c r="AA117" s="58">
        <f t="shared" si="68"/>
        <v>-0.92207859050314678</v>
      </c>
      <c r="AB117" s="59"/>
      <c r="AC117" s="55">
        <v>7687.5919999999996</v>
      </c>
      <c r="AD117" s="55">
        <v>14815.614</v>
      </c>
      <c r="AE117" s="119">
        <v>10566.684999999999</v>
      </c>
      <c r="AF117" s="55">
        <v>12691.365</v>
      </c>
      <c r="AG117" s="55">
        <v>13627.47</v>
      </c>
      <c r="AH117" s="55">
        <v>9439.1299999999992</v>
      </c>
      <c r="AI117" s="55">
        <v>1217.867</v>
      </c>
      <c r="AJ117" s="55">
        <v>4613.4620000000004</v>
      </c>
      <c r="AK117" s="55">
        <v>1866.2470000000001</v>
      </c>
      <c r="AL117" s="55">
        <v>1184.414</v>
      </c>
      <c r="AM117" s="55">
        <v>1791.6079999999999</v>
      </c>
      <c r="AN117" s="55">
        <v>754.78800000000001</v>
      </c>
      <c r="AO117" s="55">
        <v>407.59899999999999</v>
      </c>
      <c r="AP117" s="55">
        <v>398.77300000000002</v>
      </c>
      <c r="AQ117" s="1092"/>
      <c r="AR117" s="55">
        <v>908.53700000000003</v>
      </c>
      <c r="AS117" s="75">
        <f t="shared" si="69"/>
        <v>-0.91401872962050068</v>
      </c>
      <c r="AT117" s="127">
        <v>2070.4520000000002</v>
      </c>
      <c r="AU117" s="123">
        <f t="shared" si="71"/>
        <v>-0.80405851030857833</v>
      </c>
      <c r="AV117" s="123"/>
      <c r="AW117" s="76">
        <f t="shared" si="53"/>
        <v>0.86639560717382691</v>
      </c>
      <c r="AX117" s="77">
        <f t="shared" si="54"/>
        <v>0.9504272624974669</v>
      </c>
      <c r="AY117" s="78">
        <f t="shared" si="55"/>
        <v>0.8200037954340107</v>
      </c>
      <c r="AZ117" s="77">
        <f t="shared" si="56"/>
        <v>0.77511982245301192</v>
      </c>
      <c r="BA117" s="77">
        <f t="shared" si="57"/>
        <v>0.83164188961866148</v>
      </c>
      <c r="BB117" s="77">
        <f t="shared" si="58"/>
        <v>0.98871253773052936</v>
      </c>
      <c r="BC117" s="77">
        <f t="shared" si="59"/>
        <v>0.80242013412915791</v>
      </c>
      <c r="BD117" s="77">
        <f t="shared" si="60"/>
        <v>0.9702373737831258</v>
      </c>
      <c r="BE117" s="77">
        <f t="shared" si="61"/>
        <v>0.90049482203667741</v>
      </c>
      <c r="BF117" s="77">
        <f t="shared" si="62"/>
        <v>0.8847508998420589</v>
      </c>
      <c r="BG117" s="77">
        <f t="shared" si="63"/>
        <v>0.91685237268801001</v>
      </c>
      <c r="BH117" s="77">
        <f t="shared" si="64"/>
        <v>0.72850178445985503</v>
      </c>
      <c r="BI117" s="77">
        <f t="shared" si="65"/>
        <v>0.75918586793869069</v>
      </c>
      <c r="BJ117" s="77">
        <f t="shared" si="66"/>
        <v>0.7754961466768876</v>
      </c>
      <c r="BK117" s="77">
        <f t="shared" si="67"/>
        <v>0.90482151827957658</v>
      </c>
      <c r="BL117" s="79">
        <f t="shared" si="70"/>
        <v>0.10343576861211191</v>
      </c>
      <c r="BM117" s="53"/>
      <c r="BN117" s="53" t="s">
        <v>596</v>
      </c>
      <c r="BO117" s="53"/>
      <c r="BP117" s="53" t="s">
        <v>674</v>
      </c>
    </row>
    <row r="118" spans="1:68" s="917" customFormat="1" ht="102" x14ac:dyDescent="0.2">
      <c r="A118" s="917">
        <v>154</v>
      </c>
      <c r="B118" s="918">
        <v>175</v>
      </c>
      <c r="C118" s="950" t="s">
        <v>242</v>
      </c>
      <c r="D118" s="951">
        <v>54</v>
      </c>
      <c r="E118" s="952">
        <v>3935</v>
      </c>
      <c r="F118" s="953" t="s">
        <v>351</v>
      </c>
      <c r="G118" s="950" t="s">
        <v>241</v>
      </c>
      <c r="H118" s="950" t="s">
        <v>9</v>
      </c>
      <c r="I118" s="1012">
        <v>861</v>
      </c>
      <c r="J118" s="954" t="s">
        <v>243</v>
      </c>
      <c r="K118" s="955">
        <v>90736158.974999994</v>
      </c>
      <c r="L118" s="955">
        <v>83025308.673999995</v>
      </c>
      <c r="M118" s="956">
        <v>100130697.09999999</v>
      </c>
      <c r="N118" s="955">
        <v>94212043.949999988</v>
      </c>
      <c r="O118" s="955">
        <v>86746926.900000006</v>
      </c>
      <c r="P118" s="955">
        <v>89406278.875</v>
      </c>
      <c r="Q118" s="955">
        <v>104605799.3</v>
      </c>
      <c r="R118" s="955">
        <v>95165135.851999998</v>
      </c>
      <c r="S118" s="955">
        <v>101532236.01199999</v>
      </c>
      <c r="T118" s="955">
        <v>73963713.674999997</v>
      </c>
      <c r="U118" s="955">
        <v>62247300.660999998</v>
      </c>
      <c r="V118" s="955">
        <v>89013981.888999999</v>
      </c>
      <c r="W118" s="955">
        <v>71747187.925999999</v>
      </c>
      <c r="X118" s="955">
        <v>68154032.549999997</v>
      </c>
      <c r="Y118" s="955">
        <v>94165695.594999999</v>
      </c>
      <c r="Z118" s="957">
        <v>22.5</v>
      </c>
      <c r="AA118" s="958">
        <f t="shared" si="68"/>
        <v>-5.9572155969740026E-2</v>
      </c>
      <c r="AB118" s="959"/>
      <c r="AC118" s="955">
        <v>55511.157999999996</v>
      </c>
      <c r="AD118" s="955">
        <v>52183.485000000001</v>
      </c>
      <c r="AE118" s="960">
        <v>63884.460000000006</v>
      </c>
      <c r="AF118" s="955">
        <v>63042.251000000004</v>
      </c>
      <c r="AG118" s="955">
        <v>57564.955000000002</v>
      </c>
      <c r="AH118" s="955">
        <v>58419.665999999997</v>
      </c>
      <c r="AI118" s="955">
        <v>67835.940999999992</v>
      </c>
      <c r="AJ118" s="955">
        <v>58934.012000000002</v>
      </c>
      <c r="AK118" s="955">
        <v>63988.614999999998</v>
      </c>
      <c r="AL118" s="955">
        <v>45550.705000000002</v>
      </c>
      <c r="AM118" s="955">
        <v>16887.334999999999</v>
      </c>
      <c r="AN118" s="955">
        <v>6642.7150000000001</v>
      </c>
      <c r="AO118" s="955">
        <v>1594.348</v>
      </c>
      <c r="AP118" s="955">
        <v>2089.3469999999998</v>
      </c>
      <c r="AQ118" s="1076">
        <f>SUM(5174.676+1468.039)</f>
        <v>6642.7150000000001</v>
      </c>
      <c r="AR118" s="955">
        <v>4374.9380000000001</v>
      </c>
      <c r="AS118" s="961">
        <f t="shared" si="69"/>
        <v>-0.93151796227126282</v>
      </c>
      <c r="AT118" s="932">
        <v>2315.1950000000002</v>
      </c>
      <c r="AU118" s="946">
        <f t="shared" si="71"/>
        <v>-0.96375965297350874</v>
      </c>
      <c r="AV118" s="946"/>
      <c r="AW118" s="947">
        <f t="shared" si="53"/>
        <v>1.2235730193360876</v>
      </c>
      <c r="AX118" s="948">
        <f t="shared" si="54"/>
        <v>1.25705006903134</v>
      </c>
      <c r="AY118" s="949">
        <f t="shared" si="55"/>
        <v>1.2760214769342699</v>
      </c>
      <c r="AZ118" s="948">
        <f t="shared" si="56"/>
        <v>1.3383055574817515</v>
      </c>
      <c r="BA118" s="948">
        <f t="shared" si="57"/>
        <v>1.3271929521228951</v>
      </c>
      <c r="BB118" s="948">
        <f t="shared" si="58"/>
        <v>1.3068358673483602</v>
      </c>
      <c r="BC118" s="948">
        <f t="shared" si="59"/>
        <v>1.2969824130964791</v>
      </c>
      <c r="BD118" s="948">
        <f t="shared" si="60"/>
        <v>1.2385630824224045</v>
      </c>
      <c r="BE118" s="948">
        <f t="shared" si="61"/>
        <v>1.2604590918777214</v>
      </c>
      <c r="BF118" s="948">
        <f t="shared" si="62"/>
        <v>1.2317041083186255</v>
      </c>
      <c r="BG118" s="948">
        <f t="shared" si="63"/>
        <v>0.54258850811760506</v>
      </c>
      <c r="BH118" s="948">
        <f t="shared" si="64"/>
        <v>0.14925104706097594</v>
      </c>
      <c r="BI118" s="948">
        <f t="shared" si="65"/>
        <v>4.4443497956865134E-2</v>
      </c>
      <c r="BJ118" s="948">
        <f t="shared" si="66"/>
        <v>6.131249822869065E-2</v>
      </c>
      <c r="BK118" s="948">
        <f t="shared" si="67"/>
        <v>9.2919995383803022E-2</v>
      </c>
      <c r="BL118" s="966">
        <f t="shared" si="70"/>
        <v>-0.92717991267118027</v>
      </c>
      <c r="BM118" s="954" t="s">
        <v>321</v>
      </c>
      <c r="BN118" s="954" t="s">
        <v>597</v>
      </c>
      <c r="BO118" s="940" t="s">
        <v>759</v>
      </c>
      <c r="BP118" s="954"/>
    </row>
    <row r="119" spans="1:68" s="917" customFormat="1" ht="102" x14ac:dyDescent="0.2">
      <c r="A119" s="917">
        <v>155</v>
      </c>
      <c r="B119" s="918">
        <v>176</v>
      </c>
      <c r="C119" s="916"/>
      <c r="D119" s="937"/>
      <c r="E119" s="938"/>
      <c r="F119" s="939">
        <v>3</v>
      </c>
      <c r="G119" s="916"/>
      <c r="H119" s="916"/>
      <c r="I119" s="1010">
        <v>1378</v>
      </c>
      <c r="J119" s="940" t="s">
        <v>240</v>
      </c>
      <c r="K119" s="929">
        <v>58268845.075000003</v>
      </c>
      <c r="L119" s="929">
        <v>41873069.350000001</v>
      </c>
      <c r="M119" s="941">
        <v>69737189.650000006</v>
      </c>
      <c r="N119" s="929">
        <v>77816245.275000006</v>
      </c>
      <c r="O119" s="929">
        <v>65395083.075000003</v>
      </c>
      <c r="P119" s="929">
        <v>84065686.900000006</v>
      </c>
      <c r="Q119" s="929">
        <v>78613078.125</v>
      </c>
      <c r="R119" s="929">
        <v>74606938.535999998</v>
      </c>
      <c r="S119" s="929">
        <v>49857376.773999996</v>
      </c>
      <c r="T119" s="929">
        <v>59376969.818999998</v>
      </c>
      <c r="U119" s="929">
        <v>88725013.615999997</v>
      </c>
      <c r="V119" s="929">
        <v>62643662.228</v>
      </c>
      <c r="W119" s="929">
        <v>52785620.25</v>
      </c>
      <c r="X119" s="929">
        <v>71350144.562999994</v>
      </c>
      <c r="Y119" s="929">
        <v>34755071.655000001</v>
      </c>
      <c r="Z119" s="942">
        <v>33.833333333333336</v>
      </c>
      <c r="AA119" s="943">
        <f t="shared" si="68"/>
        <v>-0.5016278713061102</v>
      </c>
      <c r="AB119" s="944"/>
      <c r="AC119" s="929">
        <v>35594.675999999999</v>
      </c>
      <c r="AD119" s="929">
        <v>26667.128000000001</v>
      </c>
      <c r="AE119" s="945">
        <v>43734.476999999999</v>
      </c>
      <c r="AF119" s="929">
        <v>50975.695</v>
      </c>
      <c r="AG119" s="929">
        <v>42587.851000000002</v>
      </c>
      <c r="AH119" s="929">
        <v>53992.618000000002</v>
      </c>
      <c r="AI119" s="929">
        <v>49463.345999999998</v>
      </c>
      <c r="AJ119" s="929">
        <v>44612.108</v>
      </c>
      <c r="AK119" s="929">
        <v>29551.194</v>
      </c>
      <c r="AL119" s="929">
        <v>3017.1909999999998</v>
      </c>
      <c r="AM119" s="929">
        <v>2980.268</v>
      </c>
      <c r="AN119" s="929">
        <v>1967.57</v>
      </c>
      <c r="AO119" s="929">
        <v>1538.8320000000001</v>
      </c>
      <c r="AP119" s="929">
        <v>3604.9070000000002</v>
      </c>
      <c r="AQ119" s="929">
        <v>1967.57</v>
      </c>
      <c r="AR119" s="929">
        <v>1797.22</v>
      </c>
      <c r="AS119" s="931">
        <f t="shared" si="69"/>
        <v>-0.95890610513074159</v>
      </c>
      <c r="AT119" s="932">
        <v>2844.9830000000002</v>
      </c>
      <c r="AU119" s="946">
        <f t="shared" si="71"/>
        <v>-0.93494873621102181</v>
      </c>
      <c r="AV119" s="946"/>
      <c r="AW119" s="947">
        <f t="shared" si="53"/>
        <v>1.2217395403730678</v>
      </c>
      <c r="AX119" s="948">
        <f t="shared" si="54"/>
        <v>1.2737125992413068</v>
      </c>
      <c r="AY119" s="949">
        <f t="shared" si="55"/>
        <v>1.2542655423740607</v>
      </c>
      <c r="AZ119" s="948">
        <f t="shared" si="56"/>
        <v>1.3101556061938893</v>
      </c>
      <c r="BA119" s="948">
        <f t="shared" si="57"/>
        <v>1.302478687920835</v>
      </c>
      <c r="BB119" s="948">
        <f t="shared" si="58"/>
        <v>1.2845340350154206</v>
      </c>
      <c r="BC119" s="948">
        <f t="shared" si="59"/>
        <v>1.2583999298780797</v>
      </c>
      <c r="BD119" s="948">
        <f t="shared" si="60"/>
        <v>1.1959238343086112</v>
      </c>
      <c r="BE119" s="948">
        <f t="shared" si="61"/>
        <v>1.1854291546044831</v>
      </c>
      <c r="BF119" s="948">
        <f t="shared" si="62"/>
        <v>0.10162832523105721</v>
      </c>
      <c r="BG119" s="948">
        <f t="shared" si="63"/>
        <v>6.7179882617962455E-2</v>
      </c>
      <c r="BH119" s="948">
        <f t="shared" si="64"/>
        <v>6.2817847169878593E-2</v>
      </c>
      <c r="BI119" s="948">
        <f t="shared" si="65"/>
        <v>5.8304969903237996E-2</v>
      </c>
      <c r="BJ119" s="948">
        <f t="shared" si="66"/>
        <v>0.10104834466921024</v>
      </c>
      <c r="BK119" s="948">
        <f t="shared" si="67"/>
        <v>0.10342202817708447</v>
      </c>
      <c r="BL119" s="966">
        <f t="shared" si="70"/>
        <v>-0.91754375394756649</v>
      </c>
      <c r="BM119" s="940" t="s">
        <v>322</v>
      </c>
      <c r="BN119" s="940" t="s">
        <v>598</v>
      </c>
      <c r="BO119" s="940" t="s">
        <v>760</v>
      </c>
      <c r="BP119" s="940"/>
    </row>
    <row r="120" spans="1:68" s="917" customFormat="1" ht="114.75" x14ac:dyDescent="0.2">
      <c r="A120" s="917">
        <v>160</v>
      </c>
      <c r="B120" s="918">
        <v>181</v>
      </c>
      <c r="C120" s="916"/>
      <c r="D120" s="937"/>
      <c r="E120" s="938">
        <v>3943</v>
      </c>
      <c r="F120" s="939">
        <v>2</v>
      </c>
      <c r="G120" s="916" t="s">
        <v>252</v>
      </c>
      <c r="H120" s="916" t="s">
        <v>9</v>
      </c>
      <c r="I120" s="1010">
        <v>988</v>
      </c>
      <c r="J120" s="940" t="s">
        <v>253</v>
      </c>
      <c r="K120" s="929">
        <v>38859600.225000001</v>
      </c>
      <c r="L120" s="929">
        <v>25435098.550000001</v>
      </c>
      <c r="M120" s="941">
        <v>37176430.733999997</v>
      </c>
      <c r="N120" s="929">
        <v>33811121.597000003</v>
      </c>
      <c r="O120" s="929">
        <v>36742125.663999997</v>
      </c>
      <c r="P120" s="929">
        <v>28341735.951000001</v>
      </c>
      <c r="Q120" s="929">
        <v>36138702.509999998</v>
      </c>
      <c r="R120" s="929">
        <v>33276780.068</v>
      </c>
      <c r="S120" s="929">
        <v>30360816.752999999</v>
      </c>
      <c r="T120" s="929">
        <v>20279946.760000002</v>
      </c>
      <c r="U120" s="929">
        <v>34716235.544</v>
      </c>
      <c r="V120" s="929">
        <v>36221329.108999997</v>
      </c>
      <c r="W120" s="929">
        <v>18048726.776999999</v>
      </c>
      <c r="X120" s="929">
        <v>37545320.559</v>
      </c>
      <c r="Y120" s="929">
        <v>35031572.189000003</v>
      </c>
      <c r="Z120" s="942">
        <v>25.166666666666668</v>
      </c>
      <c r="AA120" s="943">
        <f t="shared" si="68"/>
        <v>-5.7694041699339282E-2</v>
      </c>
      <c r="AB120" s="944"/>
      <c r="AC120" s="929">
        <v>47951.743000000002</v>
      </c>
      <c r="AD120" s="929">
        <v>31936.781999999999</v>
      </c>
      <c r="AE120" s="945">
        <v>45890.71</v>
      </c>
      <c r="AF120" s="929">
        <v>45875.932000000001</v>
      </c>
      <c r="AG120" s="929">
        <v>50740.652000000002</v>
      </c>
      <c r="AH120" s="929">
        <v>36993.205000000002</v>
      </c>
      <c r="AI120" s="929">
        <v>42295.906000000003</v>
      </c>
      <c r="AJ120" s="929">
        <v>45757.247000000003</v>
      </c>
      <c r="AK120" s="929">
        <v>37633.434999999998</v>
      </c>
      <c r="AL120" s="929">
        <v>25389.53</v>
      </c>
      <c r="AM120" s="929">
        <v>1315.4949999999999</v>
      </c>
      <c r="AN120" s="929">
        <v>2038.2170000000001</v>
      </c>
      <c r="AO120" s="929">
        <v>1189.931</v>
      </c>
      <c r="AP120" s="929">
        <v>3381.703</v>
      </c>
      <c r="AQ120" s="929">
        <v>2038.2170000000001</v>
      </c>
      <c r="AR120" s="929">
        <v>2643.9209999999998</v>
      </c>
      <c r="AS120" s="931">
        <f t="shared" si="69"/>
        <v>-0.94238657453763508</v>
      </c>
      <c r="AT120" s="932">
        <v>2236.6419999999998</v>
      </c>
      <c r="AU120" s="946">
        <f t="shared" si="71"/>
        <v>-0.95126155162994863</v>
      </c>
      <c r="AV120" s="946"/>
      <c r="AW120" s="947">
        <f t="shared" si="53"/>
        <v>2.4679483433877758</v>
      </c>
      <c r="AX120" s="948">
        <f t="shared" si="54"/>
        <v>2.5112371345618394</v>
      </c>
      <c r="AY120" s="949">
        <f t="shared" si="55"/>
        <v>2.4688066656184016</v>
      </c>
      <c r="AZ120" s="948">
        <f t="shared" si="56"/>
        <v>2.7136592832856801</v>
      </c>
      <c r="BA120" s="948">
        <f t="shared" si="57"/>
        <v>2.7619878318426081</v>
      </c>
      <c r="BB120" s="948">
        <f t="shared" si="58"/>
        <v>2.6105108779474562</v>
      </c>
      <c r="BC120" s="948">
        <f t="shared" si="59"/>
        <v>2.3407539874070595</v>
      </c>
      <c r="BD120" s="948">
        <f t="shared" si="60"/>
        <v>2.7501006351273518</v>
      </c>
      <c r="BE120" s="948">
        <f t="shared" si="61"/>
        <v>2.47907922281316</v>
      </c>
      <c r="BF120" s="948">
        <f t="shared" si="62"/>
        <v>2.5039049954586763</v>
      </c>
      <c r="BG120" s="948">
        <f t="shared" si="63"/>
        <v>7.578557867155368E-2</v>
      </c>
      <c r="BH120" s="948">
        <f t="shared" si="64"/>
        <v>0.11254236385784969</v>
      </c>
      <c r="BI120" s="948">
        <f t="shared" si="65"/>
        <v>0.13185761130988616</v>
      </c>
      <c r="BJ120" s="948">
        <f t="shared" si="66"/>
        <v>0.1801397857123567</v>
      </c>
      <c r="BK120" s="948">
        <f t="shared" si="67"/>
        <v>0.15094503813506821</v>
      </c>
      <c r="BL120" s="966">
        <f t="shared" si="70"/>
        <v>-0.93885910944862971</v>
      </c>
      <c r="BM120" s="940" t="s">
        <v>321</v>
      </c>
      <c r="BN120" s="940" t="s">
        <v>456</v>
      </c>
      <c r="BO120" s="940" t="s">
        <v>765</v>
      </c>
      <c r="BP120" s="940"/>
    </row>
    <row r="121" spans="1:68" s="917" customFormat="1" ht="114.75" x14ac:dyDescent="0.2">
      <c r="A121" s="917">
        <v>161</v>
      </c>
      <c r="B121" s="918">
        <v>182</v>
      </c>
      <c r="C121" s="916"/>
      <c r="D121" s="937"/>
      <c r="E121" s="938"/>
      <c r="F121" s="939">
        <v>1</v>
      </c>
      <c r="G121" s="916"/>
      <c r="H121" s="916"/>
      <c r="I121" s="1010">
        <v>990</v>
      </c>
      <c r="J121" s="940" t="s">
        <v>251</v>
      </c>
      <c r="K121" s="929">
        <v>34811565</v>
      </c>
      <c r="L121" s="929">
        <v>40273055.969999999</v>
      </c>
      <c r="M121" s="941">
        <v>36426423.82</v>
      </c>
      <c r="N121" s="929">
        <v>41171779.443000004</v>
      </c>
      <c r="O121" s="929">
        <v>35983277.206</v>
      </c>
      <c r="P121" s="929">
        <v>37245972.619999997</v>
      </c>
      <c r="Q121" s="929">
        <v>39172799.358000003</v>
      </c>
      <c r="R121" s="929">
        <v>32286231.93</v>
      </c>
      <c r="S121" s="929">
        <v>35850752.583999999</v>
      </c>
      <c r="T121" s="929">
        <v>20951596.942000002</v>
      </c>
      <c r="U121" s="929">
        <v>34767665.147</v>
      </c>
      <c r="V121" s="929">
        <v>32660530.359000001</v>
      </c>
      <c r="W121" s="929">
        <v>35151530.483000003</v>
      </c>
      <c r="X121" s="929">
        <v>37040977.325999998</v>
      </c>
      <c r="Y121" s="929">
        <v>28543040.359000001</v>
      </c>
      <c r="Z121" s="942">
        <v>25.833333333333332</v>
      </c>
      <c r="AA121" s="943">
        <f t="shared" si="68"/>
        <v>-0.21641936359043876</v>
      </c>
      <c r="AB121" s="944"/>
      <c r="AC121" s="929">
        <v>42102.667999999998</v>
      </c>
      <c r="AD121" s="929">
        <v>47724.228000000003</v>
      </c>
      <c r="AE121" s="945">
        <v>45228.548000000003</v>
      </c>
      <c r="AF121" s="929">
        <v>56646.373</v>
      </c>
      <c r="AG121" s="929">
        <v>49128.341999999997</v>
      </c>
      <c r="AH121" s="929">
        <v>45827.311999999998</v>
      </c>
      <c r="AI121" s="929">
        <v>45269.21</v>
      </c>
      <c r="AJ121" s="929">
        <v>42274.307999999997</v>
      </c>
      <c r="AK121" s="929">
        <v>44458.805999999997</v>
      </c>
      <c r="AL121" s="929">
        <v>22266.46</v>
      </c>
      <c r="AM121" s="929">
        <v>1128.6510000000001</v>
      </c>
      <c r="AN121" s="929">
        <v>1914.94</v>
      </c>
      <c r="AO121" s="929">
        <v>2232.4340000000002</v>
      </c>
      <c r="AP121" s="929">
        <v>3385.44</v>
      </c>
      <c r="AQ121" s="929">
        <v>1914.94</v>
      </c>
      <c r="AR121" s="929">
        <v>1941.8409999999999</v>
      </c>
      <c r="AS121" s="931">
        <f t="shared" si="69"/>
        <v>-0.95706603271898094</v>
      </c>
      <c r="AT121" s="932">
        <v>1937.9829999999999</v>
      </c>
      <c r="AU121" s="946">
        <f t="shared" si="71"/>
        <v>-0.95715133282633791</v>
      </c>
      <c r="AV121" s="946"/>
      <c r="AW121" s="947">
        <f t="shared" si="53"/>
        <v>2.418889699443274</v>
      </c>
      <c r="AX121" s="948">
        <f t="shared" si="54"/>
        <v>2.3700326111606973</v>
      </c>
      <c r="AY121" s="949">
        <f t="shared" si="55"/>
        <v>2.4832823679587879</v>
      </c>
      <c r="AZ121" s="948">
        <f t="shared" si="56"/>
        <v>2.7517087561602089</v>
      </c>
      <c r="BA121" s="948">
        <f t="shared" si="57"/>
        <v>2.7306207669049187</v>
      </c>
      <c r="BB121" s="948">
        <f t="shared" si="58"/>
        <v>2.4607928737719189</v>
      </c>
      <c r="BC121" s="948">
        <f t="shared" si="59"/>
        <v>2.3112573388633746</v>
      </c>
      <c r="BD121" s="948">
        <f t="shared" si="60"/>
        <v>2.6187204559302688</v>
      </c>
      <c r="BE121" s="948">
        <f t="shared" si="61"/>
        <v>2.4802160510204594</v>
      </c>
      <c r="BF121" s="948">
        <f t="shared" si="62"/>
        <v>2.1255143521173983</v>
      </c>
      <c r="BG121" s="948">
        <f t="shared" si="63"/>
        <v>6.4925326174650411E-2</v>
      </c>
      <c r="BH121" s="948">
        <f t="shared" si="64"/>
        <v>0.1172632519405684</v>
      </c>
      <c r="BI121" s="948">
        <f t="shared" si="65"/>
        <v>0.12701774115238884</v>
      </c>
      <c r="BJ121" s="948">
        <f t="shared" si="66"/>
        <v>0.18279431291483089</v>
      </c>
      <c r="BK121" s="948">
        <f t="shared" si="67"/>
        <v>0.13606406154190309</v>
      </c>
      <c r="BL121" s="966">
        <f t="shared" si="70"/>
        <v>-0.94520797823980629</v>
      </c>
      <c r="BM121" s="940" t="s">
        <v>321</v>
      </c>
      <c r="BN121" s="940" t="s">
        <v>455</v>
      </c>
      <c r="BO121" s="940" t="s">
        <v>766</v>
      </c>
      <c r="BP121" s="940"/>
    </row>
    <row r="122" spans="1:68" s="917" customFormat="1" ht="114.75" x14ac:dyDescent="0.2">
      <c r="A122" s="917">
        <v>163</v>
      </c>
      <c r="B122" s="918">
        <v>184</v>
      </c>
      <c r="C122" s="916"/>
      <c r="D122" s="937"/>
      <c r="E122" s="938">
        <v>3948</v>
      </c>
      <c r="F122" s="939" t="s">
        <v>351</v>
      </c>
      <c r="G122" s="916" t="s">
        <v>257</v>
      </c>
      <c r="H122" s="916" t="s">
        <v>9</v>
      </c>
      <c r="I122" s="1010">
        <v>983</v>
      </c>
      <c r="J122" s="940" t="s">
        <v>256</v>
      </c>
      <c r="K122" s="929">
        <v>85147594.599999994</v>
      </c>
      <c r="L122" s="929">
        <v>76914983.625</v>
      </c>
      <c r="M122" s="941">
        <v>84222423.125</v>
      </c>
      <c r="N122" s="929">
        <v>87636839.025000006</v>
      </c>
      <c r="O122" s="929">
        <v>84089901.474999994</v>
      </c>
      <c r="P122" s="929">
        <v>64325953.525000006</v>
      </c>
      <c r="Q122" s="929">
        <v>68972994.974999994</v>
      </c>
      <c r="R122" s="929">
        <v>88045915.870000005</v>
      </c>
      <c r="S122" s="929">
        <v>101435905.317</v>
      </c>
      <c r="T122" s="929">
        <v>90072293.194000006</v>
      </c>
      <c r="U122" s="929">
        <v>95411887.548000008</v>
      </c>
      <c r="V122" s="929">
        <v>87225450.306999996</v>
      </c>
      <c r="W122" s="929">
        <v>73377203.497999996</v>
      </c>
      <c r="X122" s="929">
        <v>56997932.644999996</v>
      </c>
      <c r="Y122" s="929">
        <v>82503415.765000001</v>
      </c>
      <c r="Z122" s="942">
        <v>23.333333333333332</v>
      </c>
      <c r="AA122" s="943">
        <f t="shared" si="68"/>
        <v>-2.0410328938751957E-2</v>
      </c>
      <c r="AB122" s="944"/>
      <c r="AC122" s="929">
        <v>53975.770000000004</v>
      </c>
      <c r="AD122" s="929">
        <v>49904.680999999997</v>
      </c>
      <c r="AE122" s="945">
        <v>56009.209000000003</v>
      </c>
      <c r="AF122" s="929">
        <v>59330.922000000006</v>
      </c>
      <c r="AG122" s="929">
        <v>62616.962</v>
      </c>
      <c r="AH122" s="929">
        <v>53765.118000000002</v>
      </c>
      <c r="AI122" s="929">
        <v>52005.493999999999</v>
      </c>
      <c r="AJ122" s="929">
        <v>6084.4209999999994</v>
      </c>
      <c r="AK122" s="929">
        <v>3018.9350000000004</v>
      </c>
      <c r="AL122" s="929">
        <v>3172.9700000000003</v>
      </c>
      <c r="AM122" s="929">
        <v>4447.6779999999999</v>
      </c>
      <c r="AN122" s="929">
        <v>4518.4979999999996</v>
      </c>
      <c r="AO122" s="929">
        <v>3454.6530000000002</v>
      </c>
      <c r="AP122" s="929">
        <v>2481.6120000000001</v>
      </c>
      <c r="AQ122" s="929">
        <f>SUM(2152.867+2365.631)</f>
        <v>4518.4979999999996</v>
      </c>
      <c r="AR122" s="929">
        <v>4457.9449999999997</v>
      </c>
      <c r="AS122" s="931">
        <f t="shared" si="69"/>
        <v>-0.9204069280821302</v>
      </c>
      <c r="AT122" s="932">
        <v>2914.5419999999999</v>
      </c>
      <c r="AU122" s="946">
        <f t="shared" si="71"/>
        <v>-0.94796316441462325</v>
      </c>
      <c r="AV122" s="946"/>
      <c r="AW122" s="947">
        <f t="shared" si="53"/>
        <v>1.2678166718288013</v>
      </c>
      <c r="AX122" s="948">
        <f t="shared" si="54"/>
        <v>1.2976582363538143</v>
      </c>
      <c r="AY122" s="949">
        <f t="shared" si="55"/>
        <v>1.330030814166272</v>
      </c>
      <c r="AZ122" s="948">
        <f t="shared" si="56"/>
        <v>1.3540178459215029</v>
      </c>
      <c r="BA122" s="948">
        <f t="shared" si="57"/>
        <v>1.4892861307160903</v>
      </c>
      <c r="BB122" s="948">
        <f t="shared" si="58"/>
        <v>1.6716462035531092</v>
      </c>
      <c r="BC122" s="948">
        <f t="shared" si="59"/>
        <v>1.5079958183300566</v>
      </c>
      <c r="BD122" s="948">
        <f t="shared" si="60"/>
        <v>0.13821018135545687</v>
      </c>
      <c r="BE122" s="948">
        <f t="shared" si="61"/>
        <v>5.9523991836331482E-2</v>
      </c>
      <c r="BF122" s="948">
        <f t="shared" si="62"/>
        <v>7.0453851844672732E-2</v>
      </c>
      <c r="BG122" s="948">
        <f t="shared" si="63"/>
        <v>9.3231108078905847E-2</v>
      </c>
      <c r="BH122" s="948">
        <f t="shared" si="64"/>
        <v>0.10360503692664531</v>
      </c>
      <c r="BI122" s="948">
        <f t="shared" si="65"/>
        <v>9.4161478914746646E-2</v>
      </c>
      <c r="BJ122" s="948">
        <f t="shared" si="66"/>
        <v>8.7077263502036623E-2</v>
      </c>
      <c r="BK122" s="948">
        <f t="shared" si="67"/>
        <v>0.10806691962179756</v>
      </c>
      <c r="BL122" s="966">
        <f t="shared" si="70"/>
        <v>-0.91874855945383549</v>
      </c>
      <c r="BM122" s="940" t="s">
        <v>325</v>
      </c>
      <c r="BN122" s="940" t="s">
        <v>508</v>
      </c>
      <c r="BO122" s="940" t="s">
        <v>768</v>
      </c>
      <c r="BP122" s="940"/>
    </row>
    <row r="123" spans="1:68" s="342" customFormat="1" ht="114.75" x14ac:dyDescent="0.2">
      <c r="A123" s="342">
        <v>164</v>
      </c>
      <c r="B123" s="21">
        <v>185</v>
      </c>
      <c r="C123" s="22"/>
      <c r="D123" s="23"/>
      <c r="E123" s="24">
        <v>3954</v>
      </c>
      <c r="F123" s="26" t="s">
        <v>351</v>
      </c>
      <c r="G123" s="22" t="s">
        <v>259</v>
      </c>
      <c r="H123" s="22" t="s">
        <v>9</v>
      </c>
      <c r="I123" s="98">
        <v>1599</v>
      </c>
      <c r="J123" s="25" t="s">
        <v>258</v>
      </c>
      <c r="K123" s="27">
        <v>83066141.150000006</v>
      </c>
      <c r="L123" s="27">
        <v>58781576.625</v>
      </c>
      <c r="M123" s="28">
        <v>87609108.349999994</v>
      </c>
      <c r="N123" s="27">
        <v>79392371.075000003</v>
      </c>
      <c r="O123" s="27">
        <v>85537377.474999994</v>
      </c>
      <c r="P123" s="27">
        <v>77396588.525000006</v>
      </c>
      <c r="Q123" s="27">
        <v>80200072.875</v>
      </c>
      <c r="R123" s="27">
        <v>68379654.018999994</v>
      </c>
      <c r="S123" s="27">
        <v>75519929.604999989</v>
      </c>
      <c r="T123" s="27">
        <v>62590499.191</v>
      </c>
      <c r="U123" s="27">
        <v>70117306.342000008</v>
      </c>
      <c r="V123" s="27">
        <v>60392448.292000003</v>
      </c>
      <c r="W123" s="27">
        <v>70836015.495000005</v>
      </c>
      <c r="X123" s="27">
        <v>64541573.482000001</v>
      </c>
      <c r="Y123" s="27">
        <v>66803748.969999999</v>
      </c>
      <c r="Z123" s="29">
        <v>41.4</v>
      </c>
      <c r="AA123" s="30">
        <f t="shared" si="68"/>
        <v>-0.23747941021020558</v>
      </c>
      <c r="AB123" s="31"/>
      <c r="AC123" s="27">
        <v>109954.41800000001</v>
      </c>
      <c r="AD123" s="27">
        <v>72052.380999999994</v>
      </c>
      <c r="AE123" s="118">
        <v>20425.95</v>
      </c>
      <c r="AF123" s="27">
        <v>5725.9089999999997</v>
      </c>
      <c r="AG123" s="27">
        <v>4254.4009999999998</v>
      </c>
      <c r="AH123" s="27">
        <v>2309.549</v>
      </c>
      <c r="AI123" s="27">
        <v>2258.3200000000002</v>
      </c>
      <c r="AJ123" s="27">
        <v>1702.479</v>
      </c>
      <c r="AK123" s="27">
        <v>1829.9939999999999</v>
      </c>
      <c r="AL123" s="27">
        <v>1925.6010000000001</v>
      </c>
      <c r="AM123" s="27">
        <v>2562.6180000000004</v>
      </c>
      <c r="AN123" s="27">
        <v>2298.3719999999998</v>
      </c>
      <c r="AO123" s="27">
        <v>4615.6769999999997</v>
      </c>
      <c r="AP123" s="27">
        <v>2866.4380000000001</v>
      </c>
      <c r="AQ123" s="27">
        <f>SUM(1278.157+1020.215)</f>
        <v>2298.3719999999998</v>
      </c>
      <c r="AR123" s="27">
        <v>2664.002</v>
      </c>
      <c r="AS123" s="32">
        <f t="shared" si="69"/>
        <v>-0.86957757166741323</v>
      </c>
      <c r="AT123" s="127">
        <v>3720.8980000000001</v>
      </c>
      <c r="AU123" s="123">
        <f t="shared" si="71"/>
        <v>-0.81783476411133871</v>
      </c>
      <c r="AV123" s="123"/>
      <c r="AW123" s="33">
        <f t="shared" si="53"/>
        <v>2.647394389043435</v>
      </c>
      <c r="AX123" s="34">
        <f t="shared" si="54"/>
        <v>2.4515293783173515</v>
      </c>
      <c r="AY123" s="35">
        <f t="shared" si="55"/>
        <v>0.46629740639290507</v>
      </c>
      <c r="AZ123" s="34">
        <f t="shared" si="56"/>
        <v>0.14424330505486166</v>
      </c>
      <c r="BA123" s="34">
        <f t="shared" si="57"/>
        <v>9.9474665358858669E-2</v>
      </c>
      <c r="BB123" s="34">
        <f t="shared" si="58"/>
        <v>5.9680899223458372E-2</v>
      </c>
      <c r="BC123" s="34">
        <f t="shared" si="59"/>
        <v>5.6317155809068209E-2</v>
      </c>
      <c r="BD123" s="34">
        <f t="shared" si="60"/>
        <v>4.9794899504081974E-2</v>
      </c>
      <c r="BE123" s="34">
        <f t="shared" si="61"/>
        <v>4.8463869327516972E-2</v>
      </c>
      <c r="BF123" s="34">
        <f t="shared" si="62"/>
        <v>6.1530137157841544E-2</v>
      </c>
      <c r="BG123" s="34">
        <f t="shared" si="63"/>
        <v>7.3095163910054592E-2</v>
      </c>
      <c r="BH123" s="34">
        <f t="shared" si="64"/>
        <v>7.6114549583659055E-2</v>
      </c>
      <c r="BI123" s="34">
        <f t="shared" si="65"/>
        <v>0.13032006297208515</v>
      </c>
      <c r="BJ123" s="34">
        <f t="shared" si="66"/>
        <v>8.8824546578475369E-2</v>
      </c>
      <c r="BK123" s="34">
        <f t="shared" si="67"/>
        <v>7.9756062828041013E-2</v>
      </c>
      <c r="BL123" s="36">
        <f t="shared" si="70"/>
        <v>-0.82895881097644775</v>
      </c>
      <c r="BM123" s="25" t="s">
        <v>343</v>
      </c>
      <c r="BN123" s="25" t="s">
        <v>509</v>
      </c>
      <c r="BO123" s="25" t="s">
        <v>769</v>
      </c>
      <c r="BP123" s="25"/>
    </row>
    <row r="124" spans="1:68" s="342" customFormat="1" ht="102" x14ac:dyDescent="0.2">
      <c r="A124" s="342">
        <v>165</v>
      </c>
      <c r="B124" s="21">
        <v>186</v>
      </c>
      <c r="C124" s="22"/>
      <c r="D124" s="23"/>
      <c r="E124" s="24">
        <v>6004</v>
      </c>
      <c r="F124" s="26">
        <v>1</v>
      </c>
      <c r="G124" s="22" t="s">
        <v>261</v>
      </c>
      <c r="H124" s="22" t="s">
        <v>9</v>
      </c>
      <c r="I124" s="98">
        <v>2837</v>
      </c>
      <c r="J124" s="25" t="s">
        <v>260</v>
      </c>
      <c r="K124" s="27">
        <v>41997102.450000003</v>
      </c>
      <c r="L124" s="27">
        <v>42099716.399999999</v>
      </c>
      <c r="M124" s="28">
        <v>38976405.097999997</v>
      </c>
      <c r="N124" s="27">
        <v>38319772.645000003</v>
      </c>
      <c r="O124" s="27">
        <v>32047636.440000001</v>
      </c>
      <c r="P124" s="27">
        <v>45538588.413000003</v>
      </c>
      <c r="Q124" s="27">
        <v>42628200.156000003</v>
      </c>
      <c r="R124" s="27">
        <v>35627998.027000003</v>
      </c>
      <c r="S124" s="27">
        <v>46624079.910999998</v>
      </c>
      <c r="T124" s="27">
        <v>34033512.479999997</v>
      </c>
      <c r="U124" s="27">
        <v>39303016.825000003</v>
      </c>
      <c r="V124" s="27">
        <v>43170713.213</v>
      </c>
      <c r="W124" s="27">
        <v>40373790.321000002</v>
      </c>
      <c r="X124" s="27">
        <v>41756759.967</v>
      </c>
      <c r="Y124" s="27">
        <v>38775797.810000002</v>
      </c>
      <c r="Z124" s="29">
        <v>60</v>
      </c>
      <c r="AA124" s="30">
        <f t="shared" si="68"/>
        <v>-5.1468904711863446E-3</v>
      </c>
      <c r="AB124" s="31"/>
      <c r="AC124" s="27">
        <v>23356.695</v>
      </c>
      <c r="AD124" s="27">
        <v>23528.192999999999</v>
      </c>
      <c r="AE124" s="118">
        <v>21667.348999999998</v>
      </c>
      <c r="AF124" s="27">
        <v>21904.071</v>
      </c>
      <c r="AG124" s="27">
        <v>18646.41</v>
      </c>
      <c r="AH124" s="27">
        <v>24838.397000000001</v>
      </c>
      <c r="AI124" s="27">
        <v>23335.53</v>
      </c>
      <c r="AJ124" s="27">
        <v>18494.056</v>
      </c>
      <c r="AK124" s="27">
        <v>6363.3670000000002</v>
      </c>
      <c r="AL124" s="27">
        <v>5529.2179999999998</v>
      </c>
      <c r="AM124" s="27">
        <v>5497.7240000000002</v>
      </c>
      <c r="AN124" s="27">
        <v>7037.7790000000005</v>
      </c>
      <c r="AO124" s="27">
        <v>6482.17</v>
      </c>
      <c r="AP124" s="27">
        <v>8887.9650000000001</v>
      </c>
      <c r="AQ124" s="27">
        <v>7037.7790000000005</v>
      </c>
      <c r="AR124" s="27">
        <v>6952.8689999999997</v>
      </c>
      <c r="AS124" s="32">
        <f t="shared" si="69"/>
        <v>-0.6791084594612844</v>
      </c>
      <c r="AT124" s="127">
        <v>6130.5020000000004</v>
      </c>
      <c r="AU124" s="123">
        <f t="shared" si="71"/>
        <v>-0.71706266419579057</v>
      </c>
      <c r="AV124" s="123"/>
      <c r="AW124" s="33">
        <f t="shared" si="53"/>
        <v>1.1123003082323362</v>
      </c>
      <c r="AX124" s="34">
        <f t="shared" si="54"/>
        <v>1.1177364130652434</v>
      </c>
      <c r="AY124" s="35">
        <f t="shared" si="55"/>
        <v>1.1118187501141208</v>
      </c>
      <c r="AZ124" s="34">
        <f t="shared" si="56"/>
        <v>1.1432255197817862</v>
      </c>
      <c r="BA124" s="34">
        <f t="shared" si="57"/>
        <v>1.163668343212146</v>
      </c>
      <c r="BB124" s="34">
        <f t="shared" si="58"/>
        <v>1.0908725046430876</v>
      </c>
      <c r="BC124" s="34">
        <f t="shared" si="59"/>
        <v>1.0948400314628568</v>
      </c>
      <c r="BD124" s="34">
        <f t="shared" si="60"/>
        <v>1.0381754251801985</v>
      </c>
      <c r="BE124" s="34">
        <f t="shared" si="61"/>
        <v>0.27296482899595809</v>
      </c>
      <c r="BF124" s="34">
        <f t="shared" si="62"/>
        <v>0.32492784888126247</v>
      </c>
      <c r="BG124" s="34">
        <f t="shared" si="63"/>
        <v>0.27976091629195182</v>
      </c>
      <c r="BH124" s="34">
        <f t="shared" si="64"/>
        <v>0.32604413854718123</v>
      </c>
      <c r="BI124" s="34">
        <f t="shared" si="65"/>
        <v>0.3211078250747425</v>
      </c>
      <c r="BJ124" s="34">
        <f t="shared" si="66"/>
        <v>0.42570185076735267</v>
      </c>
      <c r="BK124" s="34">
        <f t="shared" si="67"/>
        <v>0.35861900425976045</v>
      </c>
      <c r="BL124" s="36">
        <f t="shared" si="70"/>
        <v>-0.67744832129971666</v>
      </c>
      <c r="BM124" s="25" t="s">
        <v>406</v>
      </c>
      <c r="BN124" s="25" t="s">
        <v>599</v>
      </c>
      <c r="BO124" s="25" t="s">
        <v>770</v>
      </c>
      <c r="BP124" s="25"/>
    </row>
    <row r="125" spans="1:68" s="342" customFormat="1" ht="114.75" x14ac:dyDescent="0.2">
      <c r="A125" s="342">
        <v>166</v>
      </c>
      <c r="B125" s="21">
        <v>187</v>
      </c>
      <c r="C125" s="22"/>
      <c r="D125" s="23"/>
      <c r="E125" s="24"/>
      <c r="F125" s="26">
        <v>2</v>
      </c>
      <c r="G125" s="22"/>
      <c r="H125" s="22"/>
      <c r="I125" s="98">
        <v>6249</v>
      </c>
      <c r="J125" s="25" t="s">
        <v>262</v>
      </c>
      <c r="K125" s="27">
        <v>31957882.975000001</v>
      </c>
      <c r="L125" s="27">
        <v>38351435.774999999</v>
      </c>
      <c r="M125" s="28">
        <v>36129218.259000003</v>
      </c>
      <c r="N125" s="27">
        <v>38987675.262000002</v>
      </c>
      <c r="O125" s="27">
        <v>33871161.409999996</v>
      </c>
      <c r="P125" s="27">
        <v>40065033.262999997</v>
      </c>
      <c r="Q125" s="27">
        <v>35266830.119000003</v>
      </c>
      <c r="R125" s="27">
        <v>37190188.692000002</v>
      </c>
      <c r="S125" s="27">
        <v>38808663.691</v>
      </c>
      <c r="T125" s="27">
        <v>26534972.537</v>
      </c>
      <c r="U125" s="27">
        <v>40956357.185000002</v>
      </c>
      <c r="V125" s="27">
        <v>38348820.630999997</v>
      </c>
      <c r="W125" s="27">
        <v>37451517.884000003</v>
      </c>
      <c r="X125" s="27">
        <v>35193616.056000002</v>
      </c>
      <c r="Y125" s="27">
        <v>42792271.362999998</v>
      </c>
      <c r="Z125" s="29">
        <v>90</v>
      </c>
      <c r="AA125" s="30">
        <f t="shared" si="68"/>
        <v>0.18442284181834431</v>
      </c>
      <c r="AB125" s="31"/>
      <c r="AC125" s="27">
        <v>17704.740000000002</v>
      </c>
      <c r="AD125" s="27">
        <v>21286.947</v>
      </c>
      <c r="AE125" s="118">
        <v>20241.713</v>
      </c>
      <c r="AF125" s="27">
        <v>22492.174999999999</v>
      </c>
      <c r="AG125" s="27">
        <v>20135.800999999999</v>
      </c>
      <c r="AH125" s="27">
        <v>22365.061000000002</v>
      </c>
      <c r="AI125" s="27">
        <v>19531.602999999999</v>
      </c>
      <c r="AJ125" s="27">
        <v>19943.444</v>
      </c>
      <c r="AK125" s="27">
        <v>5651.3040000000001</v>
      </c>
      <c r="AL125" s="27">
        <v>3140.8780000000002</v>
      </c>
      <c r="AM125" s="27">
        <v>7186.0159999999996</v>
      </c>
      <c r="AN125" s="27">
        <v>5995.3879999999999</v>
      </c>
      <c r="AO125" s="27">
        <v>6414.6809999999996</v>
      </c>
      <c r="AP125" s="27">
        <v>5588.857</v>
      </c>
      <c r="AQ125" s="27">
        <v>5995.3879999999999</v>
      </c>
      <c r="AR125" s="27">
        <v>6784.3909999999996</v>
      </c>
      <c r="AS125" s="32">
        <f t="shared" si="69"/>
        <v>-0.66483118301301869</v>
      </c>
      <c r="AT125" s="127">
        <v>6559.6379999999999</v>
      </c>
      <c r="AU125" s="123">
        <f t="shared" si="71"/>
        <v>-0.67593464051189744</v>
      </c>
      <c r="AV125" s="123"/>
      <c r="AW125" s="33">
        <f t="shared" si="53"/>
        <v>1.1080045579896551</v>
      </c>
      <c r="AX125" s="34">
        <f t="shared" si="54"/>
        <v>1.1100990911988875</v>
      </c>
      <c r="AY125" s="35">
        <f t="shared" si="55"/>
        <v>1.1205176295204045</v>
      </c>
      <c r="AZ125" s="34">
        <f t="shared" si="56"/>
        <v>1.1538094974296853</v>
      </c>
      <c r="BA125" s="34">
        <f t="shared" si="57"/>
        <v>1.1889643083838974</v>
      </c>
      <c r="BB125" s="34">
        <f t="shared" si="58"/>
        <v>1.1164379099944042</v>
      </c>
      <c r="BC125" s="34">
        <f t="shared" si="59"/>
        <v>1.107647210372749</v>
      </c>
      <c r="BD125" s="34">
        <f t="shared" si="60"/>
        <v>1.0725110412946113</v>
      </c>
      <c r="BE125" s="34">
        <f t="shared" si="61"/>
        <v>0.29123929878114185</v>
      </c>
      <c r="BF125" s="34">
        <f t="shared" si="62"/>
        <v>0.23673497273233676</v>
      </c>
      <c r="BG125" s="34">
        <f t="shared" si="63"/>
        <v>0.35091089608095477</v>
      </c>
      <c r="BH125" s="34">
        <f t="shared" si="64"/>
        <v>0.31267652571059845</v>
      </c>
      <c r="BI125" s="34">
        <f t="shared" si="65"/>
        <v>0.34255919986305672</v>
      </c>
      <c r="BJ125" s="34">
        <f t="shared" si="66"/>
        <v>0.31760629490911213</v>
      </c>
      <c r="BK125" s="34">
        <f t="shared" si="67"/>
        <v>0.31708487462369528</v>
      </c>
      <c r="BL125" s="36">
        <f t="shared" si="70"/>
        <v>-0.71701928977287799</v>
      </c>
      <c r="BM125" s="25" t="s">
        <v>407</v>
      </c>
      <c r="BN125" s="25" t="s">
        <v>599</v>
      </c>
      <c r="BO125" s="25" t="s">
        <v>771</v>
      </c>
      <c r="BP125" s="25"/>
    </row>
    <row r="126" spans="1:68" s="917" customFormat="1" ht="102.75" thickBot="1" x14ac:dyDescent="0.25">
      <c r="A126" s="917">
        <v>167</v>
      </c>
      <c r="B126" s="918">
        <v>188</v>
      </c>
      <c r="C126" s="979"/>
      <c r="D126" s="980"/>
      <c r="E126" s="981">
        <v>6264</v>
      </c>
      <c r="F126" s="982">
        <v>1</v>
      </c>
      <c r="G126" s="979" t="s">
        <v>282</v>
      </c>
      <c r="H126" s="979" t="s">
        <v>9</v>
      </c>
      <c r="I126" s="1011">
        <v>2408</v>
      </c>
      <c r="J126" s="983" t="s">
        <v>281</v>
      </c>
      <c r="K126" s="984">
        <v>70532215.825000003</v>
      </c>
      <c r="L126" s="984">
        <v>59229087.075000003</v>
      </c>
      <c r="M126" s="985">
        <v>84095132.549999997</v>
      </c>
      <c r="N126" s="984">
        <v>92378031.150000006</v>
      </c>
      <c r="O126" s="984">
        <v>75682741</v>
      </c>
      <c r="P126" s="984">
        <v>92852958.400000006</v>
      </c>
      <c r="Q126" s="984">
        <v>63881965.350000001</v>
      </c>
      <c r="R126" s="984">
        <v>95972917.839000002</v>
      </c>
      <c r="S126" s="984">
        <v>93784729.946999997</v>
      </c>
      <c r="T126" s="984">
        <v>85507034.192000002</v>
      </c>
      <c r="U126" s="984">
        <v>75267938.787</v>
      </c>
      <c r="V126" s="984">
        <v>86577936.924999997</v>
      </c>
      <c r="W126" s="984">
        <v>83112472.103</v>
      </c>
      <c r="X126" s="984">
        <v>55681186.501000002</v>
      </c>
      <c r="Y126" s="984">
        <v>82891079.133000001</v>
      </c>
      <c r="Z126" s="986">
        <v>51.5</v>
      </c>
      <c r="AA126" s="987">
        <f t="shared" si="68"/>
        <v>-1.4317753958995285E-2</v>
      </c>
      <c r="AB126" s="988"/>
      <c r="AC126" s="984">
        <v>38349.881999999998</v>
      </c>
      <c r="AD126" s="984">
        <v>29278.851999999999</v>
      </c>
      <c r="AE126" s="989">
        <v>43223.711000000003</v>
      </c>
      <c r="AF126" s="984">
        <v>48035.714</v>
      </c>
      <c r="AG126" s="984">
        <v>37823.298000000003</v>
      </c>
      <c r="AH126" s="984">
        <v>42981.911999999997</v>
      </c>
      <c r="AI126" s="984">
        <v>31051.88</v>
      </c>
      <c r="AJ126" s="984">
        <v>2301.8539999999998</v>
      </c>
      <c r="AK126" s="984">
        <v>2247.9569999999999</v>
      </c>
      <c r="AL126" s="984">
        <v>2767.8780000000002</v>
      </c>
      <c r="AM126" s="984">
        <v>3247.09</v>
      </c>
      <c r="AN126" s="984">
        <v>2009.462</v>
      </c>
      <c r="AO126" s="984">
        <v>1151.2629999999999</v>
      </c>
      <c r="AP126" s="984">
        <v>2903.0439999999999</v>
      </c>
      <c r="AQ126" s="1079">
        <v>2009.462</v>
      </c>
      <c r="AR126" s="984">
        <v>4410.2079999999996</v>
      </c>
      <c r="AS126" s="990">
        <f t="shared" si="69"/>
        <v>-0.89796785380135458</v>
      </c>
      <c r="AT126" s="932">
        <v>3603.4780000000001</v>
      </c>
      <c r="AU126" s="946">
        <f t="shared" si="71"/>
        <v>-0.91663191529297416</v>
      </c>
      <c r="AV126" s="946"/>
      <c r="AW126" s="991">
        <f t="shared" si="53"/>
        <v>1.0874429947061712</v>
      </c>
      <c r="AX126" s="992">
        <f t="shared" si="54"/>
        <v>0.98866463914681224</v>
      </c>
      <c r="AY126" s="993">
        <f t="shared" si="55"/>
        <v>1.0279717669581103</v>
      </c>
      <c r="AZ126" s="992">
        <f t="shared" si="56"/>
        <v>1.0399813332674606</v>
      </c>
      <c r="BA126" s="992">
        <f t="shared" si="57"/>
        <v>0.99952241423179955</v>
      </c>
      <c r="BB126" s="992">
        <f t="shared" si="58"/>
        <v>0.92580597841242285</v>
      </c>
      <c r="BC126" s="992">
        <f t="shared" si="59"/>
        <v>0.97216420408706161</v>
      </c>
      <c r="BD126" s="992">
        <f t="shared" si="60"/>
        <v>4.79688239522214E-2</v>
      </c>
      <c r="BE126" s="992">
        <f t="shared" si="61"/>
        <v>4.7938656991823175E-2</v>
      </c>
      <c r="BF126" s="992">
        <f t="shared" si="62"/>
        <v>6.4740357940258467E-2</v>
      </c>
      <c r="BG126" s="992">
        <f t="shared" si="63"/>
        <v>8.6280826931873555E-2</v>
      </c>
      <c r="BH126" s="992">
        <f t="shared" si="64"/>
        <v>4.6419724732889855E-2</v>
      </c>
      <c r="BI126" s="992">
        <f t="shared" si="65"/>
        <v>2.7703736175077494E-2</v>
      </c>
      <c r="BJ126" s="992">
        <f t="shared" si="66"/>
        <v>0.10427378374732955</v>
      </c>
      <c r="BK126" s="992">
        <f t="shared" si="67"/>
        <v>0.10640971371415624</v>
      </c>
      <c r="BL126" s="994">
        <f t="shared" si="70"/>
        <v>-0.89648576241637934</v>
      </c>
      <c r="BM126" s="983" t="s">
        <v>325</v>
      </c>
      <c r="BN126" s="983" t="s">
        <v>600</v>
      </c>
      <c r="BO126" s="940" t="s">
        <v>772</v>
      </c>
      <c r="BP126" s="983"/>
    </row>
    <row r="127" spans="1:68" s="37" customFormat="1" x14ac:dyDescent="0.2">
      <c r="A127" s="113"/>
      <c r="C127" s="19" t="s">
        <v>312</v>
      </c>
      <c r="F127" s="100"/>
      <c r="K127" s="101">
        <f>SUM(K4:K126)</f>
        <v>4933330435.314002</v>
      </c>
      <c r="L127" s="101">
        <f>SUM(L4:L126)</f>
        <v>4668506785.276</v>
      </c>
      <c r="M127" s="102">
        <f>SUM(M4:M126)</f>
        <v>4833991552.8914986</v>
      </c>
      <c r="N127" s="101">
        <f>SUM(N4:N126)</f>
        <v>4908184414.9924984</v>
      </c>
      <c r="O127" s="101">
        <f>SUM(O4:O126)</f>
        <v>4832233666.4090004</v>
      </c>
      <c r="P127" s="101">
        <f>SUM(P4:P126)</f>
        <v>4945258366.0079985</v>
      </c>
      <c r="Q127" s="101">
        <f>SUM(Q4:Q126)</f>
        <v>4806205700.184001</v>
      </c>
      <c r="R127" s="101">
        <f>SUM(R4:R126)</f>
        <v>4854395277.9000006</v>
      </c>
      <c r="S127" s="101">
        <f>SUM(S4:S126)</f>
        <v>4801200061.6630001</v>
      </c>
      <c r="T127" s="101">
        <f>SUM(T4:T126)</f>
        <v>4256948826.1730018</v>
      </c>
      <c r="U127" s="101">
        <f>SUM(U4:U126)</f>
        <v>4514787246.6315002</v>
      </c>
      <c r="V127" s="101">
        <f>SUM(V4:V126)</f>
        <v>4095198585.4315</v>
      </c>
      <c r="W127" s="101">
        <f>SUM(W4:W126)</f>
        <v>3613347966.4464989</v>
      </c>
      <c r="X127" s="101">
        <f>SUM(X4:X126)</f>
        <v>3678641286.7440004</v>
      </c>
      <c r="Y127" s="101">
        <f>SUM(Y4:Y126)</f>
        <v>3798470298.4640012</v>
      </c>
      <c r="AA127" s="70">
        <f t="shared" si="68"/>
        <v>-0.21421660404186896</v>
      </c>
      <c r="AB127" s="19"/>
      <c r="AC127" s="103">
        <f t="shared" ref="AC127:AR127" si="72">SUM(AC4:AC126)</f>
        <v>3978986.2979999995</v>
      </c>
      <c r="AD127" s="103">
        <f t="shared" si="72"/>
        <v>3725848.9174999995</v>
      </c>
      <c r="AE127" s="121">
        <f t="shared" si="72"/>
        <v>3705254.4595000008</v>
      </c>
      <c r="AF127" s="103">
        <f t="shared" si="72"/>
        <v>3918271.2765000002</v>
      </c>
      <c r="AG127" s="103">
        <f t="shared" si="72"/>
        <v>3897384.3670000001</v>
      </c>
      <c r="AH127" s="103">
        <f t="shared" si="72"/>
        <v>3885521.6349999988</v>
      </c>
      <c r="AI127" s="103">
        <f t="shared" si="72"/>
        <v>3620379.7505000001</v>
      </c>
      <c r="AJ127" s="103">
        <f t="shared" si="72"/>
        <v>3282595.0074999998</v>
      </c>
      <c r="AK127" s="103">
        <f t="shared" si="72"/>
        <v>2531235.2404999998</v>
      </c>
      <c r="AL127" s="103">
        <f t="shared" si="72"/>
        <v>1748585.1415000004</v>
      </c>
      <c r="AM127" s="103">
        <f t="shared" si="72"/>
        <v>1206393.4460000009</v>
      </c>
      <c r="AN127" s="103">
        <f t="shared" si="72"/>
        <v>1113432.4870000004</v>
      </c>
      <c r="AO127" s="103">
        <f t="shared" si="72"/>
        <v>716519.44000000041</v>
      </c>
      <c r="AP127" s="103">
        <f t="shared" si="72"/>
        <v>713935.52099999983</v>
      </c>
      <c r="AQ127" s="103"/>
      <c r="AR127" s="103">
        <f t="shared" si="72"/>
        <v>691732.35199999984</v>
      </c>
      <c r="AS127" s="70">
        <f t="shared" si="69"/>
        <v>-0.81331043264074643</v>
      </c>
      <c r="AT127" s="128"/>
      <c r="AU127" s="32"/>
      <c r="AV127" s="32"/>
      <c r="AW127" s="32"/>
      <c r="AX127" s="32"/>
      <c r="AY127" s="105"/>
      <c r="AZ127" s="106"/>
      <c r="BA127" s="106"/>
      <c r="BB127" s="106"/>
      <c r="BC127" s="106"/>
      <c r="BD127" s="106"/>
      <c r="BE127" s="106"/>
      <c r="BF127" s="106"/>
      <c r="BG127" s="106"/>
      <c r="BH127" s="106"/>
      <c r="BI127" s="106"/>
      <c r="BJ127" s="106"/>
      <c r="BK127" s="106"/>
      <c r="BL127" s="18"/>
      <c r="BM127" s="18"/>
      <c r="BN127" s="18"/>
      <c r="BO127" s="18"/>
      <c r="BP127" s="125"/>
    </row>
    <row r="128" spans="1:68" s="37" customFormat="1" x14ac:dyDescent="0.2">
      <c r="A128" s="113"/>
      <c r="F128" s="100"/>
      <c r="M128" s="107"/>
      <c r="AE128" s="122"/>
      <c r="AT128" s="129"/>
      <c r="AY128" s="105"/>
      <c r="AZ128" s="106"/>
      <c r="BA128" s="106"/>
      <c r="BB128" s="106"/>
      <c r="BC128" s="106"/>
      <c r="BD128" s="106"/>
      <c r="BE128" s="106"/>
      <c r="BF128" s="106"/>
      <c r="BG128" s="106"/>
      <c r="BH128" s="106"/>
      <c r="BI128" s="106"/>
      <c r="BJ128" s="106"/>
      <c r="BK128" s="106"/>
      <c r="BL128" s="19"/>
      <c r="BM128" s="19"/>
      <c r="BN128" s="19"/>
      <c r="BO128" s="19"/>
    </row>
  </sheetData>
  <mergeCells count="4">
    <mergeCell ref="BP36:BP37"/>
    <mergeCell ref="BP55:BP56"/>
    <mergeCell ref="BP65:BP68"/>
    <mergeCell ref="BP70:BP7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45"/>
  <sheetViews>
    <sheetView workbookViewId="0">
      <pane xSplit="8" ySplit="3" topLeftCell="J31" activePane="bottomRight" state="frozen"/>
      <selection pane="topRight" activeCell="I1" sqref="I1"/>
      <selection pane="bottomLeft" activeCell="A2" sqref="A2"/>
      <selection pane="bottomRight" activeCell="AT31" sqref="AT31"/>
    </sheetView>
  </sheetViews>
  <sheetFormatPr defaultRowHeight="12.75" x14ac:dyDescent="0.2"/>
  <cols>
    <col min="1" max="1" width="4" style="112" bestFit="1" customWidth="1"/>
    <col min="2" max="2" width="4" bestFit="1" customWidth="1"/>
    <col min="3" max="3" width="9.140625" customWidth="1"/>
    <col min="4" max="4" width="3.28515625" bestFit="1" customWidth="1"/>
    <col min="5" max="5" width="5" bestFit="1" customWidth="1"/>
    <col min="6" max="6" width="5" style="6" customWidth="1"/>
    <col min="7" max="7" width="15.42578125" customWidth="1"/>
    <col min="8" max="8" width="15" customWidth="1"/>
    <col min="9" max="9" width="5.5703125" customWidth="1"/>
    <col min="10" max="10" width="11.140625" customWidth="1"/>
    <col min="11" max="12" width="12.7109375" hidden="1" customWidth="1"/>
    <col min="13" max="13" width="12.7109375" style="3" hidden="1" customWidth="1"/>
    <col min="14" max="25" width="12.7109375" hidden="1" customWidth="1"/>
    <col min="26" max="26" width="10.28515625" customWidth="1"/>
    <col min="27" max="27" width="10.28515625" hidden="1" customWidth="1"/>
    <col min="28" max="28" width="3.28515625" bestFit="1" customWidth="1"/>
    <col min="29" max="30" width="9.140625" hidden="1" customWidth="1"/>
    <col min="31" max="31" width="9.140625" style="109" bestFit="1" customWidth="1"/>
    <col min="32" max="40" width="9.140625" hidden="1" customWidth="1"/>
    <col min="41" max="42" width="7.5703125" hidden="1" customWidth="1"/>
    <col min="43" max="43" width="7.5703125" customWidth="1"/>
    <col min="44" max="44" width="7.5703125" bestFit="1" customWidth="1"/>
    <col min="45" max="45" width="10.28515625" customWidth="1"/>
    <col min="46" max="46" width="9.140625" style="130" bestFit="1" customWidth="1"/>
    <col min="47" max="47" width="10.28515625" customWidth="1"/>
    <col min="48" max="48" width="3.28515625" bestFit="1" customWidth="1"/>
    <col min="49" max="50" width="5.5703125" hidden="1" customWidth="1"/>
    <col min="51" max="51" width="5.5703125" style="4" hidden="1" customWidth="1"/>
    <col min="52" max="63" width="5.5703125" style="5" hidden="1" customWidth="1"/>
    <col min="64" max="64" width="8.140625" style="2" hidden="1" customWidth="1"/>
    <col min="65" max="65" width="39.85546875" style="19" customWidth="1"/>
    <col min="66" max="67" width="36.42578125" style="2" customWidth="1"/>
    <col min="68" max="68" width="43.28515625" customWidth="1"/>
    <col min="69" max="70" width="19.5703125" customWidth="1"/>
    <col min="71" max="71" width="14.42578125" bestFit="1" customWidth="1"/>
  </cols>
  <sheetData>
    <row r="1" spans="1:72" ht="127.5" x14ac:dyDescent="0.2">
      <c r="G1" s="233" t="s">
        <v>815</v>
      </c>
    </row>
    <row r="2" spans="1:72" ht="13.5" thickBot="1" x14ac:dyDescent="0.25"/>
    <row r="3" spans="1:72" ht="192" thickBot="1" x14ac:dyDescent="0.25">
      <c r="B3" s="1" t="s">
        <v>0</v>
      </c>
      <c r="C3" s="7" t="s">
        <v>4</v>
      </c>
      <c r="D3" s="7" t="s">
        <v>5</v>
      </c>
      <c r="E3" s="7" t="s">
        <v>302</v>
      </c>
      <c r="F3" s="12" t="s">
        <v>344</v>
      </c>
      <c r="G3" s="7" t="s">
        <v>2</v>
      </c>
      <c r="H3" s="7" t="s">
        <v>3</v>
      </c>
      <c r="I3" s="7" t="s">
        <v>6</v>
      </c>
      <c r="J3" s="12" t="s">
        <v>1</v>
      </c>
      <c r="K3" s="7" t="s">
        <v>426</v>
      </c>
      <c r="L3" s="7" t="s">
        <v>427</v>
      </c>
      <c r="M3" s="7" t="s">
        <v>316</v>
      </c>
      <c r="N3" s="7" t="s">
        <v>418</v>
      </c>
      <c r="O3" s="7" t="s">
        <v>419</v>
      </c>
      <c r="P3" s="7" t="s">
        <v>420</v>
      </c>
      <c r="Q3" s="7" t="s">
        <v>421</v>
      </c>
      <c r="R3" s="7" t="s">
        <v>422</v>
      </c>
      <c r="S3" s="7" t="s">
        <v>423</v>
      </c>
      <c r="T3" s="7" t="s">
        <v>424</v>
      </c>
      <c r="U3" s="7" t="s">
        <v>425</v>
      </c>
      <c r="V3" s="8" t="s">
        <v>317</v>
      </c>
      <c r="W3" s="8" t="s">
        <v>417</v>
      </c>
      <c r="X3" s="17" t="s">
        <v>459</v>
      </c>
      <c r="Y3" s="16" t="s">
        <v>464</v>
      </c>
      <c r="Z3" s="7" t="s">
        <v>303</v>
      </c>
      <c r="AA3" s="9" t="s">
        <v>466</v>
      </c>
      <c r="AB3" s="10" t="s">
        <v>409</v>
      </c>
      <c r="AC3" s="10" t="s">
        <v>429</v>
      </c>
      <c r="AD3" s="10" t="s">
        <v>430</v>
      </c>
      <c r="AE3" s="116" t="s">
        <v>310</v>
      </c>
      <c r="AF3" s="10" t="s">
        <v>431</v>
      </c>
      <c r="AG3" s="10" t="s">
        <v>432</v>
      </c>
      <c r="AH3" s="10" t="s">
        <v>433</v>
      </c>
      <c r="AI3" s="10" t="s">
        <v>434</v>
      </c>
      <c r="AJ3" s="10" t="s">
        <v>435</v>
      </c>
      <c r="AK3" s="10" t="s">
        <v>436</v>
      </c>
      <c r="AL3" s="10" t="s">
        <v>437</v>
      </c>
      <c r="AM3" s="10" t="s">
        <v>438</v>
      </c>
      <c r="AN3" s="13" t="s">
        <v>311</v>
      </c>
      <c r="AO3" s="13" t="s">
        <v>428</v>
      </c>
      <c r="AP3" s="13" t="s">
        <v>457</v>
      </c>
      <c r="AQ3" s="116" t="s">
        <v>311</v>
      </c>
      <c r="AR3" s="124" t="s">
        <v>465</v>
      </c>
      <c r="AS3" s="124" t="s">
        <v>466</v>
      </c>
      <c r="AT3" s="126" t="s">
        <v>773</v>
      </c>
      <c r="AU3" s="131" t="s">
        <v>774</v>
      </c>
      <c r="AV3" s="131" t="s">
        <v>777</v>
      </c>
      <c r="AW3" s="14" t="s">
        <v>440</v>
      </c>
      <c r="AX3" s="14" t="s">
        <v>441</v>
      </c>
      <c r="AY3" s="14" t="s">
        <v>318</v>
      </c>
      <c r="AZ3" s="14" t="s">
        <v>442</v>
      </c>
      <c r="BA3" s="14" t="s">
        <v>443</v>
      </c>
      <c r="BB3" s="14" t="s">
        <v>444</v>
      </c>
      <c r="BC3" s="14" t="s">
        <v>445</v>
      </c>
      <c r="BD3" s="14" t="s">
        <v>446</v>
      </c>
      <c r="BE3" s="14" t="s">
        <v>447</v>
      </c>
      <c r="BF3" s="14" t="s">
        <v>448</v>
      </c>
      <c r="BG3" s="14" t="s">
        <v>449</v>
      </c>
      <c r="BH3" s="14" t="s">
        <v>319</v>
      </c>
      <c r="BI3" s="15" t="s">
        <v>439</v>
      </c>
      <c r="BJ3" s="15" t="s">
        <v>460</v>
      </c>
      <c r="BK3" s="15" t="s">
        <v>467</v>
      </c>
      <c r="BL3" s="11" t="s">
        <v>468</v>
      </c>
      <c r="BM3" s="111" t="s">
        <v>408</v>
      </c>
      <c r="BN3" s="111" t="s">
        <v>474</v>
      </c>
      <c r="BO3" s="111" t="s">
        <v>675</v>
      </c>
      <c r="BP3" s="111" t="s">
        <v>667</v>
      </c>
      <c r="BQ3" s="111" t="s">
        <v>668</v>
      </c>
      <c r="BR3" s="111" t="s">
        <v>778</v>
      </c>
      <c r="BS3" s="111" t="s">
        <v>780</v>
      </c>
    </row>
    <row r="4" spans="1:72" s="227" customFormat="1" ht="102" x14ac:dyDescent="0.2">
      <c r="A4" s="227">
        <v>12</v>
      </c>
      <c r="B4" s="228">
        <v>20</v>
      </c>
      <c r="C4" s="229" t="s">
        <v>33</v>
      </c>
      <c r="D4" s="230">
        <v>18</v>
      </c>
      <c r="E4" s="231">
        <v>983</v>
      </c>
      <c r="F4" s="232" t="s">
        <v>350</v>
      </c>
      <c r="G4" s="229" t="s">
        <v>32</v>
      </c>
      <c r="H4" s="229" t="s">
        <v>9</v>
      </c>
      <c r="I4" s="230">
        <v>2480</v>
      </c>
      <c r="J4" s="233" t="s">
        <v>31</v>
      </c>
      <c r="K4" s="234">
        <v>43756015.112999998</v>
      </c>
      <c r="L4" s="234">
        <v>40283815.482999995</v>
      </c>
      <c r="M4" s="235">
        <v>42642027.098999999</v>
      </c>
      <c r="N4" s="234">
        <v>33470707.662</v>
      </c>
      <c r="O4" s="234">
        <v>41738507.914999999</v>
      </c>
      <c r="P4" s="234">
        <v>42692287.792000003</v>
      </c>
      <c r="Q4" s="234">
        <v>43668754.495000005</v>
      </c>
      <c r="R4" s="234">
        <v>36881776.625</v>
      </c>
      <c r="S4" s="234">
        <v>39952877.225000001</v>
      </c>
      <c r="T4" s="234">
        <v>38060178.597999997</v>
      </c>
      <c r="U4" s="234">
        <v>34819216.711999997</v>
      </c>
      <c r="V4" s="234">
        <v>39828419.092</v>
      </c>
      <c r="W4" s="234">
        <v>30012771.390999999</v>
      </c>
      <c r="X4" s="234">
        <v>32816166.872000001</v>
      </c>
      <c r="Y4" s="234">
        <v>28480359.509</v>
      </c>
      <c r="Z4" s="236">
        <v>52</v>
      </c>
      <c r="AA4" s="237">
        <f t="shared" ref="AA4:AA21" si="0">(Y4-M4)/M4</f>
        <v>-0.33210587191649027</v>
      </c>
      <c r="AB4" s="238"/>
      <c r="AC4" s="234">
        <v>21761.134000000002</v>
      </c>
      <c r="AD4" s="234">
        <v>19078.239000000001</v>
      </c>
      <c r="AE4" s="239">
        <v>20015.919999999998</v>
      </c>
      <c r="AF4" s="234">
        <v>15677.113000000001</v>
      </c>
      <c r="AG4" s="234">
        <v>27395.929</v>
      </c>
      <c r="AH4" s="234">
        <v>36894.300999999999</v>
      </c>
      <c r="AI4" s="234">
        <v>32930.464999999997</v>
      </c>
      <c r="AJ4" s="234">
        <v>31366.105000000003</v>
      </c>
      <c r="AK4" s="234">
        <v>33300.881999999998</v>
      </c>
      <c r="AL4" s="234">
        <v>26741.175000000003</v>
      </c>
      <c r="AM4" s="234">
        <v>30629.559999999998</v>
      </c>
      <c r="AN4" s="234">
        <v>36391.191999999995</v>
      </c>
      <c r="AO4" s="234">
        <v>26393.281999999999</v>
      </c>
      <c r="AP4" s="234">
        <v>8240.1929999999993</v>
      </c>
      <c r="AQ4" s="1083">
        <f>SUM(12446.653+12073.839+11870.7)</f>
        <v>36391.191999999995</v>
      </c>
      <c r="AR4" s="234">
        <v>1373.1180000000002</v>
      </c>
      <c r="AS4" s="240">
        <f t="shared" ref="AS4:AS21" si="1">(AR4-AE4)/AE4</f>
        <v>-0.93139870662952295</v>
      </c>
      <c r="AT4" s="241">
        <v>2459.23</v>
      </c>
      <c r="AU4" s="242">
        <f t="shared" ref="AU4:AU22" si="2">(AT4-AE4)/AE4</f>
        <v>-0.87713629950559358</v>
      </c>
      <c r="AV4" s="242"/>
      <c r="AW4" s="243">
        <f t="shared" ref="AW4:AW43" si="3">IF(K4=0,0,AC4*2000/K4)</f>
        <v>0.994657943315991</v>
      </c>
      <c r="AX4" s="244">
        <f t="shared" ref="AX4:AX43" si="4">IF(L4=0,0,AD4*2000/L4)</f>
        <v>0.94719126136654697</v>
      </c>
      <c r="AY4" s="245">
        <f t="shared" ref="AY4:AY43" si="5">IF(M4=0,0,AE4*2000/M4)</f>
        <v>0.93878839078311049</v>
      </c>
      <c r="AZ4" s="244">
        <f t="shared" ref="AZ4:AZ43" si="6">IF(N4=0,0,AF4*2000/N4)</f>
        <v>0.93676615136515673</v>
      </c>
      <c r="BA4" s="244">
        <f t="shared" ref="BA4:BA43" si="7">IF(O4=0,0,AG4*2000/O4)</f>
        <v>1.312741176842809</v>
      </c>
      <c r="BB4" s="244">
        <f t="shared" ref="BB4:BB43" si="8">IF(P4=0,0,AH4*2000/P4)</f>
        <v>1.7283824741251523</v>
      </c>
      <c r="BC4" s="244">
        <f t="shared" ref="BC4:BC43" si="9">IF(Q4=0,0,AI4*2000/Q4)</f>
        <v>1.5081934614723429</v>
      </c>
      <c r="BD4" s="244">
        <f t="shared" ref="BD4:BD43" si="10">IF(R4=0,0,AJ4*2000/R4)</f>
        <v>1.7008998953016139</v>
      </c>
      <c r="BE4" s="244">
        <f t="shared" ref="BE4:BE43" si="11">IF(S4=0,0,AK4*2000/S4)</f>
        <v>1.667007951014972</v>
      </c>
      <c r="BF4" s="244">
        <f t="shared" ref="BF4:BF43" si="12">IF(T4=0,0,AL4*2000/T4)</f>
        <v>1.4052049141674396</v>
      </c>
      <c r="BG4" s="244">
        <f t="shared" ref="BG4:BG43" si="13">IF(U4=0,0,AM4*2000/U4)</f>
        <v>1.7593480205684184</v>
      </c>
      <c r="BH4" s="244">
        <f t="shared" ref="BH4:BH43" si="14">IF(V4=0,0,AN4*2000/V4)</f>
        <v>1.8273982663454289</v>
      </c>
      <c r="BI4" s="244">
        <f t="shared" ref="BI4:BI43" si="15">IF(W4=0,0,AO4*2000/W4)</f>
        <v>1.7588033878080727</v>
      </c>
      <c r="BJ4" s="244">
        <f t="shared" ref="BJ4:BJ43" si="16">IF(X4=0,0,AP4*2000/X4)</f>
        <v>0.50220326049297637</v>
      </c>
      <c r="BK4" s="244">
        <f t="shared" ref="BK4:BK43" si="17">IF(Y4=0,0,AR4*2000/Y4)</f>
        <v>9.6425608642059804E-2</v>
      </c>
      <c r="BL4" s="246">
        <f t="shared" ref="BL4:BL21" si="18">(BK4-AY4)/AY4</f>
        <v>-0.89728717399069624</v>
      </c>
      <c r="BM4" s="233"/>
      <c r="BN4" s="233" t="s">
        <v>607</v>
      </c>
      <c r="BO4" s="247" t="s">
        <v>684</v>
      </c>
      <c r="BP4" s="248" t="s">
        <v>802</v>
      </c>
      <c r="BQ4" s="249"/>
      <c r="BR4" s="1114" t="s">
        <v>799</v>
      </c>
      <c r="BS4" s="250" t="s">
        <v>781</v>
      </c>
      <c r="BT4" s="1114" t="s">
        <v>800</v>
      </c>
    </row>
    <row r="5" spans="1:72" s="227" customFormat="1" ht="114.75" x14ac:dyDescent="0.2">
      <c r="A5" s="227">
        <v>13</v>
      </c>
      <c r="B5" s="228">
        <v>22</v>
      </c>
      <c r="C5" s="251"/>
      <c r="D5" s="252"/>
      <c r="E5" s="253"/>
      <c r="F5" s="254" t="s">
        <v>352</v>
      </c>
      <c r="G5" s="251"/>
      <c r="H5" s="251"/>
      <c r="I5" s="252">
        <v>2594</v>
      </c>
      <c r="J5" s="247" t="s">
        <v>34</v>
      </c>
      <c r="K5" s="255">
        <v>40903160.410999998</v>
      </c>
      <c r="L5" s="255">
        <v>40920324.487999998</v>
      </c>
      <c r="M5" s="256">
        <v>37719690.598999999</v>
      </c>
      <c r="N5" s="255">
        <v>37871754.483000003</v>
      </c>
      <c r="O5" s="255">
        <v>38620207.853</v>
      </c>
      <c r="P5" s="255">
        <v>44104137.997999996</v>
      </c>
      <c r="Q5" s="255">
        <v>42217464.213</v>
      </c>
      <c r="R5" s="255">
        <v>42060188.521000005</v>
      </c>
      <c r="S5" s="255">
        <v>37942684.794</v>
      </c>
      <c r="T5" s="255">
        <v>38628033.996000007</v>
      </c>
      <c r="U5" s="255">
        <v>40639360.774999999</v>
      </c>
      <c r="V5" s="255">
        <v>36077887.93</v>
      </c>
      <c r="W5" s="255">
        <v>29780082.515000001</v>
      </c>
      <c r="X5" s="255">
        <v>27297730.879000001</v>
      </c>
      <c r="Y5" s="255">
        <v>33718492.763999999</v>
      </c>
      <c r="Z5" s="257">
        <v>54</v>
      </c>
      <c r="AA5" s="258">
        <f t="shared" si="0"/>
        <v>-0.10607716477679904</v>
      </c>
      <c r="AB5" s="259"/>
      <c r="AC5" s="255">
        <v>20917.067999999999</v>
      </c>
      <c r="AD5" s="255">
        <v>20085.559000000001</v>
      </c>
      <c r="AE5" s="260">
        <v>18181.559999999998</v>
      </c>
      <c r="AF5" s="255">
        <v>17076.517</v>
      </c>
      <c r="AG5" s="255">
        <v>25740.108</v>
      </c>
      <c r="AH5" s="255">
        <v>37764.426999999996</v>
      </c>
      <c r="AI5" s="255">
        <v>32441.294000000002</v>
      </c>
      <c r="AJ5" s="255">
        <v>35518.258000000002</v>
      </c>
      <c r="AK5" s="255">
        <v>31633.383999999998</v>
      </c>
      <c r="AL5" s="255">
        <v>27734.794000000002</v>
      </c>
      <c r="AM5" s="255">
        <v>38302.432999999997</v>
      </c>
      <c r="AN5" s="255">
        <v>37694.542999999998</v>
      </c>
      <c r="AO5" s="255">
        <v>26445.644</v>
      </c>
      <c r="AP5" s="255">
        <v>11322.39</v>
      </c>
      <c r="AQ5" s="255">
        <f>SUM(13731.732+10975.781+12987.03)</f>
        <v>37694.542999999998</v>
      </c>
      <c r="AR5" s="255">
        <v>2358.116</v>
      </c>
      <c r="AS5" s="261">
        <f t="shared" si="1"/>
        <v>-0.87030177828525168</v>
      </c>
      <c r="AT5" s="241">
        <v>1985.02</v>
      </c>
      <c r="AU5" s="242">
        <f t="shared" si="2"/>
        <v>-0.8908223496773654</v>
      </c>
      <c r="AV5" s="242"/>
      <c r="AW5" s="262">
        <f t="shared" si="3"/>
        <v>1.0227604805996759</v>
      </c>
      <c r="AX5" s="263">
        <f t="shared" si="4"/>
        <v>0.9816910912273018</v>
      </c>
      <c r="AY5" s="264">
        <f t="shared" si="5"/>
        <v>0.96403547915008692</v>
      </c>
      <c r="AZ5" s="263">
        <f t="shared" si="6"/>
        <v>0.90180754671217378</v>
      </c>
      <c r="BA5" s="263">
        <f t="shared" si="7"/>
        <v>1.3329865078911283</v>
      </c>
      <c r="BB5" s="263">
        <f t="shared" si="8"/>
        <v>1.7125117376384278</v>
      </c>
      <c r="BC5" s="263">
        <f t="shared" si="9"/>
        <v>1.5368660626476174</v>
      </c>
      <c r="BD5" s="263">
        <f t="shared" si="10"/>
        <v>1.6889252877345655</v>
      </c>
      <c r="BE5" s="263">
        <f t="shared" si="11"/>
        <v>1.6674299234092307</v>
      </c>
      <c r="BF5" s="263">
        <f t="shared" si="12"/>
        <v>1.4359930408506931</v>
      </c>
      <c r="BG5" s="263">
        <f t="shared" si="13"/>
        <v>1.8849919029022917</v>
      </c>
      <c r="BH5" s="263">
        <f t="shared" si="14"/>
        <v>2.08962027229181</v>
      </c>
      <c r="BI5" s="263">
        <f t="shared" si="15"/>
        <v>1.7760625066555495</v>
      </c>
      <c r="BJ5" s="263">
        <f t="shared" si="16"/>
        <v>0.8295480712435519</v>
      </c>
      <c r="BK5" s="263">
        <f t="shared" si="17"/>
        <v>0.1398707834602663</v>
      </c>
      <c r="BL5" s="265">
        <f t="shared" si="18"/>
        <v>-0.85491116614963258</v>
      </c>
      <c r="BM5" s="247"/>
      <c r="BN5" s="247" t="s">
        <v>608</v>
      </c>
      <c r="BO5" s="247" t="s">
        <v>685</v>
      </c>
      <c r="BP5" s="248" t="s">
        <v>802</v>
      </c>
      <c r="BQ5" s="249"/>
      <c r="BR5" s="1115"/>
      <c r="BS5" s="250" t="s">
        <v>781</v>
      </c>
      <c r="BT5" s="1115"/>
    </row>
    <row r="6" spans="1:72" s="342" customFormat="1" ht="63.75" x14ac:dyDescent="0.2">
      <c r="A6" s="342">
        <v>14</v>
      </c>
      <c r="B6" s="21">
        <v>23</v>
      </c>
      <c r="C6" s="22"/>
      <c r="D6" s="23"/>
      <c r="E6" s="24">
        <v>988</v>
      </c>
      <c r="F6" s="26" t="s">
        <v>353</v>
      </c>
      <c r="G6" s="22" t="s">
        <v>36</v>
      </c>
      <c r="H6" s="22" t="s">
        <v>9</v>
      </c>
      <c r="I6" s="23">
        <v>1001</v>
      </c>
      <c r="J6" s="25" t="s">
        <v>37</v>
      </c>
      <c r="K6" s="27">
        <v>28352012.774999999</v>
      </c>
      <c r="L6" s="27">
        <v>23822309.324999999</v>
      </c>
      <c r="M6" s="28">
        <v>28893582.175000001</v>
      </c>
      <c r="N6" s="27">
        <v>24596961.175000001</v>
      </c>
      <c r="O6" s="27">
        <v>33423653.475000001</v>
      </c>
      <c r="P6" s="27">
        <v>21248881.699999999</v>
      </c>
      <c r="Q6" s="27">
        <v>23816247.899999999</v>
      </c>
      <c r="R6" s="27">
        <v>27264141.409000002</v>
      </c>
      <c r="S6" s="27">
        <v>19526664.614</v>
      </c>
      <c r="T6" s="27">
        <v>16976410.140999999</v>
      </c>
      <c r="U6" s="27">
        <v>27302865.673</v>
      </c>
      <c r="V6" s="27">
        <v>26222005.346999999</v>
      </c>
      <c r="W6" s="27">
        <v>18919520.368000001</v>
      </c>
      <c r="X6" s="27">
        <v>14188929.437000001</v>
      </c>
      <c r="Y6" s="27">
        <v>16104594.174000001</v>
      </c>
      <c r="Z6" s="29">
        <v>25.833333333333332</v>
      </c>
      <c r="AA6" s="30">
        <f t="shared" si="0"/>
        <v>-0.44262382987131293</v>
      </c>
      <c r="AB6" s="31"/>
      <c r="AC6" s="27">
        <v>50911.756999999998</v>
      </c>
      <c r="AD6" s="27">
        <v>40590.055999999997</v>
      </c>
      <c r="AE6" s="118">
        <v>46484.578000000001</v>
      </c>
      <c r="AF6" s="27">
        <v>36834.603999999999</v>
      </c>
      <c r="AG6" s="27">
        <v>50329.93</v>
      </c>
      <c r="AH6" s="27">
        <v>33049.226999999999</v>
      </c>
      <c r="AI6" s="27">
        <v>19587.266</v>
      </c>
      <c r="AJ6" s="27">
        <v>16976.288</v>
      </c>
      <c r="AK6" s="27">
        <v>12646.942999999999</v>
      </c>
      <c r="AL6" s="27">
        <v>10897.567999999999</v>
      </c>
      <c r="AM6" s="27">
        <v>19279.593000000001</v>
      </c>
      <c r="AN6" s="27">
        <v>19665.508000000002</v>
      </c>
      <c r="AO6" s="27">
        <v>14200.364</v>
      </c>
      <c r="AP6" s="27">
        <v>10346.413</v>
      </c>
      <c r="AQ6" s="27">
        <v>19665.508000000002</v>
      </c>
      <c r="AR6" s="27">
        <v>12113.05</v>
      </c>
      <c r="AS6" s="32">
        <f t="shared" si="1"/>
        <v>-0.73941787747325582</v>
      </c>
      <c r="AT6" s="127">
        <v>5421.6880000000001</v>
      </c>
      <c r="AU6" s="123">
        <f t="shared" si="2"/>
        <v>-0.88336587674303502</v>
      </c>
      <c r="AV6" s="123"/>
      <c r="AW6" s="33">
        <f t="shared" si="3"/>
        <v>3.5914033620140398</v>
      </c>
      <c r="AX6" s="34">
        <f t="shared" si="4"/>
        <v>3.4077347788783277</v>
      </c>
      <c r="AY6" s="35">
        <f t="shared" si="5"/>
        <v>3.2176403547650456</v>
      </c>
      <c r="AZ6" s="34">
        <f t="shared" si="6"/>
        <v>2.995053229375193</v>
      </c>
      <c r="BA6" s="34">
        <f t="shared" si="7"/>
        <v>3.0116354597587867</v>
      </c>
      <c r="BB6" s="34">
        <f t="shared" si="8"/>
        <v>3.1106791845897472</v>
      </c>
      <c r="BC6" s="34">
        <f t="shared" si="9"/>
        <v>1.6448658144845731</v>
      </c>
      <c r="BD6" s="34">
        <f t="shared" si="10"/>
        <v>1.2453198320337393</v>
      </c>
      <c r="BE6" s="34">
        <f t="shared" si="11"/>
        <v>1.2953510750558539</v>
      </c>
      <c r="BF6" s="34">
        <f t="shared" si="12"/>
        <v>1.2838483412557418</v>
      </c>
      <c r="BG6" s="34">
        <f t="shared" si="13"/>
        <v>1.4122761493908478</v>
      </c>
      <c r="BH6" s="34">
        <f t="shared" si="14"/>
        <v>1.4999240324882237</v>
      </c>
      <c r="BI6" s="34">
        <f t="shared" si="15"/>
        <v>1.5011336147842456</v>
      </c>
      <c r="BJ6" s="34">
        <f t="shared" si="16"/>
        <v>1.4583782442415989</v>
      </c>
      <c r="BK6" s="34">
        <f t="shared" si="17"/>
        <v>1.5042974531523268</v>
      </c>
      <c r="BL6" s="36">
        <f t="shared" si="18"/>
        <v>-0.53248427813736454</v>
      </c>
      <c r="BM6" s="25"/>
      <c r="BN6" s="25" t="s">
        <v>510</v>
      </c>
      <c r="BO6" s="25" t="s">
        <v>686</v>
      </c>
      <c r="BP6" s="380" t="s">
        <v>804</v>
      </c>
      <c r="BQ6" s="379"/>
    </row>
    <row r="7" spans="1:72" s="342" customFormat="1" ht="140.25" x14ac:dyDescent="0.2">
      <c r="A7" s="342">
        <v>21</v>
      </c>
      <c r="B7" s="21">
        <v>30</v>
      </c>
      <c r="C7" s="22"/>
      <c r="D7" s="23"/>
      <c r="E7" s="24">
        <v>1010</v>
      </c>
      <c r="F7" s="90" t="s">
        <v>356</v>
      </c>
      <c r="G7" s="22" t="s">
        <v>48</v>
      </c>
      <c r="H7" s="22" t="s">
        <v>9</v>
      </c>
      <c r="I7" s="23">
        <v>1008</v>
      </c>
      <c r="J7" s="25" t="s">
        <v>47</v>
      </c>
      <c r="K7" s="27">
        <v>44040672.939999998</v>
      </c>
      <c r="L7" s="27">
        <v>40372259.421000004</v>
      </c>
      <c r="M7" s="28">
        <v>44575133.169</v>
      </c>
      <c r="N7" s="27">
        <v>43875561.990000002</v>
      </c>
      <c r="O7" s="27">
        <v>45782192.516000003</v>
      </c>
      <c r="P7" s="27">
        <v>45862342.320999995</v>
      </c>
      <c r="Q7" s="27">
        <v>43845876.843999997</v>
      </c>
      <c r="R7" s="27">
        <v>42814334.245000005</v>
      </c>
      <c r="S7" s="27">
        <v>46955772.998000003</v>
      </c>
      <c r="T7" s="27">
        <v>32997592.655999996</v>
      </c>
      <c r="U7" s="27">
        <v>30834791.987999998</v>
      </c>
      <c r="V7" s="27">
        <v>37809281.612999998</v>
      </c>
      <c r="W7" s="27">
        <v>17062691.211999997</v>
      </c>
      <c r="X7" s="27">
        <v>18690757.004000001</v>
      </c>
      <c r="Y7" s="27">
        <v>17356137.002</v>
      </c>
      <c r="Z7" s="29">
        <v>27.166666666666668</v>
      </c>
      <c r="AA7" s="30">
        <f t="shared" si="0"/>
        <v>-0.61063185305141354</v>
      </c>
      <c r="AB7" s="31"/>
      <c r="AC7" s="27">
        <v>57814.39</v>
      </c>
      <c r="AD7" s="27">
        <v>52328.168000000005</v>
      </c>
      <c r="AE7" s="118">
        <v>60900.846000000005</v>
      </c>
      <c r="AF7" s="27">
        <v>63494.399999999994</v>
      </c>
      <c r="AG7" s="27">
        <v>64282.889000000003</v>
      </c>
      <c r="AH7" s="27">
        <v>66394.216</v>
      </c>
      <c r="AI7" s="27">
        <v>58358.486999999994</v>
      </c>
      <c r="AJ7" s="27">
        <v>60470.097999999998</v>
      </c>
      <c r="AK7" s="27">
        <v>75821.803</v>
      </c>
      <c r="AL7" s="27">
        <v>50655.171999999999</v>
      </c>
      <c r="AM7" s="27">
        <v>45682.595000000001</v>
      </c>
      <c r="AN7" s="27">
        <v>55342.871999999996</v>
      </c>
      <c r="AO7" s="27">
        <v>24024.332999999999</v>
      </c>
      <c r="AP7" s="27">
        <v>29047.976000000002</v>
      </c>
      <c r="AQ7" s="27">
        <f>SUM(5059.465+5752.407+8303.265+2994.069+33233.666)</f>
        <v>55342.871999999996</v>
      </c>
      <c r="AR7" s="27">
        <v>26828.256000000001</v>
      </c>
      <c r="AS7" s="32">
        <f t="shared" si="1"/>
        <v>-0.55947646441561749</v>
      </c>
      <c r="AT7" s="127">
        <v>28596.469000000001</v>
      </c>
      <c r="AU7" s="123">
        <f t="shared" si="2"/>
        <v>-0.5304421715258274</v>
      </c>
      <c r="AV7" s="123"/>
      <c r="AW7" s="33">
        <f t="shared" si="3"/>
        <v>2.6254998455071292</v>
      </c>
      <c r="AX7" s="34">
        <f t="shared" si="4"/>
        <v>2.5922833525032303</v>
      </c>
      <c r="AY7" s="35">
        <f t="shared" si="5"/>
        <v>2.7325031545773961</v>
      </c>
      <c r="AZ7" s="34">
        <f t="shared" si="6"/>
        <v>2.8942945512343048</v>
      </c>
      <c r="BA7" s="34">
        <f t="shared" si="7"/>
        <v>2.8082049140627925</v>
      </c>
      <c r="BB7" s="34">
        <f t="shared" si="8"/>
        <v>2.8953696056469678</v>
      </c>
      <c r="BC7" s="34">
        <f t="shared" si="9"/>
        <v>2.661982891008642</v>
      </c>
      <c r="BD7" s="34">
        <f t="shared" si="10"/>
        <v>2.8247594674235481</v>
      </c>
      <c r="BE7" s="34">
        <f t="shared" si="11"/>
        <v>3.2294986605046199</v>
      </c>
      <c r="BF7" s="34">
        <f t="shared" si="12"/>
        <v>3.0702343972834822</v>
      </c>
      <c r="BG7" s="34">
        <f t="shared" si="13"/>
        <v>2.9630551759699455</v>
      </c>
      <c r="BH7" s="34">
        <f t="shared" si="14"/>
        <v>2.9274754578236371</v>
      </c>
      <c r="BI7" s="34">
        <f t="shared" si="15"/>
        <v>2.8160074751987492</v>
      </c>
      <c r="BJ7" s="34">
        <f t="shared" si="16"/>
        <v>3.1082717509818849</v>
      </c>
      <c r="BK7" s="34">
        <f t="shared" si="17"/>
        <v>3.0915008330377316</v>
      </c>
      <c r="BL7" s="36">
        <f t="shared" si="18"/>
        <v>0.1313805174786184</v>
      </c>
      <c r="BM7" s="25"/>
      <c r="BN7" s="25" t="s">
        <v>621</v>
      </c>
      <c r="BO7" s="25" t="s">
        <v>689</v>
      </c>
      <c r="BP7" s="380" t="s">
        <v>805</v>
      </c>
      <c r="BQ7" s="379"/>
    </row>
    <row r="8" spans="1:72" s="227" customFormat="1" ht="153" x14ac:dyDescent="0.2">
      <c r="A8" s="227">
        <v>23</v>
      </c>
      <c r="B8" s="228">
        <v>32</v>
      </c>
      <c r="C8" s="251"/>
      <c r="D8" s="252"/>
      <c r="E8" s="253">
        <v>6113</v>
      </c>
      <c r="F8" s="254" t="s">
        <v>355</v>
      </c>
      <c r="G8" s="251" t="s">
        <v>273</v>
      </c>
      <c r="H8" s="251"/>
      <c r="I8" s="252">
        <v>3319</v>
      </c>
      <c r="J8" s="247" t="s">
        <v>274</v>
      </c>
      <c r="K8" s="255">
        <v>83540407.699999988</v>
      </c>
      <c r="L8" s="255">
        <v>80377866.923000008</v>
      </c>
      <c r="M8" s="256">
        <v>71415848.989999995</v>
      </c>
      <c r="N8" s="255">
        <v>79796239.877000004</v>
      </c>
      <c r="O8" s="255">
        <v>89502263.603</v>
      </c>
      <c r="P8" s="255">
        <v>93121158.706</v>
      </c>
      <c r="Q8" s="255">
        <v>84454961.675999999</v>
      </c>
      <c r="R8" s="255">
        <v>94942642.968999997</v>
      </c>
      <c r="S8" s="255">
        <v>80989382.213</v>
      </c>
      <c r="T8" s="255">
        <v>74204283.001000002</v>
      </c>
      <c r="U8" s="255">
        <v>86888868.191</v>
      </c>
      <c r="V8" s="255">
        <v>68401494.395999998</v>
      </c>
      <c r="W8" s="255">
        <v>74170947.263999999</v>
      </c>
      <c r="X8" s="255">
        <v>70449688.744000003</v>
      </c>
      <c r="Y8" s="255">
        <v>62377507.954000004</v>
      </c>
      <c r="Z8" s="257">
        <v>75</v>
      </c>
      <c r="AA8" s="258">
        <f t="shared" si="0"/>
        <v>-0.12655931650781865</v>
      </c>
      <c r="AB8" s="259"/>
      <c r="AC8" s="255">
        <v>56150.282999999996</v>
      </c>
      <c r="AD8" s="255">
        <v>55809.748999999996</v>
      </c>
      <c r="AE8" s="260">
        <v>37600.18</v>
      </c>
      <c r="AF8" s="255">
        <v>50375.756999999998</v>
      </c>
      <c r="AG8" s="255">
        <v>62796.270000000004</v>
      </c>
      <c r="AH8" s="255">
        <v>58964.309000000001</v>
      </c>
      <c r="AI8" s="255">
        <v>45145.605000000003</v>
      </c>
      <c r="AJ8" s="255">
        <v>6577.5059999999994</v>
      </c>
      <c r="AK8" s="255">
        <v>5443.96</v>
      </c>
      <c r="AL8" s="255">
        <v>5765.777</v>
      </c>
      <c r="AM8" s="255">
        <v>7073.42</v>
      </c>
      <c r="AN8" s="255">
        <v>5124.3270000000002</v>
      </c>
      <c r="AO8" s="255">
        <v>5519.5640000000003</v>
      </c>
      <c r="AP8" s="255">
        <v>6235.6310000000003</v>
      </c>
      <c r="AQ8" s="255">
        <f>SUM(2111.925+3012.402)</f>
        <v>5124.3270000000002</v>
      </c>
      <c r="AR8" s="255">
        <v>5267.9719999999998</v>
      </c>
      <c r="AS8" s="261">
        <f t="shared" si="1"/>
        <v>-0.85989503241739795</v>
      </c>
      <c r="AT8" s="241">
        <v>5144.9489999999996</v>
      </c>
      <c r="AU8" s="242">
        <f t="shared" si="2"/>
        <v>-0.86316690505205029</v>
      </c>
      <c r="AV8" s="242"/>
      <c r="AW8" s="262">
        <f t="shared" si="3"/>
        <v>1.3442664345532036</v>
      </c>
      <c r="AX8" s="263">
        <f t="shared" si="4"/>
        <v>1.3886845007585071</v>
      </c>
      <c r="AY8" s="264">
        <f t="shared" si="5"/>
        <v>1.0529925928701056</v>
      </c>
      <c r="AZ8" s="263">
        <f t="shared" si="6"/>
        <v>1.2626097940868015</v>
      </c>
      <c r="BA8" s="263">
        <f t="shared" si="7"/>
        <v>1.4032331132660909</v>
      </c>
      <c r="BB8" s="263">
        <f t="shared" si="8"/>
        <v>1.2663998133047458</v>
      </c>
      <c r="BC8" s="263">
        <f t="shared" si="9"/>
        <v>1.0691048602495372</v>
      </c>
      <c r="BD8" s="263">
        <f t="shared" si="10"/>
        <v>0.13855746573534169</v>
      </c>
      <c r="BE8" s="263">
        <f t="shared" si="11"/>
        <v>0.13443638786335041</v>
      </c>
      <c r="BF8" s="263">
        <f t="shared" si="12"/>
        <v>0.15540280875491508</v>
      </c>
      <c r="BG8" s="263">
        <f t="shared" si="13"/>
        <v>0.16281533290204991</v>
      </c>
      <c r="BH8" s="263">
        <f t="shared" si="14"/>
        <v>0.1498308493183933</v>
      </c>
      <c r="BI8" s="263">
        <f t="shared" si="15"/>
        <v>0.14883358521373516</v>
      </c>
      <c r="BJ8" s="263">
        <f t="shared" si="16"/>
        <v>0.17702366358662078</v>
      </c>
      <c r="BK8" s="263">
        <f t="shared" si="17"/>
        <v>0.16890613853585945</v>
      </c>
      <c r="BL8" s="265">
        <f t="shared" si="18"/>
        <v>-0.83959418168794731</v>
      </c>
      <c r="BM8" s="247" t="s">
        <v>326</v>
      </c>
      <c r="BN8" s="247" t="s">
        <v>511</v>
      </c>
      <c r="BO8" s="247" t="s">
        <v>691</v>
      </c>
      <c r="BP8" s="248"/>
      <c r="BQ8" s="249"/>
    </row>
    <row r="9" spans="1:72" s="342" customFormat="1" ht="357.75" thickBot="1" x14ac:dyDescent="0.25">
      <c r="A9" s="342">
        <v>24</v>
      </c>
      <c r="B9" s="21">
        <v>33</v>
      </c>
      <c r="C9" s="22"/>
      <c r="D9" s="23"/>
      <c r="E9" s="24">
        <v>6166</v>
      </c>
      <c r="F9" s="26" t="s">
        <v>357</v>
      </c>
      <c r="G9" s="22" t="s">
        <v>276</v>
      </c>
      <c r="H9" s="22" t="s">
        <v>9</v>
      </c>
      <c r="I9" s="23">
        <v>2408</v>
      </c>
      <c r="J9" s="25" t="s">
        <v>275</v>
      </c>
      <c r="K9" s="27">
        <v>182107967.84999999</v>
      </c>
      <c r="L9" s="27">
        <v>173780839.5</v>
      </c>
      <c r="M9" s="28">
        <v>164105756.42500001</v>
      </c>
      <c r="N9" s="27">
        <v>171808993.30000001</v>
      </c>
      <c r="O9" s="27">
        <v>162775849.59999999</v>
      </c>
      <c r="P9" s="27">
        <v>169808163.07499999</v>
      </c>
      <c r="Q9" s="27">
        <v>196701189.69999999</v>
      </c>
      <c r="R9" s="27">
        <v>150964619.18200001</v>
      </c>
      <c r="S9" s="27">
        <v>180749115.19999999</v>
      </c>
      <c r="T9" s="27">
        <v>172453835.926</v>
      </c>
      <c r="U9" s="27">
        <v>173726663.24900001</v>
      </c>
      <c r="V9" s="27">
        <v>161889124.61700001</v>
      </c>
      <c r="W9" s="27">
        <v>186546892.07800001</v>
      </c>
      <c r="X9" s="27">
        <v>154252624.74599999</v>
      </c>
      <c r="Y9" s="27">
        <v>164605879.20899999</v>
      </c>
      <c r="Z9" s="29">
        <v>51.166666666666664</v>
      </c>
      <c r="AA9" s="30">
        <f t="shared" si="0"/>
        <v>3.047563930083993E-3</v>
      </c>
      <c r="AB9" s="31"/>
      <c r="AC9" s="27">
        <v>63388.832000000002</v>
      </c>
      <c r="AD9" s="27">
        <v>57365.214</v>
      </c>
      <c r="AE9" s="118">
        <v>53195.834000000003</v>
      </c>
      <c r="AF9" s="27">
        <v>53561.112000000001</v>
      </c>
      <c r="AG9" s="27">
        <v>44626.036</v>
      </c>
      <c r="AH9" s="27">
        <v>67205.171000000002</v>
      </c>
      <c r="AI9" s="27">
        <v>83543.429000000004</v>
      </c>
      <c r="AJ9" s="27">
        <v>48833.225999999995</v>
      </c>
      <c r="AK9" s="27">
        <v>60051.358999999997</v>
      </c>
      <c r="AL9" s="27">
        <v>54795.883000000002</v>
      </c>
      <c r="AM9" s="27">
        <v>54242.205999999998</v>
      </c>
      <c r="AN9" s="27">
        <v>56732.962</v>
      </c>
      <c r="AO9" s="27">
        <v>54389.964</v>
      </c>
      <c r="AP9" s="27">
        <v>51636.002</v>
      </c>
      <c r="AQ9" s="27">
        <f>SUM(21820.298+34912.664)</f>
        <v>56732.962</v>
      </c>
      <c r="AR9" s="27">
        <v>54978.642999999996</v>
      </c>
      <c r="AS9" s="32">
        <f t="shared" si="1"/>
        <v>3.3514071797426728E-2</v>
      </c>
      <c r="AT9" s="127">
        <v>29889.058000000001</v>
      </c>
      <c r="AU9" s="123">
        <f t="shared" si="2"/>
        <v>-0.43813160256120809</v>
      </c>
      <c r="AV9" s="123"/>
      <c r="AW9" s="33">
        <f t="shared" si="3"/>
        <v>0.69616758397098333</v>
      </c>
      <c r="AX9" s="34">
        <f t="shared" si="4"/>
        <v>0.66020182852206788</v>
      </c>
      <c r="AY9" s="35">
        <f t="shared" si="5"/>
        <v>0.64831161512986513</v>
      </c>
      <c r="AZ9" s="34">
        <f t="shared" si="6"/>
        <v>0.62349602277775518</v>
      </c>
      <c r="BA9" s="34">
        <f t="shared" si="7"/>
        <v>0.5483127393856343</v>
      </c>
      <c r="BB9" s="34">
        <f t="shared" si="8"/>
        <v>0.79154228846250663</v>
      </c>
      <c r="BC9" s="34">
        <f t="shared" si="9"/>
        <v>0.84944508091096727</v>
      </c>
      <c r="BD9" s="34">
        <f t="shared" si="10"/>
        <v>0.64694928208479896</v>
      </c>
      <c r="BE9" s="34">
        <f t="shared" si="11"/>
        <v>0.66447195532385106</v>
      </c>
      <c r="BF9" s="34">
        <f t="shared" si="12"/>
        <v>0.6354846525247827</v>
      </c>
      <c r="BG9" s="34">
        <f t="shared" si="13"/>
        <v>0.6244545884387982</v>
      </c>
      <c r="BH9" s="34">
        <f t="shared" si="14"/>
        <v>0.70088663626070979</v>
      </c>
      <c r="BI9" s="34">
        <f t="shared" si="15"/>
        <v>0.58312377541254523</v>
      </c>
      <c r="BJ9" s="34">
        <f t="shared" si="16"/>
        <v>0.6694991684585776</v>
      </c>
      <c r="BK9" s="34">
        <f t="shared" si="17"/>
        <v>0.66800339409740828</v>
      </c>
      <c r="BL9" s="36">
        <f t="shared" si="18"/>
        <v>3.0373941339302758E-2</v>
      </c>
      <c r="BM9" s="25"/>
      <c r="BN9" s="25" t="s">
        <v>610</v>
      </c>
      <c r="BO9" s="25" t="s">
        <v>692</v>
      </c>
      <c r="BP9" s="380" t="s">
        <v>803</v>
      </c>
      <c r="BQ9" s="379"/>
      <c r="BR9" s="225" t="s">
        <v>801</v>
      </c>
      <c r="BS9" s="378" t="s">
        <v>781</v>
      </c>
    </row>
    <row r="10" spans="1:72" s="342" customFormat="1" ht="165.75" x14ac:dyDescent="0.2">
      <c r="A10" s="342">
        <v>27</v>
      </c>
      <c r="B10" s="21">
        <v>36</v>
      </c>
      <c r="C10" s="60" t="s">
        <v>51</v>
      </c>
      <c r="D10" s="61">
        <v>21</v>
      </c>
      <c r="E10" s="62">
        <v>1353</v>
      </c>
      <c r="F10" s="64" t="s">
        <v>374</v>
      </c>
      <c r="G10" s="60" t="s">
        <v>50</v>
      </c>
      <c r="H10" s="60" t="s">
        <v>9</v>
      </c>
      <c r="I10" s="61">
        <v>1554</v>
      </c>
      <c r="J10" s="63" t="s">
        <v>49</v>
      </c>
      <c r="K10" s="65">
        <v>66840518.75</v>
      </c>
      <c r="L10" s="65">
        <v>70006336.099999994</v>
      </c>
      <c r="M10" s="66">
        <v>52566915.975000001</v>
      </c>
      <c r="N10" s="65">
        <v>58101023.425000004</v>
      </c>
      <c r="O10" s="65">
        <v>57616072.299999997</v>
      </c>
      <c r="P10" s="65">
        <v>67760805.5</v>
      </c>
      <c r="Q10" s="65">
        <v>66571925</v>
      </c>
      <c r="R10" s="65">
        <v>69952050.502000004</v>
      </c>
      <c r="S10" s="65">
        <v>54967695.465000004</v>
      </c>
      <c r="T10" s="65">
        <v>59498322.107999995</v>
      </c>
      <c r="U10" s="65">
        <v>61577965.431000002</v>
      </c>
      <c r="V10" s="65">
        <v>59150626.388999999</v>
      </c>
      <c r="W10" s="65">
        <v>25870691.423</v>
      </c>
      <c r="X10" s="65">
        <v>25441659.767999999</v>
      </c>
      <c r="Y10" s="65">
        <v>41271093.759000003</v>
      </c>
      <c r="Z10" s="67">
        <v>37.166666666666664</v>
      </c>
      <c r="AA10" s="68">
        <f t="shared" si="0"/>
        <v>-0.21488462860123111</v>
      </c>
      <c r="AB10" s="69"/>
      <c r="AC10" s="65">
        <v>51810.402000000002</v>
      </c>
      <c r="AD10" s="65">
        <v>55845.862999999998</v>
      </c>
      <c r="AE10" s="117">
        <v>41899.029000000002</v>
      </c>
      <c r="AF10" s="65">
        <v>46959.659</v>
      </c>
      <c r="AG10" s="65">
        <v>48009.985000000001</v>
      </c>
      <c r="AH10" s="65">
        <v>50098.358</v>
      </c>
      <c r="AI10" s="65">
        <v>46475.756999999998</v>
      </c>
      <c r="AJ10" s="65">
        <v>46750.899999999994</v>
      </c>
      <c r="AK10" s="65">
        <v>37830.449000000001</v>
      </c>
      <c r="AL10" s="65">
        <v>40224.875</v>
      </c>
      <c r="AM10" s="65">
        <v>42924.118000000002</v>
      </c>
      <c r="AN10" s="65">
        <v>42140.792999999998</v>
      </c>
      <c r="AO10" s="65">
        <v>19699.108</v>
      </c>
      <c r="AP10" s="65">
        <v>18732.626</v>
      </c>
      <c r="AQ10" s="1078">
        <f>SUM(11979.384+30161.409)</f>
        <v>42140.792999999998</v>
      </c>
      <c r="AR10" s="65">
        <v>32833.898000000001</v>
      </c>
      <c r="AS10" s="70">
        <f t="shared" si="1"/>
        <v>-0.21635658907513108</v>
      </c>
      <c r="AT10" s="127">
        <v>21852.429</v>
      </c>
      <c r="AU10" s="123">
        <f t="shared" si="2"/>
        <v>-0.47845022852438895</v>
      </c>
      <c r="AV10" s="123"/>
      <c r="AW10" s="33">
        <f t="shared" si="3"/>
        <v>1.5502692967953664</v>
      </c>
      <c r="AX10" s="34">
        <f t="shared" si="4"/>
        <v>1.5954516722665624</v>
      </c>
      <c r="AY10" s="35">
        <f t="shared" si="5"/>
        <v>1.5941216342205244</v>
      </c>
      <c r="AZ10" s="34">
        <f t="shared" si="6"/>
        <v>1.6164830232506355</v>
      </c>
      <c r="BA10" s="34">
        <f t="shared" si="7"/>
        <v>1.6665483460940465</v>
      </c>
      <c r="BB10" s="34">
        <f t="shared" si="8"/>
        <v>1.4786824811284158</v>
      </c>
      <c r="BC10" s="34">
        <f t="shared" si="9"/>
        <v>1.3962569656803525</v>
      </c>
      <c r="BD10" s="34">
        <f t="shared" si="10"/>
        <v>1.336655599499927</v>
      </c>
      <c r="BE10" s="34">
        <f t="shared" si="11"/>
        <v>1.3764611625054599</v>
      </c>
      <c r="BF10" s="34">
        <f t="shared" si="12"/>
        <v>1.3521347686741392</v>
      </c>
      <c r="BG10" s="34">
        <f t="shared" si="13"/>
        <v>1.3941388839193718</v>
      </c>
      <c r="BH10" s="34">
        <f t="shared" si="14"/>
        <v>1.4248637951139855</v>
      </c>
      <c r="BI10" s="34">
        <f t="shared" si="15"/>
        <v>1.5228899512509175</v>
      </c>
      <c r="BJ10" s="34">
        <f t="shared" si="16"/>
        <v>1.4725946475836074</v>
      </c>
      <c r="BK10" s="34">
        <f t="shared" si="17"/>
        <v>1.5911329218329668</v>
      </c>
      <c r="BL10" s="36">
        <f t="shared" si="18"/>
        <v>-1.8748333398153701E-3</v>
      </c>
      <c r="BM10" s="63"/>
      <c r="BN10" s="63" t="s">
        <v>513</v>
      </c>
      <c r="BO10" s="63" t="s">
        <v>695</v>
      </c>
      <c r="BP10" s="380"/>
      <c r="BQ10" s="379"/>
      <c r="BR10" s="390"/>
      <c r="BS10" s="379"/>
    </row>
    <row r="11" spans="1:72" s="342" customFormat="1" ht="178.5" x14ac:dyDescent="0.2">
      <c r="A11" s="342">
        <v>29</v>
      </c>
      <c r="B11" s="21">
        <v>38</v>
      </c>
      <c r="C11" s="22"/>
      <c r="D11" s="23"/>
      <c r="E11" s="24">
        <v>1356</v>
      </c>
      <c r="F11" s="26" t="s">
        <v>355</v>
      </c>
      <c r="G11" s="22" t="s">
        <v>55</v>
      </c>
      <c r="H11" s="22" t="s">
        <v>9</v>
      </c>
      <c r="I11" s="23">
        <v>3149</v>
      </c>
      <c r="J11" s="25" t="s">
        <v>54</v>
      </c>
      <c r="K11" s="27">
        <v>68478304.226999998</v>
      </c>
      <c r="L11" s="27">
        <v>63919253.305</v>
      </c>
      <c r="M11" s="28">
        <v>54831979.241999999</v>
      </c>
      <c r="N11" s="27">
        <v>52594748.236000001</v>
      </c>
      <c r="O11" s="27">
        <v>59185902.506999999</v>
      </c>
      <c r="P11" s="27">
        <v>62419452.005999997</v>
      </c>
      <c r="Q11" s="27">
        <v>61255507.079999998</v>
      </c>
      <c r="R11" s="27">
        <v>56799318.506999999</v>
      </c>
      <c r="S11" s="27">
        <v>63602281.255999997</v>
      </c>
      <c r="T11" s="27">
        <v>63093826.901999995</v>
      </c>
      <c r="U11" s="27">
        <v>63058064.681999996</v>
      </c>
      <c r="V11" s="27">
        <v>56460471.083999999</v>
      </c>
      <c r="W11" s="27">
        <v>58454795.594999999</v>
      </c>
      <c r="X11" s="27">
        <v>63998205.284999996</v>
      </c>
      <c r="Y11" s="27">
        <v>61226584.056000002</v>
      </c>
      <c r="Z11" s="29">
        <v>72.2</v>
      </c>
      <c r="AA11" s="30">
        <f t="shared" si="0"/>
        <v>0.1166218127158519</v>
      </c>
      <c r="AB11" s="31"/>
      <c r="AC11" s="27">
        <v>37837.463000000003</v>
      </c>
      <c r="AD11" s="27">
        <v>30456.989000000001</v>
      </c>
      <c r="AE11" s="118">
        <v>25782.083999999999</v>
      </c>
      <c r="AF11" s="27">
        <v>24988.059999999998</v>
      </c>
      <c r="AG11" s="27">
        <v>30881.330999999998</v>
      </c>
      <c r="AH11" s="27">
        <v>30722.472999999998</v>
      </c>
      <c r="AI11" s="27">
        <v>28794.091</v>
      </c>
      <c r="AJ11" s="27">
        <v>22599.300999999999</v>
      </c>
      <c r="AK11" s="27">
        <v>10915.937</v>
      </c>
      <c r="AL11" s="27">
        <v>4408.8429999999998</v>
      </c>
      <c r="AM11" s="27">
        <v>5791.4089999999997</v>
      </c>
      <c r="AN11" s="27">
        <v>4620.5770000000002</v>
      </c>
      <c r="AO11" s="27">
        <v>4859.7690000000002</v>
      </c>
      <c r="AP11" s="27">
        <v>5619.84</v>
      </c>
      <c r="AQ11" s="27">
        <f>SUM(3327.587+1292.99)</f>
        <v>4620.5770000000002</v>
      </c>
      <c r="AR11" s="27">
        <v>6159.0069999999996</v>
      </c>
      <c r="AS11" s="32">
        <f t="shared" si="1"/>
        <v>-0.76111291081046817</v>
      </c>
      <c r="AT11" s="127">
        <v>5292.4880000000003</v>
      </c>
      <c r="AU11" s="123">
        <f t="shared" si="2"/>
        <v>-0.79472225751805003</v>
      </c>
      <c r="AV11" s="123"/>
      <c r="AW11" s="33">
        <f t="shared" si="3"/>
        <v>1.1050934577635536</v>
      </c>
      <c r="AX11" s="34">
        <f t="shared" si="4"/>
        <v>0.95298325387720206</v>
      </c>
      <c r="AY11" s="35">
        <f t="shared" si="5"/>
        <v>0.94040318647668053</v>
      </c>
      <c r="AZ11" s="34">
        <f t="shared" si="6"/>
        <v>0.95021122214997855</v>
      </c>
      <c r="BA11" s="34">
        <f t="shared" si="7"/>
        <v>1.04353671032887</v>
      </c>
      <c r="BB11" s="34">
        <f t="shared" si="8"/>
        <v>0.9843877833803103</v>
      </c>
      <c r="BC11" s="34">
        <f t="shared" si="9"/>
        <v>0.94013068775660524</v>
      </c>
      <c r="BD11" s="34">
        <f t="shared" si="10"/>
        <v>0.79575958282720738</v>
      </c>
      <c r="BE11" s="34">
        <f t="shared" si="11"/>
        <v>0.34325614693168671</v>
      </c>
      <c r="BF11" s="34">
        <f t="shared" si="12"/>
        <v>0.13975513030293762</v>
      </c>
      <c r="BG11" s="34">
        <f t="shared" si="13"/>
        <v>0.18368495859192346</v>
      </c>
      <c r="BH11" s="34">
        <f t="shared" si="14"/>
        <v>0.16367475904073348</v>
      </c>
      <c r="BI11" s="34">
        <f t="shared" si="15"/>
        <v>0.16627443310795484</v>
      </c>
      <c r="BJ11" s="34">
        <f t="shared" si="16"/>
        <v>0.17562492494823717</v>
      </c>
      <c r="BK11" s="34">
        <f t="shared" si="17"/>
        <v>0.20118734680238748</v>
      </c>
      <c r="BL11" s="36">
        <f t="shared" si="18"/>
        <v>-0.7860626700382024</v>
      </c>
      <c r="BM11" s="25" t="s">
        <v>327</v>
      </c>
      <c r="BN11" s="25" t="s">
        <v>611</v>
      </c>
      <c r="BO11" s="25" t="s">
        <v>697</v>
      </c>
      <c r="BP11" s="380"/>
      <c r="BQ11" s="379"/>
    </row>
    <row r="12" spans="1:72" s="227" customFormat="1" ht="102" x14ac:dyDescent="0.2">
      <c r="A12" s="227">
        <v>30</v>
      </c>
      <c r="B12" s="228">
        <v>39</v>
      </c>
      <c r="C12" s="251"/>
      <c r="D12" s="252"/>
      <c r="E12" s="253">
        <v>1364</v>
      </c>
      <c r="F12" s="254">
        <v>4</v>
      </c>
      <c r="G12" s="251" t="s">
        <v>57</v>
      </c>
      <c r="H12" s="251" t="s">
        <v>9</v>
      </c>
      <c r="I12" s="252">
        <v>3948</v>
      </c>
      <c r="J12" s="247" t="s">
        <v>56</v>
      </c>
      <c r="K12" s="255">
        <v>32093552.092</v>
      </c>
      <c r="L12" s="255">
        <v>27578636.572000001</v>
      </c>
      <c r="M12" s="256">
        <v>31325830.513</v>
      </c>
      <c r="N12" s="255">
        <v>30906020.640999999</v>
      </c>
      <c r="O12" s="255">
        <v>35452976.941</v>
      </c>
      <c r="P12" s="255">
        <v>32152848.318999998</v>
      </c>
      <c r="Q12" s="255">
        <v>30140005.868000001</v>
      </c>
      <c r="R12" s="255">
        <v>34983484.678999998</v>
      </c>
      <c r="S12" s="255">
        <v>33072823.971000001</v>
      </c>
      <c r="T12" s="255">
        <v>36428449.108999997</v>
      </c>
      <c r="U12" s="255">
        <v>33958213.019000001</v>
      </c>
      <c r="V12" s="255">
        <v>32028752.010000002</v>
      </c>
      <c r="W12" s="255">
        <v>24019043.644000001</v>
      </c>
      <c r="X12" s="255">
        <v>28093645.559</v>
      </c>
      <c r="Y12" s="255">
        <v>24695317.517000001</v>
      </c>
      <c r="Z12" s="257">
        <v>81</v>
      </c>
      <c r="AA12" s="258">
        <f t="shared" si="0"/>
        <v>-0.21166279991358514</v>
      </c>
      <c r="AB12" s="259"/>
      <c r="AC12" s="255">
        <v>8178.7420000000002</v>
      </c>
      <c r="AD12" s="255">
        <v>5451.3289999999997</v>
      </c>
      <c r="AE12" s="260">
        <v>7211.9049999999997</v>
      </c>
      <c r="AF12" s="255">
        <v>8111.0739999999996</v>
      </c>
      <c r="AG12" s="255">
        <v>9365.4889999999996</v>
      </c>
      <c r="AH12" s="255">
        <v>7902.5770000000002</v>
      </c>
      <c r="AI12" s="255">
        <v>8009.3530000000001</v>
      </c>
      <c r="AJ12" s="255">
        <v>9384.1550000000007</v>
      </c>
      <c r="AK12" s="255">
        <v>9498.6010000000006</v>
      </c>
      <c r="AL12" s="255">
        <v>8164.3710000000001</v>
      </c>
      <c r="AM12" s="255">
        <v>8228.42</v>
      </c>
      <c r="AN12" s="255">
        <v>10755.873</v>
      </c>
      <c r="AO12" s="255">
        <v>7784.1620000000003</v>
      </c>
      <c r="AP12" s="255">
        <v>9361.4220000000005</v>
      </c>
      <c r="AQ12" s="255">
        <v>10755.873</v>
      </c>
      <c r="AR12" s="255">
        <v>7503.8969999999999</v>
      </c>
      <c r="AS12" s="261">
        <f t="shared" si="1"/>
        <v>4.048749948869268E-2</v>
      </c>
      <c r="AT12" s="241">
        <v>1128.5709999999999</v>
      </c>
      <c r="AU12" s="242">
        <f t="shared" si="2"/>
        <v>-0.84351277505735311</v>
      </c>
      <c r="AV12" s="242"/>
      <c r="AW12" s="262">
        <f t="shared" si="3"/>
        <v>0.50968132019507595</v>
      </c>
      <c r="AX12" s="263">
        <f t="shared" si="4"/>
        <v>0.39532984060093945</v>
      </c>
      <c r="AY12" s="264">
        <f t="shared" si="5"/>
        <v>0.46044461595405173</v>
      </c>
      <c r="AZ12" s="263">
        <f t="shared" si="6"/>
        <v>0.52488633811625884</v>
      </c>
      <c r="BA12" s="263">
        <f t="shared" si="7"/>
        <v>0.5283330094161528</v>
      </c>
      <c r="BB12" s="263">
        <f t="shared" si="8"/>
        <v>0.49156310642190609</v>
      </c>
      <c r="BC12" s="263">
        <f t="shared" si="9"/>
        <v>0.53147653886183377</v>
      </c>
      <c r="BD12" s="263">
        <f t="shared" si="10"/>
        <v>0.53649058040425301</v>
      </c>
      <c r="BE12" s="263">
        <f t="shared" si="11"/>
        <v>0.57440519795520784</v>
      </c>
      <c r="BF12" s="263">
        <f t="shared" si="12"/>
        <v>0.44824148157231947</v>
      </c>
      <c r="BG12" s="263">
        <f t="shared" si="13"/>
        <v>0.48462031823618673</v>
      </c>
      <c r="BH12" s="263">
        <f t="shared" si="14"/>
        <v>0.67163859501249423</v>
      </c>
      <c r="BI12" s="263">
        <f t="shared" si="15"/>
        <v>0.64816585667385618</v>
      </c>
      <c r="BJ12" s="263">
        <f t="shared" si="16"/>
        <v>0.66644408824336443</v>
      </c>
      <c r="BK12" s="263">
        <f t="shared" si="17"/>
        <v>0.60771820365009643</v>
      </c>
      <c r="BL12" s="265">
        <f t="shared" si="18"/>
        <v>0.31985081938875642</v>
      </c>
      <c r="BM12" s="247" t="s">
        <v>328</v>
      </c>
      <c r="BN12" s="247" t="s">
        <v>514</v>
      </c>
      <c r="BO12" s="247" t="s">
        <v>698</v>
      </c>
      <c r="BP12" s="248"/>
      <c r="BQ12" s="249"/>
    </row>
    <row r="13" spans="1:72" s="342" customFormat="1" ht="102" x14ac:dyDescent="0.2">
      <c r="A13" s="342">
        <v>32</v>
      </c>
      <c r="B13" s="21">
        <v>41</v>
      </c>
      <c r="C13" s="22"/>
      <c r="D13" s="23"/>
      <c r="E13" s="24"/>
      <c r="F13" s="26">
        <v>2</v>
      </c>
      <c r="G13" s="22"/>
      <c r="H13" s="22"/>
      <c r="I13" s="23">
        <v>6031</v>
      </c>
      <c r="J13" s="25" t="s">
        <v>58</v>
      </c>
      <c r="K13" s="27">
        <v>50840381.899999999</v>
      </c>
      <c r="L13" s="27">
        <v>46164252.924999997</v>
      </c>
      <c r="M13" s="28">
        <v>58269001.424999997</v>
      </c>
      <c r="N13" s="27">
        <v>43512271.600000001</v>
      </c>
      <c r="O13" s="27">
        <v>41786049.424999997</v>
      </c>
      <c r="P13" s="27">
        <v>53241516.100000001</v>
      </c>
      <c r="Q13" s="27">
        <v>45638211.25</v>
      </c>
      <c r="R13" s="27">
        <v>50437240.850000001</v>
      </c>
      <c r="S13" s="27">
        <v>38968091.200000003</v>
      </c>
      <c r="T13" s="27">
        <v>44740273.181000002</v>
      </c>
      <c r="U13" s="27">
        <v>42549745.82</v>
      </c>
      <c r="V13" s="27">
        <v>52907377.805</v>
      </c>
      <c r="W13" s="27">
        <v>44809247.706</v>
      </c>
      <c r="X13" s="27">
        <v>46169364.931000002</v>
      </c>
      <c r="Y13" s="27">
        <v>40620294.924999997</v>
      </c>
      <c r="Z13" s="29">
        <v>87</v>
      </c>
      <c r="AA13" s="30">
        <f t="shared" si="0"/>
        <v>-0.30288328387978719</v>
      </c>
      <c r="AB13" s="31"/>
      <c r="AC13" s="27">
        <v>24386.962</v>
      </c>
      <c r="AD13" s="27">
        <v>17541.738000000001</v>
      </c>
      <c r="AE13" s="118">
        <v>20888.596000000001</v>
      </c>
      <c r="AF13" s="27">
        <v>19333.284</v>
      </c>
      <c r="AG13" s="27">
        <v>16375.005999999999</v>
      </c>
      <c r="AH13" s="27">
        <v>17319.513999999999</v>
      </c>
      <c r="AI13" s="27">
        <v>15805.352000000001</v>
      </c>
      <c r="AJ13" s="27">
        <v>18528.439999999999</v>
      </c>
      <c r="AK13" s="27">
        <v>13115.272000000001</v>
      </c>
      <c r="AL13" s="27">
        <v>17241.621999999999</v>
      </c>
      <c r="AM13" s="27">
        <v>16715.850999999999</v>
      </c>
      <c r="AN13" s="27">
        <v>19761.333999999999</v>
      </c>
      <c r="AO13" s="27">
        <v>11146.152</v>
      </c>
      <c r="AP13" s="27">
        <v>9201.8559999999998</v>
      </c>
      <c r="AQ13" s="27">
        <v>6801.8980000000001</v>
      </c>
      <c r="AR13" s="27">
        <v>8084.0829999999996</v>
      </c>
      <c r="AS13" s="32">
        <f t="shared" si="1"/>
        <v>-0.61299060022990548</v>
      </c>
      <c r="AT13" s="127">
        <v>7309.3919999999998</v>
      </c>
      <c r="AU13" s="123">
        <f t="shared" si="2"/>
        <v>-0.65007739151065969</v>
      </c>
      <c r="AV13" s="123"/>
      <c r="AW13" s="33">
        <f t="shared" si="3"/>
        <v>0.95935400516729796</v>
      </c>
      <c r="AX13" s="34">
        <f t="shared" si="4"/>
        <v>0.75997062179253283</v>
      </c>
      <c r="AY13" s="35">
        <f t="shared" si="5"/>
        <v>0.7169711335069443</v>
      </c>
      <c r="AZ13" s="34">
        <f t="shared" si="6"/>
        <v>0.88863593138630803</v>
      </c>
      <c r="BA13" s="34">
        <f t="shared" si="7"/>
        <v>0.7837546848926602</v>
      </c>
      <c r="BB13" s="34">
        <f t="shared" si="8"/>
        <v>0.65060183363185631</v>
      </c>
      <c r="BC13" s="34">
        <f t="shared" si="9"/>
        <v>0.69263678689861008</v>
      </c>
      <c r="BD13" s="34">
        <f t="shared" si="10"/>
        <v>0.7347126721346019</v>
      </c>
      <c r="BE13" s="34">
        <f t="shared" si="11"/>
        <v>0.67312878799667764</v>
      </c>
      <c r="BF13" s="34">
        <f t="shared" si="12"/>
        <v>0.77074281286785062</v>
      </c>
      <c r="BG13" s="34">
        <f t="shared" si="13"/>
        <v>0.78570861836466777</v>
      </c>
      <c r="BH13" s="34">
        <f t="shared" si="14"/>
        <v>0.74701619395442653</v>
      </c>
      <c r="BI13" s="34">
        <f t="shared" si="15"/>
        <v>0.49749337784608777</v>
      </c>
      <c r="BJ13" s="34">
        <f t="shared" si="16"/>
        <v>0.39861306360839704</v>
      </c>
      <c r="BK13" s="34">
        <f t="shared" si="17"/>
        <v>0.39803172354736421</v>
      </c>
      <c r="BL13" s="36">
        <f t="shared" si="18"/>
        <v>-0.44484274896750914</v>
      </c>
      <c r="BM13" s="25" t="s">
        <v>329</v>
      </c>
      <c r="BN13" s="25" t="s">
        <v>491</v>
      </c>
      <c r="BO13" s="25" t="s">
        <v>699</v>
      </c>
      <c r="BP13" s="380"/>
      <c r="BQ13" s="379"/>
    </row>
    <row r="14" spans="1:72" s="227" customFormat="1" ht="115.5" thickBot="1" x14ac:dyDescent="0.25">
      <c r="A14" s="227">
        <v>34</v>
      </c>
      <c r="B14" s="228">
        <v>43</v>
      </c>
      <c r="C14" s="251"/>
      <c r="D14" s="252"/>
      <c r="E14" s="253">
        <v>6018</v>
      </c>
      <c r="F14" s="254">
        <v>2</v>
      </c>
      <c r="G14" s="251" t="s">
        <v>264</v>
      </c>
      <c r="H14" s="251" t="s">
        <v>9</v>
      </c>
      <c r="I14" s="252">
        <v>2840</v>
      </c>
      <c r="J14" s="247" t="s">
        <v>263</v>
      </c>
      <c r="K14" s="255">
        <v>45508819.875</v>
      </c>
      <c r="L14" s="255">
        <v>41652715.475000001</v>
      </c>
      <c r="M14" s="256">
        <v>34859948.950000003</v>
      </c>
      <c r="N14" s="255">
        <v>48254883.924999997</v>
      </c>
      <c r="O14" s="255">
        <v>42149046.674999997</v>
      </c>
      <c r="P14" s="255">
        <v>35725527.674999997</v>
      </c>
      <c r="Q14" s="255">
        <v>45529586.475000001</v>
      </c>
      <c r="R14" s="255">
        <v>37734310.299999997</v>
      </c>
      <c r="S14" s="255">
        <v>42991629.318999998</v>
      </c>
      <c r="T14" s="255">
        <v>43862453.158</v>
      </c>
      <c r="U14" s="255">
        <v>44237244.262000002</v>
      </c>
      <c r="V14" s="255">
        <v>42907717.075999998</v>
      </c>
      <c r="W14" s="255">
        <v>32436811.434999999</v>
      </c>
      <c r="X14" s="255">
        <v>37767156.340999998</v>
      </c>
      <c r="Y14" s="255">
        <v>32985030.899999999</v>
      </c>
      <c r="Z14" s="257">
        <v>61</v>
      </c>
      <c r="AA14" s="258">
        <f t="shared" si="0"/>
        <v>-5.3784302802313895E-2</v>
      </c>
      <c r="AB14" s="259"/>
      <c r="AC14" s="255">
        <v>14850.423000000001</v>
      </c>
      <c r="AD14" s="255">
        <v>13106.455</v>
      </c>
      <c r="AE14" s="260">
        <v>12918.1</v>
      </c>
      <c r="AF14" s="255">
        <v>14959.754999999999</v>
      </c>
      <c r="AG14" s="255">
        <v>11545.53</v>
      </c>
      <c r="AH14" s="255">
        <v>3666.6790000000001</v>
      </c>
      <c r="AI14" s="255">
        <v>3946.5439999999999</v>
      </c>
      <c r="AJ14" s="255">
        <v>2451.799</v>
      </c>
      <c r="AK14" s="255">
        <v>2713.3609999999999</v>
      </c>
      <c r="AL14" s="255">
        <v>1724.598</v>
      </c>
      <c r="AM14" s="255">
        <v>1710.252</v>
      </c>
      <c r="AN14" s="255">
        <v>2000.2760000000001</v>
      </c>
      <c r="AO14" s="255">
        <v>1496.6310000000001</v>
      </c>
      <c r="AP14" s="255">
        <v>2197.7220000000002</v>
      </c>
      <c r="AQ14" s="255">
        <v>2000.2760000000001</v>
      </c>
      <c r="AR14" s="255">
        <v>2102.7109999999998</v>
      </c>
      <c r="AS14" s="261">
        <f t="shared" si="1"/>
        <v>-0.83722753346080314</v>
      </c>
      <c r="AT14" s="241">
        <v>2656.8319999999999</v>
      </c>
      <c r="AU14" s="242">
        <f t="shared" si="2"/>
        <v>-0.79433260309178588</v>
      </c>
      <c r="AV14" s="242"/>
      <c r="AW14" s="262">
        <f t="shared" si="3"/>
        <v>0.65263933632161675</v>
      </c>
      <c r="AX14" s="263">
        <f t="shared" si="4"/>
        <v>0.62932055452022118</v>
      </c>
      <c r="AY14" s="264">
        <f t="shared" si="5"/>
        <v>0.74114279504703628</v>
      </c>
      <c r="AZ14" s="263">
        <f t="shared" si="6"/>
        <v>0.62003071122297804</v>
      </c>
      <c r="BA14" s="263">
        <f t="shared" si="7"/>
        <v>0.54784299578704532</v>
      </c>
      <c r="BB14" s="263">
        <f t="shared" si="8"/>
        <v>0.20526941034188659</v>
      </c>
      <c r="BC14" s="263">
        <f t="shared" si="9"/>
        <v>0.17336173269076458</v>
      </c>
      <c r="BD14" s="263">
        <f t="shared" si="10"/>
        <v>0.12995064600398964</v>
      </c>
      <c r="BE14" s="263">
        <f t="shared" si="11"/>
        <v>0.12622740952043143</v>
      </c>
      <c r="BF14" s="263">
        <f t="shared" si="12"/>
        <v>7.8636641402053162E-2</v>
      </c>
      <c r="BG14" s="263">
        <f t="shared" si="13"/>
        <v>7.7321814617151208E-2</v>
      </c>
      <c r="BH14" s="263">
        <f t="shared" si="14"/>
        <v>9.3236188560534464E-2</v>
      </c>
      <c r="BI14" s="263">
        <f t="shared" si="15"/>
        <v>9.2279785452962476E-2</v>
      </c>
      <c r="BJ14" s="263">
        <f t="shared" si="16"/>
        <v>0.11638270989516648</v>
      </c>
      <c r="BK14" s="263">
        <f t="shared" si="17"/>
        <v>0.12749486313199118</v>
      </c>
      <c r="BL14" s="265">
        <f t="shared" si="18"/>
        <v>-0.82797530518542006</v>
      </c>
      <c r="BM14" s="247" t="s">
        <v>376</v>
      </c>
      <c r="BN14" s="247" t="s">
        <v>494</v>
      </c>
      <c r="BO14" s="247" t="s">
        <v>702</v>
      </c>
      <c r="BP14" s="248"/>
      <c r="BQ14" s="249"/>
    </row>
    <row r="15" spans="1:72" s="342" customFormat="1" ht="64.5" thickBot="1" x14ac:dyDescent="0.25">
      <c r="A15" s="342">
        <v>37</v>
      </c>
      <c r="B15" s="21">
        <v>46</v>
      </c>
      <c r="C15" s="80" t="s">
        <v>65</v>
      </c>
      <c r="D15" s="81">
        <v>23</v>
      </c>
      <c r="E15" s="82">
        <v>1507</v>
      </c>
      <c r="F15" s="114">
        <v>4</v>
      </c>
      <c r="G15" s="80" t="s">
        <v>64</v>
      </c>
      <c r="H15" s="80" t="s">
        <v>40</v>
      </c>
      <c r="I15" s="81">
        <v>3809</v>
      </c>
      <c r="J15" s="83" t="s">
        <v>63</v>
      </c>
      <c r="K15" s="85">
        <v>14349809.34</v>
      </c>
      <c r="L15" s="85">
        <v>6211210.3540000003</v>
      </c>
      <c r="M15" s="86">
        <v>3446150.102</v>
      </c>
      <c r="N15" s="85">
        <v>10027948.606000001</v>
      </c>
      <c r="O15" s="85">
        <v>4943087.9409999996</v>
      </c>
      <c r="P15" s="85">
        <v>6382955.2029999997</v>
      </c>
      <c r="Q15" s="85">
        <v>577749.16399999999</v>
      </c>
      <c r="R15" s="85">
        <v>3212458.0120000001</v>
      </c>
      <c r="S15" s="85">
        <v>1559476.3489999999</v>
      </c>
      <c r="T15" s="85">
        <v>2229756.2089999998</v>
      </c>
      <c r="U15" s="85">
        <v>1571448.2069999999</v>
      </c>
      <c r="V15" s="85">
        <v>769111.36600000004</v>
      </c>
      <c r="W15" s="85">
        <v>503709.47</v>
      </c>
      <c r="X15" s="85">
        <v>1869915.673</v>
      </c>
      <c r="Y15" s="85">
        <v>2204675.41</v>
      </c>
      <c r="Z15" s="87">
        <v>78</v>
      </c>
      <c r="AA15" s="88">
        <f t="shared" si="0"/>
        <v>-0.36024974399098297</v>
      </c>
      <c r="AB15" s="89"/>
      <c r="AC15" s="85">
        <v>4678.0110000000004</v>
      </c>
      <c r="AD15" s="85">
        <v>2002.7370000000001</v>
      </c>
      <c r="AE15" s="120">
        <v>1158.886</v>
      </c>
      <c r="AF15" s="85">
        <v>3226.6689999999999</v>
      </c>
      <c r="AG15" s="85">
        <v>1569.6130000000001</v>
      </c>
      <c r="AH15" s="85">
        <v>1992.1030000000001</v>
      </c>
      <c r="AI15" s="85">
        <v>170.59399999999999</v>
      </c>
      <c r="AJ15" s="85">
        <v>1050.2429999999999</v>
      </c>
      <c r="AK15" s="85">
        <v>574.83000000000004</v>
      </c>
      <c r="AL15" s="85">
        <v>756.61900000000003</v>
      </c>
      <c r="AM15" s="85">
        <v>556.71699999999998</v>
      </c>
      <c r="AN15" s="85">
        <v>283.88099999999997</v>
      </c>
      <c r="AO15" s="85">
        <v>186.07900000000001</v>
      </c>
      <c r="AP15" s="85">
        <v>667.80799999999999</v>
      </c>
      <c r="AQ15" s="1090"/>
      <c r="AR15" s="85">
        <v>689.16</v>
      </c>
      <c r="AS15" s="91">
        <f t="shared" si="1"/>
        <v>-0.40532545910469192</v>
      </c>
      <c r="AT15" s="127">
        <v>1340.2850000000001</v>
      </c>
      <c r="AU15" s="123">
        <f t="shared" si="2"/>
        <v>0.15652876987037562</v>
      </c>
      <c r="AV15" s="123"/>
      <c r="AW15" s="92">
        <f t="shared" si="3"/>
        <v>0.65199625850917409</v>
      </c>
      <c r="AX15" s="93">
        <f t="shared" si="4"/>
        <v>0.64487817538178971</v>
      </c>
      <c r="AY15" s="94">
        <f t="shared" si="5"/>
        <v>0.67256849858480139</v>
      </c>
      <c r="AZ15" s="93">
        <f t="shared" si="6"/>
        <v>0.64353520880021142</v>
      </c>
      <c r="BA15" s="93">
        <f t="shared" si="7"/>
        <v>0.63507387233837609</v>
      </c>
      <c r="BB15" s="93">
        <f t="shared" si="8"/>
        <v>0.62419457340502982</v>
      </c>
      <c r="BC15" s="93">
        <f t="shared" si="9"/>
        <v>0.59054693846341944</v>
      </c>
      <c r="BD15" s="93">
        <f t="shared" si="10"/>
        <v>0.65385632813058536</v>
      </c>
      <c r="BE15" s="93">
        <f t="shared" si="11"/>
        <v>0.73720900014752322</v>
      </c>
      <c r="BF15" s="93">
        <f t="shared" si="12"/>
        <v>0.6786562557341892</v>
      </c>
      <c r="BG15" s="93">
        <f t="shared" si="13"/>
        <v>0.70854005562526312</v>
      </c>
      <c r="BH15" s="93">
        <f t="shared" si="14"/>
        <v>0.73820518730963591</v>
      </c>
      <c r="BI15" s="93">
        <f t="shared" si="15"/>
        <v>0.73883463020856055</v>
      </c>
      <c r="BJ15" s="93">
        <f t="shared" si="16"/>
        <v>0.71426536462855783</v>
      </c>
      <c r="BK15" s="93">
        <f t="shared" si="17"/>
        <v>0.62518046590813103</v>
      </c>
      <c r="BL15" s="95">
        <f t="shared" si="18"/>
        <v>-7.0458299454082135E-2</v>
      </c>
      <c r="BM15" s="83"/>
      <c r="BN15" s="83" t="s">
        <v>517</v>
      </c>
      <c r="BO15" s="83" t="s">
        <v>706</v>
      </c>
      <c r="BP15" s="226" t="s">
        <v>705</v>
      </c>
      <c r="BQ15" s="379"/>
    </row>
    <row r="16" spans="1:72" s="342" customFormat="1" ht="76.5" x14ac:dyDescent="0.2">
      <c r="A16" s="342">
        <v>42</v>
      </c>
      <c r="B16" s="21">
        <v>51</v>
      </c>
      <c r="C16" s="22" t="s">
        <v>18</v>
      </c>
      <c r="D16" s="23"/>
      <c r="E16" s="24">
        <v>1554</v>
      </c>
      <c r="F16" s="26">
        <v>3</v>
      </c>
      <c r="G16" s="22" t="s">
        <v>70</v>
      </c>
      <c r="H16" s="22" t="s">
        <v>9</v>
      </c>
      <c r="I16" s="23">
        <v>3797</v>
      </c>
      <c r="J16" s="25" t="s">
        <v>69</v>
      </c>
      <c r="K16" s="27">
        <v>22188267.699999999</v>
      </c>
      <c r="L16" s="27">
        <v>18143738.75</v>
      </c>
      <c r="M16" s="28">
        <v>15191281.975</v>
      </c>
      <c r="N16" s="27">
        <v>19594810.75</v>
      </c>
      <c r="O16" s="27">
        <v>18511297.125</v>
      </c>
      <c r="P16" s="27">
        <v>22255774.800000001</v>
      </c>
      <c r="Q16" s="27">
        <v>18039440.625</v>
      </c>
      <c r="R16" s="27">
        <v>21134996.649999999</v>
      </c>
      <c r="S16" s="27">
        <v>14317495.775</v>
      </c>
      <c r="T16" s="27">
        <v>17081268.574999999</v>
      </c>
      <c r="U16" s="27">
        <v>11758234.122</v>
      </c>
      <c r="V16" s="27">
        <v>11425504.710000001</v>
      </c>
      <c r="W16" s="27">
        <v>8271871.659</v>
      </c>
      <c r="X16" s="27">
        <v>12748700.33</v>
      </c>
      <c r="Y16" s="27">
        <v>10167413.341</v>
      </c>
      <c r="Z16" s="29">
        <v>77</v>
      </c>
      <c r="AA16" s="30">
        <f t="shared" si="0"/>
        <v>-0.33070735190536804</v>
      </c>
      <c r="AB16" s="31"/>
      <c r="AC16" s="27">
        <v>14938.603999999999</v>
      </c>
      <c r="AD16" s="27">
        <v>12242.208000000001</v>
      </c>
      <c r="AE16" s="118">
        <v>10095.924999999999</v>
      </c>
      <c r="AF16" s="27">
        <v>13782.919</v>
      </c>
      <c r="AG16" s="27">
        <v>12693.880999999999</v>
      </c>
      <c r="AH16" s="27">
        <v>15479.773999999999</v>
      </c>
      <c r="AI16" s="27">
        <v>12860.26</v>
      </c>
      <c r="AJ16" s="27">
        <v>14039.912</v>
      </c>
      <c r="AK16" s="27">
        <v>9116.9840000000004</v>
      </c>
      <c r="AL16" s="27">
        <v>10734.445</v>
      </c>
      <c r="AM16" s="27">
        <v>5852.1</v>
      </c>
      <c r="AN16" s="27">
        <v>6013.4440000000004</v>
      </c>
      <c r="AO16" s="27">
        <v>4960.18</v>
      </c>
      <c r="AP16" s="27">
        <v>8553.5329999999994</v>
      </c>
      <c r="AQ16" s="27">
        <v>6013.4440000000004</v>
      </c>
      <c r="AR16" s="27">
        <v>7276.125</v>
      </c>
      <c r="AS16" s="32">
        <f t="shared" si="1"/>
        <v>-0.27930080700876836</v>
      </c>
      <c r="AT16" s="127">
        <v>8750.9320000000007</v>
      </c>
      <c r="AU16" s="123">
        <f t="shared" si="2"/>
        <v>-0.13322137397019082</v>
      </c>
      <c r="AV16" s="123"/>
      <c r="AW16" s="33">
        <f t="shared" si="3"/>
        <v>1.3465317979735751</v>
      </c>
      <c r="AX16" s="34">
        <f t="shared" si="4"/>
        <v>1.3494691660504647</v>
      </c>
      <c r="AY16" s="35">
        <f t="shared" si="5"/>
        <v>1.3291735373768547</v>
      </c>
      <c r="AZ16" s="34">
        <f t="shared" si="6"/>
        <v>1.4067927652733263</v>
      </c>
      <c r="BA16" s="34">
        <f t="shared" si="7"/>
        <v>1.3714739614715141</v>
      </c>
      <c r="BB16" s="34">
        <f t="shared" si="8"/>
        <v>1.3910793166365072</v>
      </c>
      <c r="BC16" s="34">
        <f t="shared" si="9"/>
        <v>1.4257936559493511</v>
      </c>
      <c r="BD16" s="34">
        <f t="shared" si="10"/>
        <v>1.3285937284499167</v>
      </c>
      <c r="BE16" s="34">
        <f t="shared" si="11"/>
        <v>1.2735445001379788</v>
      </c>
      <c r="BF16" s="34">
        <f t="shared" si="12"/>
        <v>1.2568674220966052</v>
      </c>
      <c r="BG16" s="34">
        <f t="shared" si="13"/>
        <v>0.99540457168658514</v>
      </c>
      <c r="BH16" s="34">
        <f t="shared" si="14"/>
        <v>1.0526351618824898</v>
      </c>
      <c r="BI16" s="34">
        <f t="shared" si="15"/>
        <v>1.1992884330121834</v>
      </c>
      <c r="BJ16" s="34">
        <f t="shared" si="16"/>
        <v>1.3418674497936058</v>
      </c>
      <c r="BK16" s="34">
        <f t="shared" si="17"/>
        <v>1.4312637356168247</v>
      </c>
      <c r="BL16" s="36">
        <f t="shared" si="18"/>
        <v>7.680727562591011E-2</v>
      </c>
      <c r="BM16" s="25"/>
      <c r="BN16" s="25" t="s">
        <v>521</v>
      </c>
      <c r="BO16" s="25" t="s">
        <v>714</v>
      </c>
      <c r="BP16" s="380" t="s">
        <v>708</v>
      </c>
      <c r="BQ16" s="379"/>
    </row>
    <row r="17" spans="1:71" s="342" customFormat="1" ht="76.5" x14ac:dyDescent="0.2">
      <c r="A17" s="342">
        <v>60</v>
      </c>
      <c r="B17" s="21">
        <v>71</v>
      </c>
      <c r="C17" s="22" t="s">
        <v>96</v>
      </c>
      <c r="D17" s="23"/>
      <c r="E17" s="24">
        <v>1743</v>
      </c>
      <c r="F17" s="26">
        <v>7</v>
      </c>
      <c r="G17" s="22" t="s">
        <v>101</v>
      </c>
      <c r="H17" s="22" t="s">
        <v>9</v>
      </c>
      <c r="I17" s="23">
        <v>6250</v>
      </c>
      <c r="J17" s="25" t="s">
        <v>100</v>
      </c>
      <c r="K17" s="27">
        <v>30424279.070999999</v>
      </c>
      <c r="L17" s="27">
        <v>8608083.9059999995</v>
      </c>
      <c r="M17" s="28">
        <v>22691354.302999999</v>
      </c>
      <c r="N17" s="27">
        <v>26088697.118999999</v>
      </c>
      <c r="O17" s="27">
        <v>25930295.554000001</v>
      </c>
      <c r="P17" s="27">
        <v>23592556.090999998</v>
      </c>
      <c r="Q17" s="27">
        <v>23881494.037</v>
      </c>
      <c r="R17" s="27">
        <v>22356083.210000001</v>
      </c>
      <c r="S17" s="27">
        <v>26482554.337000001</v>
      </c>
      <c r="T17" s="27">
        <v>21765140.5</v>
      </c>
      <c r="U17" s="27">
        <v>19064005.324000001</v>
      </c>
      <c r="V17" s="27">
        <v>19006288.087000001</v>
      </c>
      <c r="W17" s="27">
        <v>21500665.476</v>
      </c>
      <c r="X17" s="27">
        <v>22916373.009</v>
      </c>
      <c r="Y17" s="27">
        <v>16657871.683</v>
      </c>
      <c r="Z17" s="29">
        <v>91</v>
      </c>
      <c r="AA17" s="30">
        <f t="shared" si="0"/>
        <v>-0.2658934561346265</v>
      </c>
      <c r="AB17" s="31"/>
      <c r="AC17" s="27">
        <v>21911.827000000001</v>
      </c>
      <c r="AD17" s="27">
        <v>6333.0479999999998</v>
      </c>
      <c r="AE17" s="118">
        <v>15979.826999999999</v>
      </c>
      <c r="AF17" s="27">
        <v>19748.52</v>
      </c>
      <c r="AG17" s="27">
        <v>16803.728999999999</v>
      </c>
      <c r="AH17" s="27">
        <v>15855.66</v>
      </c>
      <c r="AI17" s="27">
        <v>16204.700999999999</v>
      </c>
      <c r="AJ17" s="27">
        <v>12885.289000000001</v>
      </c>
      <c r="AK17" s="27">
        <v>14303.86</v>
      </c>
      <c r="AL17" s="27">
        <v>11345.772999999999</v>
      </c>
      <c r="AM17" s="27">
        <v>11564.351000000001</v>
      </c>
      <c r="AN17" s="27">
        <v>13376.674999999999</v>
      </c>
      <c r="AO17" s="27">
        <v>10987.912</v>
      </c>
      <c r="AP17" s="27">
        <v>10643.454</v>
      </c>
      <c r="AQ17" s="27">
        <v>13376.674999999999</v>
      </c>
      <c r="AR17" s="27">
        <v>9244.643</v>
      </c>
      <c r="AS17" s="32">
        <f t="shared" si="1"/>
        <v>-0.42148040776661722</v>
      </c>
      <c r="AT17" s="127">
        <v>8938.3950000000004</v>
      </c>
      <c r="AU17" s="123">
        <f t="shared" si="2"/>
        <v>-0.44064507081334481</v>
      </c>
      <c r="AV17" s="123"/>
      <c r="AW17" s="33">
        <f t="shared" si="3"/>
        <v>1.4404171713561522</v>
      </c>
      <c r="AX17" s="34">
        <f t="shared" si="4"/>
        <v>1.4714187429297114</v>
      </c>
      <c r="AY17" s="35">
        <f t="shared" si="5"/>
        <v>1.4084507065219394</v>
      </c>
      <c r="AZ17" s="34">
        <f t="shared" si="6"/>
        <v>1.5139521847273434</v>
      </c>
      <c r="BA17" s="34">
        <f t="shared" si="7"/>
        <v>1.2960692225822208</v>
      </c>
      <c r="BB17" s="34">
        <f t="shared" si="8"/>
        <v>1.3441239634096755</v>
      </c>
      <c r="BC17" s="34">
        <f t="shared" si="9"/>
        <v>1.357092732547954</v>
      </c>
      <c r="BD17" s="34">
        <f t="shared" si="10"/>
        <v>1.1527322455336306</v>
      </c>
      <c r="BE17" s="34">
        <f t="shared" si="11"/>
        <v>1.0802477599387319</v>
      </c>
      <c r="BF17" s="34">
        <f t="shared" si="12"/>
        <v>1.0425637270754122</v>
      </c>
      <c r="BG17" s="34">
        <f t="shared" si="13"/>
        <v>1.2132131525835699</v>
      </c>
      <c r="BH17" s="34">
        <f t="shared" si="14"/>
        <v>1.4076052029485371</v>
      </c>
      <c r="BI17" s="34">
        <f t="shared" si="15"/>
        <v>1.022099712426594</v>
      </c>
      <c r="BJ17" s="34">
        <f t="shared" si="16"/>
        <v>0.92889516118628124</v>
      </c>
      <c r="BK17" s="34">
        <f t="shared" si="17"/>
        <v>1.1099428757677987</v>
      </c>
      <c r="BL17" s="36">
        <f t="shared" si="18"/>
        <v>-0.21194055948985449</v>
      </c>
      <c r="BM17" s="25"/>
      <c r="BN17" s="25" t="s">
        <v>532</v>
      </c>
      <c r="BO17" s="388" t="s">
        <v>722</v>
      </c>
      <c r="BP17" s="387"/>
      <c r="BQ17" s="389"/>
    </row>
    <row r="18" spans="1:71" s="342" customFormat="1" ht="77.25" thickBot="1" x14ac:dyDescent="0.25">
      <c r="A18" s="342">
        <v>61</v>
      </c>
      <c r="B18" s="21">
        <v>72</v>
      </c>
      <c r="C18" s="50"/>
      <c r="D18" s="51"/>
      <c r="E18" s="52">
        <v>1745</v>
      </c>
      <c r="F18" s="54" t="s">
        <v>359</v>
      </c>
      <c r="G18" s="50" t="s">
        <v>103</v>
      </c>
      <c r="H18" s="50" t="s">
        <v>9</v>
      </c>
      <c r="I18" s="51">
        <v>3113</v>
      </c>
      <c r="J18" s="53" t="s">
        <v>102</v>
      </c>
      <c r="K18" s="55">
        <v>23901098.943</v>
      </c>
      <c r="L18" s="55">
        <v>28407802.416999999</v>
      </c>
      <c r="M18" s="56">
        <v>29653709.210000001</v>
      </c>
      <c r="N18" s="55">
        <v>24008692.965999998</v>
      </c>
      <c r="O18" s="55">
        <v>27463429.714000002</v>
      </c>
      <c r="P18" s="55">
        <v>27170088.039000001</v>
      </c>
      <c r="Q18" s="55">
        <v>28929918.714000002</v>
      </c>
      <c r="R18" s="55">
        <v>25411707.789000001</v>
      </c>
      <c r="S18" s="55">
        <v>27858288.623</v>
      </c>
      <c r="T18" s="55">
        <v>28805310.116</v>
      </c>
      <c r="U18" s="55">
        <v>23533348.18</v>
      </c>
      <c r="V18" s="55">
        <v>26906821.017999999</v>
      </c>
      <c r="W18" s="55">
        <v>27805077.375</v>
      </c>
      <c r="X18" s="55">
        <v>27458144.111000001</v>
      </c>
      <c r="Y18" s="55">
        <v>21153056.318999998</v>
      </c>
      <c r="Z18" s="57">
        <v>68.5</v>
      </c>
      <c r="AA18" s="58">
        <f t="shared" si="0"/>
        <v>-0.28666406724368099</v>
      </c>
      <c r="AB18" s="59"/>
      <c r="AC18" s="55">
        <v>15683.683000000001</v>
      </c>
      <c r="AD18" s="55">
        <v>17692.919999999998</v>
      </c>
      <c r="AE18" s="119">
        <v>19236.829000000002</v>
      </c>
      <c r="AF18" s="55">
        <v>15448.257</v>
      </c>
      <c r="AG18" s="55">
        <v>16971.957999999999</v>
      </c>
      <c r="AH18" s="55">
        <v>16400.136999999999</v>
      </c>
      <c r="AI18" s="55">
        <v>18566.079000000002</v>
      </c>
      <c r="AJ18" s="55">
        <v>17307.957999999999</v>
      </c>
      <c r="AK18" s="55">
        <v>18200.388999999999</v>
      </c>
      <c r="AL18" s="55">
        <v>17926.458999999999</v>
      </c>
      <c r="AM18" s="55">
        <v>15181.358</v>
      </c>
      <c r="AN18" s="55">
        <v>16421.304</v>
      </c>
      <c r="AO18" s="55">
        <v>16999.394</v>
      </c>
      <c r="AP18" s="55">
        <v>16253.878000000001</v>
      </c>
      <c r="AQ18" s="1080">
        <v>16421.304</v>
      </c>
      <c r="AR18" s="55">
        <v>12300.39</v>
      </c>
      <c r="AS18" s="75">
        <f t="shared" si="1"/>
        <v>-0.360581205977347</v>
      </c>
      <c r="AT18" s="127">
        <v>11655.532999999999</v>
      </c>
      <c r="AU18" s="123">
        <f t="shared" si="2"/>
        <v>-0.39410320692667183</v>
      </c>
      <c r="AV18" s="123"/>
      <c r="AW18" s="33">
        <f t="shared" si="3"/>
        <v>1.3123817475843165</v>
      </c>
      <c r="AX18" s="34">
        <f t="shared" si="4"/>
        <v>1.2456380638167264</v>
      </c>
      <c r="AY18" s="35">
        <f t="shared" si="5"/>
        <v>1.2974315532515468</v>
      </c>
      <c r="AZ18" s="34">
        <f t="shared" si="6"/>
        <v>1.2868886300372209</v>
      </c>
      <c r="BA18" s="34">
        <f t="shared" si="7"/>
        <v>1.2359678435463743</v>
      </c>
      <c r="BB18" s="34">
        <f t="shared" si="8"/>
        <v>1.2072200116877949</v>
      </c>
      <c r="BC18" s="34">
        <f t="shared" si="9"/>
        <v>1.2835209931658296</v>
      </c>
      <c r="BD18" s="34">
        <f t="shared" si="10"/>
        <v>1.3622034491906221</v>
      </c>
      <c r="BE18" s="34">
        <f t="shared" si="11"/>
        <v>1.306640852659817</v>
      </c>
      <c r="BF18" s="34">
        <f t="shared" si="12"/>
        <v>1.2446634962657592</v>
      </c>
      <c r="BG18" s="34">
        <f t="shared" si="13"/>
        <v>1.2901995826417931</v>
      </c>
      <c r="BH18" s="34">
        <f t="shared" si="14"/>
        <v>1.2206052873369584</v>
      </c>
      <c r="BI18" s="34">
        <f t="shared" si="15"/>
        <v>1.222754662447689</v>
      </c>
      <c r="BJ18" s="34">
        <f t="shared" si="16"/>
        <v>1.1839021555348701</v>
      </c>
      <c r="BK18" s="34">
        <f t="shared" si="17"/>
        <v>1.1629893869238745</v>
      </c>
      <c r="BL18" s="36">
        <f t="shared" si="18"/>
        <v>-0.10362177950022966</v>
      </c>
      <c r="BM18" s="53"/>
      <c r="BN18" s="53" t="s">
        <v>533</v>
      </c>
      <c r="BO18" s="380" t="s">
        <v>723</v>
      </c>
      <c r="BP18" s="380"/>
      <c r="BQ18" s="379"/>
    </row>
    <row r="19" spans="1:71" s="342" customFormat="1" x14ac:dyDescent="0.2">
      <c r="A19" s="342">
        <v>78</v>
      </c>
      <c r="B19" s="21">
        <v>89</v>
      </c>
      <c r="C19" s="22" t="s">
        <v>118</v>
      </c>
      <c r="D19" s="23"/>
      <c r="E19" s="24">
        <v>8006</v>
      </c>
      <c r="F19" s="26">
        <v>2</v>
      </c>
      <c r="G19" s="22" t="s">
        <v>292</v>
      </c>
      <c r="H19" s="22" t="s">
        <v>40</v>
      </c>
      <c r="I19" s="23">
        <v>6113</v>
      </c>
      <c r="J19" s="25" t="s">
        <v>293</v>
      </c>
      <c r="K19" s="27">
        <v>20581290.125</v>
      </c>
      <c r="L19" s="27">
        <v>20536889.324999999</v>
      </c>
      <c r="M19" s="28">
        <v>7460914.4500000002</v>
      </c>
      <c r="N19" s="27">
        <v>21489508.5</v>
      </c>
      <c r="O19" s="27">
        <v>21708582.100000001</v>
      </c>
      <c r="P19" s="27">
        <v>18453787.975000001</v>
      </c>
      <c r="Q19" s="27">
        <v>2413631.3250000002</v>
      </c>
      <c r="R19" s="27">
        <v>7237117.5279999999</v>
      </c>
      <c r="S19" s="27">
        <v>3264311.1349999998</v>
      </c>
      <c r="T19" s="27">
        <v>2343983.0019999999</v>
      </c>
      <c r="U19" s="27">
        <v>2582815.9539999999</v>
      </c>
      <c r="V19" s="27">
        <v>2254993.0070000002</v>
      </c>
      <c r="W19" s="27">
        <v>2253055.6129999999</v>
      </c>
      <c r="X19" s="27">
        <v>1792286.91</v>
      </c>
      <c r="Y19" s="27">
        <v>2217694.602</v>
      </c>
      <c r="Z19" s="29">
        <v>88</v>
      </c>
      <c r="AA19" s="30">
        <f t="shared" si="0"/>
        <v>-0.7027583392274388</v>
      </c>
      <c r="AB19" s="31"/>
      <c r="AC19" s="27">
        <v>9255.8160000000007</v>
      </c>
      <c r="AD19" s="27">
        <v>9558.4529999999995</v>
      </c>
      <c r="AE19" s="118">
        <v>2995.9369999999999</v>
      </c>
      <c r="AF19" s="27">
        <v>9813.8089999999993</v>
      </c>
      <c r="AG19" s="27">
        <v>11499.692999999999</v>
      </c>
      <c r="AH19" s="27">
        <v>9302.1959999999999</v>
      </c>
      <c r="AI19" s="27">
        <v>1093.829</v>
      </c>
      <c r="AJ19" s="27">
        <v>2993.462</v>
      </c>
      <c r="AK19" s="27">
        <v>1165.777</v>
      </c>
      <c r="AL19" s="27">
        <v>811.59299999999996</v>
      </c>
      <c r="AM19" s="27">
        <v>105.89</v>
      </c>
      <c r="AN19" s="27">
        <v>138.86000000000001</v>
      </c>
      <c r="AO19" s="27">
        <v>29.071999999999999</v>
      </c>
      <c r="AP19" s="27">
        <v>98.438999999999993</v>
      </c>
      <c r="AQ19" s="1093"/>
      <c r="AR19" s="27">
        <v>321.613</v>
      </c>
      <c r="AS19" s="32">
        <f t="shared" si="1"/>
        <v>-0.89265027936168218</v>
      </c>
      <c r="AT19" s="127">
        <v>367.42099999999999</v>
      </c>
      <c r="AU19" s="123">
        <f t="shared" si="2"/>
        <v>-0.87736023821595721</v>
      </c>
      <c r="AV19" s="123"/>
      <c r="AW19" s="33">
        <f t="shared" si="3"/>
        <v>0.89943982556827207</v>
      </c>
      <c r="AX19" s="34">
        <f t="shared" si="4"/>
        <v>0.93085694223070958</v>
      </c>
      <c r="AY19" s="35">
        <f t="shared" si="5"/>
        <v>0.80310182353049231</v>
      </c>
      <c r="AZ19" s="34">
        <f t="shared" si="6"/>
        <v>0.91335816265876901</v>
      </c>
      <c r="BA19" s="34">
        <f t="shared" si="7"/>
        <v>1.0594605347347859</v>
      </c>
      <c r="BB19" s="34">
        <f t="shared" si="8"/>
        <v>1.0081611442162459</v>
      </c>
      <c r="BC19" s="34">
        <f t="shared" si="9"/>
        <v>0.90637620474203939</v>
      </c>
      <c r="BD19" s="34">
        <f t="shared" si="10"/>
        <v>0.82725255971551215</v>
      </c>
      <c r="BE19" s="34">
        <f t="shared" si="11"/>
        <v>0.71425605696743732</v>
      </c>
      <c r="BF19" s="34">
        <f t="shared" si="12"/>
        <v>0.69249051661851602</v>
      </c>
      <c r="BG19" s="34">
        <f t="shared" si="13"/>
        <v>8.1995776614286781E-2</v>
      </c>
      <c r="BH19" s="34">
        <f t="shared" si="14"/>
        <v>0.1231578098636649</v>
      </c>
      <c r="BI19" s="34">
        <f t="shared" si="15"/>
        <v>2.5806730941088405E-2</v>
      </c>
      <c r="BJ19" s="34">
        <f t="shared" si="16"/>
        <v>0.10984736813147847</v>
      </c>
      <c r="BK19" s="34">
        <f t="shared" si="17"/>
        <v>0.2900426413176615</v>
      </c>
      <c r="BL19" s="36">
        <f t="shared" si="18"/>
        <v>-0.63884698948557528</v>
      </c>
      <c r="BM19" s="25"/>
      <c r="BN19" s="25" t="s">
        <v>613</v>
      </c>
      <c r="BO19" s="380"/>
      <c r="BP19" s="380"/>
      <c r="BQ19" s="379"/>
    </row>
    <row r="20" spans="1:71" s="227" customFormat="1" ht="89.25" x14ac:dyDescent="0.2">
      <c r="A20" s="227">
        <v>82</v>
      </c>
      <c r="B20" s="228">
        <v>93</v>
      </c>
      <c r="C20" s="251" t="s">
        <v>136</v>
      </c>
      <c r="D20" s="252"/>
      <c r="E20" s="253"/>
      <c r="F20" s="254">
        <v>2</v>
      </c>
      <c r="G20" s="251" t="s">
        <v>806</v>
      </c>
      <c r="H20" s="251"/>
      <c r="I20" s="252">
        <v>2828</v>
      </c>
      <c r="J20" s="247" t="s">
        <v>139</v>
      </c>
      <c r="K20" s="255">
        <v>44411517.924999997</v>
      </c>
      <c r="L20" s="255">
        <v>39248603.475000001</v>
      </c>
      <c r="M20" s="256">
        <v>41211435.950000003</v>
      </c>
      <c r="N20" s="255">
        <v>40744833.575000003</v>
      </c>
      <c r="O20" s="255">
        <v>38959752.674999997</v>
      </c>
      <c r="P20" s="255">
        <v>37090983.424999997</v>
      </c>
      <c r="Q20" s="255">
        <v>47033162.674999997</v>
      </c>
      <c r="R20" s="255">
        <v>43213181.149999999</v>
      </c>
      <c r="S20" s="255">
        <v>43344702.274999999</v>
      </c>
      <c r="T20" s="255">
        <v>43432597.100000001</v>
      </c>
      <c r="U20" s="255">
        <v>38583729.100000001</v>
      </c>
      <c r="V20" s="255">
        <v>24020328</v>
      </c>
      <c r="W20" s="255">
        <v>38408921.512999997</v>
      </c>
      <c r="X20" s="255">
        <v>34406843.789999999</v>
      </c>
      <c r="Y20" s="255">
        <v>29953878.142000001</v>
      </c>
      <c r="Z20" s="257">
        <v>58.8</v>
      </c>
      <c r="AA20" s="258">
        <f t="shared" si="0"/>
        <v>-0.27316587128044495</v>
      </c>
      <c r="AB20" s="259"/>
      <c r="AC20" s="255">
        <v>30285.772000000001</v>
      </c>
      <c r="AD20" s="255">
        <v>27470.276999999998</v>
      </c>
      <c r="AE20" s="260">
        <v>29717.935000000001</v>
      </c>
      <c r="AF20" s="255">
        <v>29904.138999999999</v>
      </c>
      <c r="AG20" s="255">
        <v>29000.227999999999</v>
      </c>
      <c r="AH20" s="255">
        <v>28210.508000000002</v>
      </c>
      <c r="AI20" s="255">
        <v>31760.223000000002</v>
      </c>
      <c r="AJ20" s="255">
        <v>7764.1229999999996</v>
      </c>
      <c r="AK20" s="255">
        <v>862.75099999999998</v>
      </c>
      <c r="AL20" s="255">
        <v>3160.652</v>
      </c>
      <c r="AM20" s="255">
        <v>3071.3270000000002</v>
      </c>
      <c r="AN20" s="255">
        <v>1863.665</v>
      </c>
      <c r="AO20" s="255">
        <v>4025.7809999999999</v>
      </c>
      <c r="AP20" s="255">
        <v>4457.3620000000001</v>
      </c>
      <c r="AQ20" s="255">
        <v>1863.665</v>
      </c>
      <c r="AR20" s="255">
        <v>3660.6729999999998</v>
      </c>
      <c r="AS20" s="261">
        <f t="shared" si="1"/>
        <v>-0.87681940215563436</v>
      </c>
      <c r="AT20" s="241">
        <v>3478.93</v>
      </c>
      <c r="AU20" s="242">
        <f t="shared" si="2"/>
        <v>-0.88293500204506137</v>
      </c>
      <c r="AV20" s="242"/>
      <c r="AW20" s="262">
        <f t="shared" si="3"/>
        <v>1.3638701586892452</v>
      </c>
      <c r="AX20" s="263">
        <f t="shared" si="4"/>
        <v>1.3998091431455701</v>
      </c>
      <c r="AY20" s="264">
        <f t="shared" si="5"/>
        <v>1.4422178851547636</v>
      </c>
      <c r="AZ20" s="263">
        <f t="shared" si="6"/>
        <v>1.4678739057777583</v>
      </c>
      <c r="BA20" s="263">
        <f t="shared" si="7"/>
        <v>1.4887275205219204</v>
      </c>
      <c r="BB20" s="263">
        <f t="shared" si="8"/>
        <v>1.5211517945887412</v>
      </c>
      <c r="BC20" s="263">
        <f t="shared" si="9"/>
        <v>1.3505459209478943</v>
      </c>
      <c r="BD20" s="263">
        <f t="shared" si="10"/>
        <v>0.35934049719919775</v>
      </c>
      <c r="BE20" s="263">
        <f t="shared" si="11"/>
        <v>3.9808832670082055E-2</v>
      </c>
      <c r="BF20" s="263">
        <f t="shared" si="12"/>
        <v>0.14554285080962842</v>
      </c>
      <c r="BG20" s="263">
        <f t="shared" si="13"/>
        <v>0.15920322227226086</v>
      </c>
      <c r="BH20" s="263">
        <f t="shared" si="14"/>
        <v>0.15517398430196291</v>
      </c>
      <c r="BI20" s="263">
        <f t="shared" si="15"/>
        <v>0.20962739079447582</v>
      </c>
      <c r="BJ20" s="263">
        <f t="shared" si="16"/>
        <v>0.25909740673717285</v>
      </c>
      <c r="BK20" s="263">
        <f t="shared" si="17"/>
        <v>0.2444206377982934</v>
      </c>
      <c r="BL20" s="265">
        <f t="shared" si="18"/>
        <v>-0.83052447184700895</v>
      </c>
      <c r="BM20" s="247" t="s">
        <v>325</v>
      </c>
      <c r="BN20" s="247" t="s">
        <v>544</v>
      </c>
      <c r="BO20" s="248"/>
      <c r="BP20" s="1113"/>
      <c r="BQ20" s="269" t="s">
        <v>643</v>
      </c>
    </row>
    <row r="21" spans="1:71" s="227" customFormat="1" ht="89.25" x14ac:dyDescent="0.2">
      <c r="A21" s="227">
        <v>83</v>
      </c>
      <c r="B21" s="228">
        <v>94</v>
      </c>
      <c r="C21" s="251"/>
      <c r="D21" s="252"/>
      <c r="E21" s="253"/>
      <c r="F21" s="254">
        <v>1</v>
      </c>
      <c r="G21" s="251"/>
      <c r="H21" s="251"/>
      <c r="I21" s="252">
        <v>2828</v>
      </c>
      <c r="J21" s="247" t="s">
        <v>137</v>
      </c>
      <c r="K21" s="255">
        <v>23398085.024999999</v>
      </c>
      <c r="L21" s="255">
        <v>22186576.350000001</v>
      </c>
      <c r="M21" s="256">
        <v>17501529.399999999</v>
      </c>
      <c r="N21" s="255">
        <v>26064042</v>
      </c>
      <c r="O21" s="255">
        <v>24314823.149999999</v>
      </c>
      <c r="P21" s="255">
        <v>25377431.225000001</v>
      </c>
      <c r="Q21" s="255">
        <v>25494527.125</v>
      </c>
      <c r="R21" s="255">
        <v>24121656.574999999</v>
      </c>
      <c r="S21" s="255">
        <v>20921681.600000001</v>
      </c>
      <c r="T21" s="255">
        <v>25316585.524999999</v>
      </c>
      <c r="U21" s="255">
        <v>26707158.300000001</v>
      </c>
      <c r="V21" s="255">
        <v>17404385.024999999</v>
      </c>
      <c r="W21" s="255">
        <v>19245948.921999998</v>
      </c>
      <c r="X21" s="255">
        <v>13962609.789999999</v>
      </c>
      <c r="Y21" s="255">
        <v>20553101.239999998</v>
      </c>
      <c r="Z21" s="257">
        <v>59</v>
      </c>
      <c r="AA21" s="258">
        <f t="shared" si="0"/>
        <v>0.174360295620793</v>
      </c>
      <c r="AB21" s="259"/>
      <c r="AC21" s="255">
        <v>16057.643</v>
      </c>
      <c r="AD21" s="255">
        <v>15458.03</v>
      </c>
      <c r="AE21" s="260">
        <v>12027.593999999999</v>
      </c>
      <c r="AF21" s="255">
        <v>18847.939999999999</v>
      </c>
      <c r="AG21" s="255">
        <v>17976.844000000001</v>
      </c>
      <c r="AH21" s="255">
        <v>18806.974999999999</v>
      </c>
      <c r="AI21" s="255">
        <v>17258.874</v>
      </c>
      <c r="AJ21" s="255">
        <v>15663.853999999999</v>
      </c>
      <c r="AK21" s="255">
        <v>13792.14</v>
      </c>
      <c r="AL21" s="255">
        <v>1530.357</v>
      </c>
      <c r="AM21" s="255">
        <v>2139.5859999999998</v>
      </c>
      <c r="AN21" s="255">
        <v>1649.6179999999999</v>
      </c>
      <c r="AO21" s="255">
        <v>1980.059</v>
      </c>
      <c r="AP21" s="255">
        <v>2012.7840000000001</v>
      </c>
      <c r="AQ21" s="255">
        <v>1649.6179999999999</v>
      </c>
      <c r="AR21" s="255">
        <v>2599.3560000000002</v>
      </c>
      <c r="AS21" s="261">
        <f t="shared" si="1"/>
        <v>-0.78388395883665507</v>
      </c>
      <c r="AT21" s="241">
        <v>1600.66</v>
      </c>
      <c r="AU21" s="242">
        <f t="shared" si="2"/>
        <v>-0.86691768943979985</v>
      </c>
      <c r="AV21" s="242"/>
      <c r="AW21" s="262">
        <f t="shared" si="3"/>
        <v>1.3725604452537885</v>
      </c>
      <c r="AX21" s="263">
        <f t="shared" si="4"/>
        <v>1.3934578959948454</v>
      </c>
      <c r="AY21" s="264">
        <f t="shared" si="5"/>
        <v>1.3744620512993568</v>
      </c>
      <c r="AZ21" s="263">
        <f t="shared" si="6"/>
        <v>1.446279130458737</v>
      </c>
      <c r="BA21" s="263">
        <f t="shared" si="7"/>
        <v>1.4786736378134011</v>
      </c>
      <c r="BB21" s="263">
        <f t="shared" si="8"/>
        <v>1.4821811422326099</v>
      </c>
      <c r="BC21" s="263">
        <f t="shared" si="9"/>
        <v>1.3539277598976058</v>
      </c>
      <c r="BD21" s="263">
        <f t="shared" si="10"/>
        <v>1.2987378334731972</v>
      </c>
      <c r="BE21" s="263">
        <f t="shared" si="11"/>
        <v>1.318454248916588</v>
      </c>
      <c r="BF21" s="263">
        <f t="shared" si="12"/>
        <v>0.12089758300848116</v>
      </c>
      <c r="BG21" s="263">
        <f t="shared" si="13"/>
        <v>0.16022565755339083</v>
      </c>
      <c r="BH21" s="263">
        <f t="shared" si="14"/>
        <v>0.18956349191660107</v>
      </c>
      <c r="BI21" s="263">
        <f t="shared" si="15"/>
        <v>0.20576371765557366</v>
      </c>
      <c r="BJ21" s="263">
        <f t="shared" si="16"/>
        <v>0.28831057091369167</v>
      </c>
      <c r="BK21" s="263">
        <f t="shared" si="17"/>
        <v>0.25294051439217258</v>
      </c>
      <c r="BL21" s="265">
        <f t="shared" si="18"/>
        <v>-0.81597126370054851</v>
      </c>
      <c r="BM21" s="247" t="s">
        <v>324</v>
      </c>
      <c r="BN21" s="247" t="s">
        <v>545</v>
      </c>
      <c r="BO21" s="248"/>
      <c r="BP21" s="1113"/>
      <c r="BQ21" s="269" t="s">
        <v>644</v>
      </c>
    </row>
    <row r="22" spans="1:71" s="227" customFormat="1" ht="102.75" thickBot="1" x14ac:dyDescent="0.25">
      <c r="A22" s="227">
        <v>84</v>
      </c>
      <c r="B22" s="228">
        <v>95</v>
      </c>
      <c r="C22" s="251"/>
      <c r="D22" s="252"/>
      <c r="E22" s="253"/>
      <c r="F22" s="254" t="s">
        <v>364</v>
      </c>
      <c r="G22" s="251"/>
      <c r="H22" s="251"/>
      <c r="I22" s="252">
        <v>2866</v>
      </c>
      <c r="J22" s="247" t="s">
        <v>141</v>
      </c>
      <c r="K22" s="255">
        <v>37919658.25</v>
      </c>
      <c r="L22" s="255">
        <v>42488606.924999997</v>
      </c>
      <c r="M22" s="256">
        <v>44422901.100000001</v>
      </c>
      <c r="N22" s="255">
        <v>41812381.700000003</v>
      </c>
      <c r="O22" s="255">
        <v>41898038.299999997</v>
      </c>
      <c r="P22" s="255">
        <v>40630554.975000001</v>
      </c>
      <c r="Q22" s="255">
        <v>40155872.575000003</v>
      </c>
      <c r="R22" s="255">
        <v>32352644.949999999</v>
      </c>
      <c r="S22" s="255">
        <v>43561979.349999994</v>
      </c>
      <c r="T22" s="255">
        <v>39925364.200000003</v>
      </c>
      <c r="U22" s="255">
        <v>40604179.950000003</v>
      </c>
      <c r="V22" s="255">
        <v>40524413.649999999</v>
      </c>
      <c r="W22" s="255">
        <v>46040505.055999994</v>
      </c>
      <c r="X22" s="255">
        <v>26556031.317000002</v>
      </c>
      <c r="Y22" s="255">
        <v>41943353.866999999</v>
      </c>
      <c r="Z22" s="257">
        <v>63.5</v>
      </c>
      <c r="AA22" s="258">
        <f t="shared" ref="AA22:AA44" si="19">(Y22-M22)/M22</f>
        <v>-5.5816868588080638E-2</v>
      </c>
      <c r="AB22" s="259"/>
      <c r="AC22" s="255">
        <v>19855.205000000002</v>
      </c>
      <c r="AD22" s="255">
        <v>22066.696</v>
      </c>
      <c r="AE22" s="260">
        <v>23253.508000000002</v>
      </c>
      <c r="AF22" s="255">
        <v>22140.546000000002</v>
      </c>
      <c r="AG22" s="255">
        <v>21868.868999999999</v>
      </c>
      <c r="AH22" s="255">
        <v>20516.875</v>
      </c>
      <c r="AI22" s="255">
        <v>20780.349999999999</v>
      </c>
      <c r="AJ22" s="255">
        <v>14962.859</v>
      </c>
      <c r="AK22" s="255">
        <v>1015.173</v>
      </c>
      <c r="AL22" s="255">
        <v>2486.9650000000001</v>
      </c>
      <c r="AM22" s="255">
        <v>2702.7179999999998</v>
      </c>
      <c r="AN22" s="255">
        <v>3101.326</v>
      </c>
      <c r="AO22" s="255">
        <v>4019.3209999999999</v>
      </c>
      <c r="AP22" s="255">
        <v>3204.3609999999999</v>
      </c>
      <c r="AQ22" s="255">
        <f>SUM(1610.208+1491.118)</f>
        <v>3101.326</v>
      </c>
      <c r="AR22" s="255">
        <v>5378.5159999999996</v>
      </c>
      <c r="AS22" s="261">
        <f t="shared" ref="AS22:AS44" si="20">(AR22-AE22)/AE22</f>
        <v>-0.76870087730419001</v>
      </c>
      <c r="AT22" s="241">
        <v>2930.8980000000001</v>
      </c>
      <c r="AU22" s="242">
        <f t="shared" si="2"/>
        <v>-0.87395888826752499</v>
      </c>
      <c r="AV22" s="242"/>
      <c r="AW22" s="262">
        <f t="shared" si="3"/>
        <v>1.0472248915903666</v>
      </c>
      <c r="AX22" s="263">
        <f t="shared" si="4"/>
        <v>1.03871120269731</v>
      </c>
      <c r="AY22" s="264">
        <f t="shared" si="5"/>
        <v>1.0469153262932662</v>
      </c>
      <c r="AZ22" s="263">
        <f t="shared" si="6"/>
        <v>1.059042565853167</v>
      </c>
      <c r="BA22" s="263">
        <f t="shared" si="7"/>
        <v>1.0439089698383326</v>
      </c>
      <c r="BB22" s="263">
        <f t="shared" si="8"/>
        <v>1.0099234437050659</v>
      </c>
      <c r="BC22" s="263">
        <f t="shared" si="9"/>
        <v>1.0349843580755509</v>
      </c>
      <c r="BD22" s="263">
        <f t="shared" si="10"/>
        <v>0.92498520743046697</v>
      </c>
      <c r="BE22" s="263">
        <f t="shared" si="11"/>
        <v>4.6608212718874088E-2</v>
      </c>
      <c r="BF22" s="263">
        <f t="shared" si="12"/>
        <v>0.12458070451364849</v>
      </c>
      <c r="BG22" s="263">
        <f t="shared" si="13"/>
        <v>0.13312511191350879</v>
      </c>
      <c r="BH22" s="263">
        <f t="shared" si="14"/>
        <v>0.15305963594120997</v>
      </c>
      <c r="BI22" s="263">
        <f t="shared" si="15"/>
        <v>0.17459934442991965</v>
      </c>
      <c r="BJ22" s="263">
        <f t="shared" si="16"/>
        <v>0.24132830404885908</v>
      </c>
      <c r="BK22" s="263">
        <f t="shared" si="17"/>
        <v>0.25646570930188223</v>
      </c>
      <c r="BL22" s="265">
        <f t="shared" ref="BL22:BL43" si="21">(BK22-AY22)/AY22</f>
        <v>-0.75502726642666418</v>
      </c>
      <c r="BM22" s="247" t="s">
        <v>325</v>
      </c>
      <c r="BN22" s="247" t="s">
        <v>546</v>
      </c>
      <c r="BO22" s="248"/>
      <c r="BP22" s="1113"/>
      <c r="BQ22" s="269" t="s">
        <v>645</v>
      </c>
    </row>
    <row r="23" spans="1:71" s="227" customFormat="1" ht="102" x14ac:dyDescent="0.2">
      <c r="A23" s="227">
        <v>92</v>
      </c>
      <c r="B23" s="228">
        <v>103</v>
      </c>
      <c r="C23" s="229" t="s">
        <v>151</v>
      </c>
      <c r="D23" s="230">
        <v>39</v>
      </c>
      <c r="E23" s="231">
        <v>2828</v>
      </c>
      <c r="F23" s="232">
        <v>1</v>
      </c>
      <c r="G23" s="229" t="s">
        <v>150</v>
      </c>
      <c r="H23" s="229" t="s">
        <v>9</v>
      </c>
      <c r="I23" s="230">
        <v>709</v>
      </c>
      <c r="J23" s="233" t="s">
        <v>149</v>
      </c>
      <c r="K23" s="234">
        <v>28657228.774999999</v>
      </c>
      <c r="L23" s="234">
        <v>31183093.225000001</v>
      </c>
      <c r="M23" s="235">
        <v>24679545.774999999</v>
      </c>
      <c r="N23" s="234">
        <v>33516398.324999999</v>
      </c>
      <c r="O23" s="234">
        <v>34365541.950000003</v>
      </c>
      <c r="P23" s="234">
        <v>32246192.149999999</v>
      </c>
      <c r="Q23" s="234">
        <v>31028035.107000001</v>
      </c>
      <c r="R23" s="234">
        <v>29305347.179000001</v>
      </c>
      <c r="S23" s="234">
        <v>29626743.285</v>
      </c>
      <c r="T23" s="234">
        <v>32906487.322999999</v>
      </c>
      <c r="U23" s="234">
        <v>33791587.284000002</v>
      </c>
      <c r="V23" s="234">
        <v>25221081.760000002</v>
      </c>
      <c r="W23" s="234">
        <v>26601037.079</v>
      </c>
      <c r="X23" s="234">
        <v>33440055.577</v>
      </c>
      <c r="Y23" s="234">
        <v>26894202.873</v>
      </c>
      <c r="Z23" s="236">
        <v>21.833333333333332</v>
      </c>
      <c r="AA23" s="237">
        <f t="shared" si="19"/>
        <v>8.9736542081881213E-2</v>
      </c>
      <c r="AB23" s="238"/>
      <c r="AC23" s="234">
        <v>69884.179999999993</v>
      </c>
      <c r="AD23" s="234">
        <v>59741.082999999999</v>
      </c>
      <c r="AE23" s="239">
        <v>37831.735999999997</v>
      </c>
      <c r="AF23" s="234">
        <v>52481.457000000002</v>
      </c>
      <c r="AG23" s="234">
        <v>44293.885999999999</v>
      </c>
      <c r="AH23" s="234">
        <v>46714.093999999997</v>
      </c>
      <c r="AI23" s="234">
        <v>37114.775000000001</v>
      </c>
      <c r="AJ23" s="234">
        <v>36778.881000000001</v>
      </c>
      <c r="AK23" s="234">
        <v>6831.8860000000004</v>
      </c>
      <c r="AL23" s="234">
        <v>2687.5790000000002</v>
      </c>
      <c r="AM23" s="234">
        <v>3806.3539999999998</v>
      </c>
      <c r="AN23" s="234">
        <v>3248.8130000000001</v>
      </c>
      <c r="AO23" s="234">
        <v>2710.5189999999998</v>
      </c>
      <c r="AP23" s="234">
        <v>4635.835</v>
      </c>
      <c r="AQ23" s="1083">
        <v>3248.8130000000001</v>
      </c>
      <c r="AR23" s="234">
        <v>3455.0459999999998</v>
      </c>
      <c r="AS23" s="240">
        <f t="shared" si="20"/>
        <v>-0.90867334240226239</v>
      </c>
      <c r="AT23" s="241">
        <v>4471.1719999999996</v>
      </c>
      <c r="AU23" s="242">
        <f t="shared" ref="AU23:AU43" si="22">(AT23-AE23)/AE23</f>
        <v>-0.88181425245724909</v>
      </c>
      <c r="AV23" s="242"/>
      <c r="AW23" s="243">
        <f t="shared" si="3"/>
        <v>4.8772461949262578</v>
      </c>
      <c r="AX23" s="244">
        <f t="shared" si="4"/>
        <v>3.831632902415504</v>
      </c>
      <c r="AY23" s="245">
        <f t="shared" si="5"/>
        <v>3.0658373006461868</v>
      </c>
      <c r="AZ23" s="244">
        <f t="shared" si="6"/>
        <v>3.1316883449767272</v>
      </c>
      <c r="BA23" s="244">
        <f t="shared" si="7"/>
        <v>2.5778080883720791</v>
      </c>
      <c r="BB23" s="244">
        <f t="shared" si="8"/>
        <v>2.8973401747840173</v>
      </c>
      <c r="BC23" s="244">
        <f t="shared" si="9"/>
        <v>2.3923380821254012</v>
      </c>
      <c r="BD23" s="244">
        <f t="shared" si="10"/>
        <v>2.5100457452594509</v>
      </c>
      <c r="BE23" s="244">
        <f t="shared" si="11"/>
        <v>0.46119723212770264</v>
      </c>
      <c r="BF23" s="244">
        <f t="shared" si="12"/>
        <v>0.16334645345883003</v>
      </c>
      <c r="BG23" s="244">
        <f t="shared" si="13"/>
        <v>0.22528411986152971</v>
      </c>
      <c r="BH23" s="244">
        <f t="shared" si="14"/>
        <v>0.25762677675091122</v>
      </c>
      <c r="BI23" s="244">
        <f t="shared" si="15"/>
        <v>0.20379047568335598</v>
      </c>
      <c r="BJ23" s="244">
        <f t="shared" si="16"/>
        <v>0.27726239804389069</v>
      </c>
      <c r="BK23" s="244">
        <f t="shared" si="17"/>
        <v>0.2569361149178091</v>
      </c>
      <c r="BL23" s="246">
        <f t="shared" si="21"/>
        <v>-0.91619381926638621</v>
      </c>
      <c r="BM23" s="233" t="s">
        <v>325</v>
      </c>
      <c r="BN23" s="233" t="s">
        <v>553</v>
      </c>
      <c r="BO23" s="266" t="s">
        <v>727</v>
      </c>
      <c r="BP23" s="267"/>
      <c r="BQ23" s="268"/>
      <c r="BR23" s="248" t="s">
        <v>782</v>
      </c>
      <c r="BS23" s="249"/>
    </row>
    <row r="24" spans="1:71" s="113" customFormat="1" ht="102" x14ac:dyDescent="0.2">
      <c r="A24" s="113">
        <v>93</v>
      </c>
      <c r="B24" s="133">
        <v>104</v>
      </c>
      <c r="C24" s="153"/>
      <c r="D24" s="154"/>
      <c r="E24" s="155"/>
      <c r="F24" s="156">
        <v>2</v>
      </c>
      <c r="G24" s="153"/>
      <c r="H24" s="153"/>
      <c r="I24" s="154">
        <v>2712</v>
      </c>
      <c r="J24" s="152" t="s">
        <v>152</v>
      </c>
      <c r="K24" s="157">
        <v>33783548.274999999</v>
      </c>
      <c r="L24" s="157">
        <v>28619400.774999999</v>
      </c>
      <c r="M24" s="158">
        <v>32833770.050000001</v>
      </c>
      <c r="N24" s="157">
        <v>29431943.274999999</v>
      </c>
      <c r="O24" s="157">
        <v>27856029.100000001</v>
      </c>
      <c r="P24" s="157">
        <v>33742391.375</v>
      </c>
      <c r="Q24" s="157">
        <v>36636142.354000002</v>
      </c>
      <c r="R24" s="157">
        <v>29398620.269000001</v>
      </c>
      <c r="S24" s="157">
        <v>35523515.829000004</v>
      </c>
      <c r="T24" s="157">
        <v>27521682.613000002</v>
      </c>
      <c r="U24" s="157">
        <v>24979145.261</v>
      </c>
      <c r="V24" s="157">
        <v>19453730.712000001</v>
      </c>
      <c r="W24" s="157">
        <v>37665986.050999999</v>
      </c>
      <c r="X24" s="157">
        <v>34452059.818000004</v>
      </c>
      <c r="Y24" s="157">
        <v>38520123.098999999</v>
      </c>
      <c r="Z24" s="159">
        <v>56</v>
      </c>
      <c r="AA24" s="160">
        <f t="shared" si="19"/>
        <v>0.17318611418489843</v>
      </c>
      <c r="AB24" s="161"/>
      <c r="AC24" s="157">
        <v>26697.486000000001</v>
      </c>
      <c r="AD24" s="157">
        <v>21286.851999999999</v>
      </c>
      <c r="AE24" s="162">
        <v>21367.32</v>
      </c>
      <c r="AF24" s="157">
        <v>21147.957999999999</v>
      </c>
      <c r="AG24" s="157">
        <v>28733.394</v>
      </c>
      <c r="AH24" s="157">
        <v>41530.021999999997</v>
      </c>
      <c r="AI24" s="157">
        <v>24445.152999999998</v>
      </c>
      <c r="AJ24" s="157">
        <v>17685.295999999998</v>
      </c>
      <c r="AK24" s="157">
        <v>3456.5369999999998</v>
      </c>
      <c r="AL24" s="157">
        <v>4273.951</v>
      </c>
      <c r="AM24" s="157">
        <v>2119.0729999999999</v>
      </c>
      <c r="AN24" s="157">
        <v>1650.0550000000001</v>
      </c>
      <c r="AO24" s="157">
        <v>3539.5920000000001</v>
      </c>
      <c r="AP24" s="157">
        <v>3993.06</v>
      </c>
      <c r="AQ24" s="157">
        <v>1650.0550000000001</v>
      </c>
      <c r="AR24" s="157">
        <v>4516.143</v>
      </c>
      <c r="AS24" s="163">
        <f t="shared" si="20"/>
        <v>-0.78864251576706856</v>
      </c>
      <c r="AT24" s="146">
        <v>4134.9120000000003</v>
      </c>
      <c r="AU24" s="147">
        <f t="shared" si="22"/>
        <v>-0.80648429470799332</v>
      </c>
      <c r="AV24" s="147"/>
      <c r="AW24" s="164">
        <f t="shared" si="3"/>
        <v>1.5805021889755895</v>
      </c>
      <c r="AX24" s="165">
        <f t="shared" si="4"/>
        <v>1.4875819495560352</v>
      </c>
      <c r="AY24" s="166">
        <f t="shared" si="5"/>
        <v>1.301545327719684</v>
      </c>
      <c r="AZ24" s="165">
        <f t="shared" si="6"/>
        <v>1.4370752078720836</v>
      </c>
      <c r="BA24" s="165">
        <f t="shared" si="7"/>
        <v>2.0629928190303333</v>
      </c>
      <c r="BB24" s="165">
        <f t="shared" si="8"/>
        <v>2.461593284154123</v>
      </c>
      <c r="BC24" s="165">
        <f t="shared" si="9"/>
        <v>1.3344829138284551</v>
      </c>
      <c r="BD24" s="165">
        <f t="shared" si="10"/>
        <v>1.2031378233521139</v>
      </c>
      <c r="BE24" s="165">
        <f t="shared" si="11"/>
        <v>0.19460556869645312</v>
      </c>
      <c r="BF24" s="165">
        <f t="shared" si="12"/>
        <v>0.3105879142709958</v>
      </c>
      <c r="BG24" s="165">
        <f t="shared" si="13"/>
        <v>0.16966737475269131</v>
      </c>
      <c r="BH24" s="165">
        <f t="shared" si="14"/>
        <v>0.1696389267876692</v>
      </c>
      <c r="BI24" s="165">
        <f t="shared" si="15"/>
        <v>0.18794633413857098</v>
      </c>
      <c r="BJ24" s="165">
        <f t="shared" si="16"/>
        <v>0.23180384691621631</v>
      </c>
      <c r="BK24" s="165">
        <f t="shared" si="17"/>
        <v>0.23448227246798395</v>
      </c>
      <c r="BL24" s="167">
        <f t="shared" si="21"/>
        <v>-0.81984317605073465</v>
      </c>
      <c r="BM24" s="152" t="s">
        <v>325</v>
      </c>
      <c r="BN24" s="152" t="s">
        <v>554</v>
      </c>
      <c r="BO24" s="152" t="s">
        <v>728</v>
      </c>
      <c r="BP24" s="185"/>
      <c r="BQ24" s="186"/>
      <c r="BR24" s="185" t="s">
        <v>782</v>
      </c>
      <c r="BS24" s="186"/>
    </row>
    <row r="25" spans="1:71" s="113" customFormat="1" ht="89.25" x14ac:dyDescent="0.2">
      <c r="A25" s="113">
        <v>98</v>
      </c>
      <c r="B25" s="133">
        <v>109</v>
      </c>
      <c r="C25" s="153"/>
      <c r="D25" s="154"/>
      <c r="E25" s="155">
        <v>2836</v>
      </c>
      <c r="F25" s="156">
        <v>12</v>
      </c>
      <c r="G25" s="153" t="s">
        <v>160</v>
      </c>
      <c r="H25" s="153" t="s">
        <v>9</v>
      </c>
      <c r="I25" s="154">
        <v>1626</v>
      </c>
      <c r="J25" s="152" t="s">
        <v>159</v>
      </c>
      <c r="K25" s="157">
        <v>26676884.425000001</v>
      </c>
      <c r="L25" s="157">
        <v>34858120.25</v>
      </c>
      <c r="M25" s="158">
        <v>40123647.825000003</v>
      </c>
      <c r="N25" s="157">
        <v>31505463.910999998</v>
      </c>
      <c r="O25" s="157">
        <v>22621910.340999998</v>
      </c>
      <c r="P25" s="157">
        <v>31030885.923</v>
      </c>
      <c r="Q25" s="157">
        <v>31705424.75</v>
      </c>
      <c r="R25" s="157">
        <v>24480325.888</v>
      </c>
      <c r="S25" s="157">
        <v>26876131.765999999</v>
      </c>
      <c r="T25" s="157">
        <v>28746315.951000001</v>
      </c>
      <c r="U25" s="157">
        <v>24931939.429000001</v>
      </c>
      <c r="V25" s="157">
        <v>21935452.267999999</v>
      </c>
      <c r="W25" s="157">
        <v>23361606.368000001</v>
      </c>
      <c r="X25" s="157">
        <v>26371179.642999999</v>
      </c>
      <c r="Y25" s="157">
        <v>19827517.044</v>
      </c>
      <c r="Z25" s="159">
        <v>46</v>
      </c>
      <c r="AA25" s="160">
        <f t="shared" si="19"/>
        <v>-0.50583962030376539</v>
      </c>
      <c r="AB25" s="161"/>
      <c r="AC25" s="157">
        <v>19372.131000000001</v>
      </c>
      <c r="AD25" s="157">
        <v>30329.126</v>
      </c>
      <c r="AE25" s="162">
        <v>41840.317000000003</v>
      </c>
      <c r="AF25" s="157">
        <v>30968.304</v>
      </c>
      <c r="AG25" s="157">
        <v>25593.542000000001</v>
      </c>
      <c r="AH25" s="157">
        <v>37773.891000000003</v>
      </c>
      <c r="AI25" s="157">
        <v>38697.127</v>
      </c>
      <c r="AJ25" s="157">
        <v>32219.491000000002</v>
      </c>
      <c r="AK25" s="157">
        <v>20582.907999999999</v>
      </c>
      <c r="AL25" s="157">
        <v>36502.849000000002</v>
      </c>
      <c r="AM25" s="157">
        <v>34481.008000000002</v>
      </c>
      <c r="AN25" s="157">
        <v>31449.031999999999</v>
      </c>
      <c r="AO25" s="157">
        <v>37045.231</v>
      </c>
      <c r="AP25" s="157">
        <v>39561.542999999998</v>
      </c>
      <c r="AQ25" s="157">
        <v>31449.031999999999</v>
      </c>
      <c r="AR25" s="157">
        <v>33113.093000000001</v>
      </c>
      <c r="AS25" s="163">
        <f t="shared" si="20"/>
        <v>-0.2085840793223436</v>
      </c>
      <c r="AT25" s="146">
        <v>47964.216</v>
      </c>
      <c r="AU25" s="147">
        <f t="shared" si="22"/>
        <v>0.14636358993169191</v>
      </c>
      <c r="AV25" s="147"/>
      <c r="AW25" s="164">
        <f t="shared" si="3"/>
        <v>1.4523533326737048</v>
      </c>
      <c r="AX25" s="165">
        <f t="shared" si="4"/>
        <v>1.7401469604489073</v>
      </c>
      <c r="AY25" s="166">
        <f t="shared" si="5"/>
        <v>2.0855689483910975</v>
      </c>
      <c r="AZ25" s="165">
        <f t="shared" si="6"/>
        <v>1.965900523635048</v>
      </c>
      <c r="BA25" s="165">
        <f t="shared" si="7"/>
        <v>2.2627215486407626</v>
      </c>
      <c r="BB25" s="165">
        <f t="shared" si="8"/>
        <v>2.4345995853120073</v>
      </c>
      <c r="BC25" s="165">
        <f t="shared" si="9"/>
        <v>2.441041386774041</v>
      </c>
      <c r="BD25" s="165">
        <f t="shared" si="10"/>
        <v>2.6322763142457721</v>
      </c>
      <c r="BE25" s="165">
        <f t="shared" si="11"/>
        <v>1.5316867902871854</v>
      </c>
      <c r="BF25" s="165">
        <f t="shared" si="12"/>
        <v>2.5396540594781971</v>
      </c>
      <c r="BG25" s="165">
        <f t="shared" si="13"/>
        <v>2.766010891225962</v>
      </c>
      <c r="BH25" s="165">
        <f t="shared" si="14"/>
        <v>2.8674158723299867</v>
      </c>
      <c r="BI25" s="165">
        <f t="shared" si="15"/>
        <v>3.1714626482829025</v>
      </c>
      <c r="BJ25" s="165">
        <f t="shared" si="16"/>
        <v>3.0003620266946434</v>
      </c>
      <c r="BK25" s="165">
        <f t="shared" si="17"/>
        <v>3.3401149449542746</v>
      </c>
      <c r="BL25" s="167">
        <f t="shared" si="21"/>
        <v>0.60153657232525959</v>
      </c>
      <c r="BM25" s="152"/>
      <c r="BN25" s="152" t="s">
        <v>557</v>
      </c>
      <c r="BO25" s="152" t="s">
        <v>731</v>
      </c>
      <c r="BP25" s="185"/>
      <c r="BQ25" s="186"/>
      <c r="BR25" s="186"/>
      <c r="BS25" s="186"/>
    </row>
    <row r="26" spans="1:71" s="113" customFormat="1" ht="89.25" x14ac:dyDescent="0.2">
      <c r="A26" s="113">
        <v>115</v>
      </c>
      <c r="B26" s="133">
        <v>127</v>
      </c>
      <c r="C26" s="153"/>
      <c r="D26" s="154"/>
      <c r="E26" s="155">
        <v>6019</v>
      </c>
      <c r="F26" s="156">
        <v>1</v>
      </c>
      <c r="G26" s="153" t="s">
        <v>266</v>
      </c>
      <c r="H26" s="153" t="s">
        <v>9</v>
      </c>
      <c r="I26" s="154">
        <v>3298</v>
      </c>
      <c r="J26" s="152" t="s">
        <v>265</v>
      </c>
      <c r="K26" s="157">
        <v>79135320.974999994</v>
      </c>
      <c r="L26" s="157">
        <v>86748793.049999997</v>
      </c>
      <c r="M26" s="158">
        <v>88046485.625</v>
      </c>
      <c r="N26" s="157">
        <v>82380436.525000006</v>
      </c>
      <c r="O26" s="157">
        <v>82627508.5</v>
      </c>
      <c r="P26" s="157">
        <v>87368064.150000006</v>
      </c>
      <c r="Q26" s="157">
        <v>83026147.875</v>
      </c>
      <c r="R26" s="157">
        <v>71436434.099999994</v>
      </c>
      <c r="S26" s="157">
        <v>87821760.339000002</v>
      </c>
      <c r="T26" s="157">
        <v>67129963.025000006</v>
      </c>
      <c r="U26" s="157">
        <v>88409026.566</v>
      </c>
      <c r="V26" s="157">
        <v>66742424.270999998</v>
      </c>
      <c r="W26" s="157">
        <v>45482538.957000002</v>
      </c>
      <c r="X26" s="157">
        <v>89712237.920000002</v>
      </c>
      <c r="Y26" s="157">
        <v>69594206.414000005</v>
      </c>
      <c r="Z26" s="159">
        <v>75</v>
      </c>
      <c r="AA26" s="160">
        <f t="shared" si="19"/>
        <v>-0.20957428431147557</v>
      </c>
      <c r="AB26" s="161"/>
      <c r="AC26" s="157">
        <v>19410.624</v>
      </c>
      <c r="AD26" s="157">
        <v>21651.524000000001</v>
      </c>
      <c r="AE26" s="162">
        <v>21491.838</v>
      </c>
      <c r="AF26" s="157">
        <v>22917.907999999999</v>
      </c>
      <c r="AG26" s="157">
        <v>21638.267</v>
      </c>
      <c r="AH26" s="157">
        <v>22379.548999999999</v>
      </c>
      <c r="AI26" s="157">
        <v>22054.116999999998</v>
      </c>
      <c r="AJ26" s="157">
        <v>16776.366000000002</v>
      </c>
      <c r="AK26" s="157">
        <v>15961.585999999999</v>
      </c>
      <c r="AL26" s="157">
        <v>14284.894</v>
      </c>
      <c r="AM26" s="157">
        <v>19388.146000000001</v>
      </c>
      <c r="AN26" s="157">
        <v>18044.298999999999</v>
      </c>
      <c r="AO26" s="157">
        <v>11975.468999999999</v>
      </c>
      <c r="AP26" s="157">
        <v>18456.992999999999</v>
      </c>
      <c r="AQ26" s="157">
        <v>18044.298999999999</v>
      </c>
      <c r="AR26" s="157">
        <v>13498.34</v>
      </c>
      <c r="AS26" s="163">
        <f t="shared" si="20"/>
        <v>-0.37193180034206474</v>
      </c>
      <c r="AT26" s="146">
        <v>12717.268</v>
      </c>
      <c r="AU26" s="147">
        <f t="shared" si="22"/>
        <v>-0.40827452728798719</v>
      </c>
      <c r="AV26" s="147"/>
      <c r="AW26" s="164">
        <f t="shared" si="3"/>
        <v>0.4905678971374135</v>
      </c>
      <c r="AX26" s="165">
        <f t="shared" si="4"/>
        <v>0.49917752717367636</v>
      </c>
      <c r="AY26" s="166">
        <f t="shared" si="5"/>
        <v>0.48819297777622117</v>
      </c>
      <c r="AZ26" s="165">
        <f t="shared" si="6"/>
        <v>0.55639200195413141</v>
      </c>
      <c r="BA26" s="165">
        <f t="shared" si="7"/>
        <v>0.52375455566350526</v>
      </c>
      <c r="BB26" s="165">
        <f t="shared" si="8"/>
        <v>0.51230502169710712</v>
      </c>
      <c r="BC26" s="165">
        <f t="shared" si="9"/>
        <v>0.53125714162250604</v>
      </c>
      <c r="BD26" s="165">
        <f t="shared" si="10"/>
        <v>0.46968654612618754</v>
      </c>
      <c r="BE26" s="165">
        <f t="shared" si="11"/>
        <v>0.36349956863508137</v>
      </c>
      <c r="BF26" s="165">
        <f t="shared" si="12"/>
        <v>0.4255892110257869</v>
      </c>
      <c r="BG26" s="165">
        <f t="shared" si="13"/>
        <v>0.43860105134233474</v>
      </c>
      <c r="BH26" s="165">
        <f t="shared" si="14"/>
        <v>0.54071452144840237</v>
      </c>
      <c r="BI26" s="165">
        <f t="shared" si="15"/>
        <v>0.52659632793682953</v>
      </c>
      <c r="BJ26" s="165">
        <f t="shared" si="16"/>
        <v>0.41147101951595144</v>
      </c>
      <c r="BK26" s="165">
        <f t="shared" si="17"/>
        <v>0.38791562388689266</v>
      </c>
      <c r="BL26" s="167">
        <f t="shared" si="21"/>
        <v>-0.20540515422016956</v>
      </c>
      <c r="BM26" s="152" t="s">
        <v>338</v>
      </c>
      <c r="BN26" s="152" t="s">
        <v>567</v>
      </c>
      <c r="BO26" s="152" t="s">
        <v>745</v>
      </c>
      <c r="BP26" s="185" t="s">
        <v>458</v>
      </c>
      <c r="BQ26" s="186"/>
      <c r="BR26" s="186"/>
      <c r="BS26" s="186"/>
    </row>
    <row r="27" spans="1:71" s="113" customFormat="1" ht="89.25" x14ac:dyDescent="0.2">
      <c r="A27" s="113">
        <v>116</v>
      </c>
      <c r="B27" s="133">
        <v>128</v>
      </c>
      <c r="C27" s="153"/>
      <c r="D27" s="154"/>
      <c r="E27" s="155">
        <v>6031</v>
      </c>
      <c r="F27" s="156">
        <v>2</v>
      </c>
      <c r="G27" s="153" t="s">
        <v>268</v>
      </c>
      <c r="H27" s="153" t="s">
        <v>9</v>
      </c>
      <c r="I27" s="154">
        <v>3935</v>
      </c>
      <c r="J27" s="152" t="s">
        <v>267</v>
      </c>
      <c r="K27" s="157">
        <v>46508856.313000001</v>
      </c>
      <c r="L27" s="157">
        <v>43585777.655000001</v>
      </c>
      <c r="M27" s="158">
        <v>36476849.309</v>
      </c>
      <c r="N27" s="157">
        <v>44834154.805</v>
      </c>
      <c r="O27" s="157">
        <v>41377089.189000003</v>
      </c>
      <c r="P27" s="157">
        <v>35471017.335000001</v>
      </c>
      <c r="Q27" s="157">
        <v>41790005.921999998</v>
      </c>
      <c r="R27" s="157">
        <v>43064967.664999999</v>
      </c>
      <c r="S27" s="157">
        <v>38801370.159000002</v>
      </c>
      <c r="T27" s="157">
        <v>45121208.905000001</v>
      </c>
      <c r="U27" s="157">
        <v>43210491.912</v>
      </c>
      <c r="V27" s="157">
        <v>38307101.689999998</v>
      </c>
      <c r="W27" s="157">
        <v>35296108.364</v>
      </c>
      <c r="X27" s="157">
        <v>37332117.642999999</v>
      </c>
      <c r="Y27" s="157">
        <v>41445799.758000001</v>
      </c>
      <c r="Z27" s="159">
        <v>78</v>
      </c>
      <c r="AA27" s="160">
        <f t="shared" si="19"/>
        <v>0.13622202967442154</v>
      </c>
      <c r="AB27" s="161"/>
      <c r="AC27" s="157">
        <v>24635.957999999999</v>
      </c>
      <c r="AD27" s="157">
        <v>24021.261999999999</v>
      </c>
      <c r="AE27" s="162">
        <v>19664.12</v>
      </c>
      <c r="AF27" s="157">
        <v>23724.402999999998</v>
      </c>
      <c r="AG27" s="157">
        <v>23049.163</v>
      </c>
      <c r="AH27" s="157">
        <v>19565.392</v>
      </c>
      <c r="AI27" s="157">
        <v>22824.931</v>
      </c>
      <c r="AJ27" s="157">
        <v>8600.9320000000007</v>
      </c>
      <c r="AK27" s="157">
        <v>1027.8499999999999</v>
      </c>
      <c r="AL27" s="157">
        <v>1972.931</v>
      </c>
      <c r="AM27" s="157">
        <v>6095.4369999999999</v>
      </c>
      <c r="AN27" s="157">
        <v>7720.8850000000002</v>
      </c>
      <c r="AO27" s="157">
        <v>5362.1469999999999</v>
      </c>
      <c r="AP27" s="157">
        <v>7884.6239999999998</v>
      </c>
      <c r="AQ27" s="157">
        <v>7720.8850000000002</v>
      </c>
      <c r="AR27" s="157">
        <v>13095.778</v>
      </c>
      <c r="AS27" s="163">
        <f t="shared" si="20"/>
        <v>-0.33402674515818653</v>
      </c>
      <c r="AT27" s="146">
        <v>5683.0820000000003</v>
      </c>
      <c r="AU27" s="147">
        <f t="shared" si="22"/>
        <v>-0.71099230476624431</v>
      </c>
      <c r="AV27" s="147"/>
      <c r="AW27" s="164">
        <f t="shared" si="3"/>
        <v>1.0594093234287441</v>
      </c>
      <c r="AX27" s="165">
        <f t="shared" si="4"/>
        <v>1.1022523076283517</v>
      </c>
      <c r="AY27" s="166">
        <f t="shared" si="5"/>
        <v>1.0781698733584557</v>
      </c>
      <c r="AZ27" s="165">
        <f t="shared" si="6"/>
        <v>1.0583182889556426</v>
      </c>
      <c r="BA27" s="165">
        <f t="shared" si="7"/>
        <v>1.1141026810618453</v>
      </c>
      <c r="BB27" s="165">
        <f t="shared" si="8"/>
        <v>1.1031762531769516</v>
      </c>
      <c r="BC27" s="165">
        <f t="shared" si="9"/>
        <v>1.0923631378565566</v>
      </c>
      <c r="BD27" s="165">
        <f t="shared" si="10"/>
        <v>0.39943984479014005</v>
      </c>
      <c r="BE27" s="165">
        <f t="shared" si="11"/>
        <v>5.2980087857108282E-2</v>
      </c>
      <c r="BF27" s="165">
        <f t="shared" si="12"/>
        <v>8.745027218370359E-2</v>
      </c>
      <c r="BG27" s="165">
        <f t="shared" si="13"/>
        <v>0.28212763753829123</v>
      </c>
      <c r="BH27" s="165">
        <f t="shared" si="14"/>
        <v>0.40310462861331653</v>
      </c>
      <c r="BI27" s="165">
        <f t="shared" si="15"/>
        <v>0.30383785910341782</v>
      </c>
      <c r="BJ27" s="165">
        <f t="shared" si="16"/>
        <v>0.42240432623721869</v>
      </c>
      <c r="BK27" s="165">
        <f t="shared" si="17"/>
        <v>0.63194717324629313</v>
      </c>
      <c r="BL27" s="167">
        <f t="shared" si="21"/>
        <v>-0.41387049586369618</v>
      </c>
      <c r="BM27" s="152" t="s">
        <v>325</v>
      </c>
      <c r="BN27" s="152" t="s">
        <v>568</v>
      </c>
      <c r="BO27" s="187" t="s">
        <v>746</v>
      </c>
      <c r="BP27" s="222"/>
      <c r="BQ27" s="186"/>
      <c r="BR27" s="185" t="s">
        <v>787</v>
      </c>
      <c r="BS27" s="186"/>
    </row>
    <row r="28" spans="1:71" s="113" customFormat="1" ht="89.25" x14ac:dyDescent="0.2">
      <c r="A28" s="113">
        <v>118</v>
      </c>
      <c r="B28" s="133">
        <v>130</v>
      </c>
      <c r="C28" s="153"/>
      <c r="D28" s="154"/>
      <c r="E28" s="155">
        <v>8102</v>
      </c>
      <c r="F28" s="156">
        <v>1</v>
      </c>
      <c r="G28" s="153" t="s">
        <v>298</v>
      </c>
      <c r="H28" s="153" t="s">
        <v>9</v>
      </c>
      <c r="I28" s="154">
        <v>2864</v>
      </c>
      <c r="J28" s="152" t="s">
        <v>297</v>
      </c>
      <c r="K28" s="157">
        <v>82125017.224999994</v>
      </c>
      <c r="L28" s="157">
        <v>86392171.950000003</v>
      </c>
      <c r="M28" s="158">
        <v>74952394.049999997</v>
      </c>
      <c r="N28" s="157">
        <v>79626551.025000006</v>
      </c>
      <c r="O28" s="157">
        <v>94932328.200000003</v>
      </c>
      <c r="P28" s="157">
        <v>84645981.325000003</v>
      </c>
      <c r="Q28" s="157">
        <v>71980848.275000006</v>
      </c>
      <c r="R28" s="157">
        <v>98890952.424999997</v>
      </c>
      <c r="S28" s="157">
        <v>95412565.187000006</v>
      </c>
      <c r="T28" s="157">
        <v>94717584.597000003</v>
      </c>
      <c r="U28" s="157">
        <v>83833989.649000004</v>
      </c>
      <c r="V28" s="157">
        <v>92209545.480000004</v>
      </c>
      <c r="W28" s="157">
        <v>89241011.645999998</v>
      </c>
      <c r="X28" s="157">
        <v>81308610.135000005</v>
      </c>
      <c r="Y28" s="157">
        <v>70526482.471000001</v>
      </c>
      <c r="Z28" s="159">
        <v>62</v>
      </c>
      <c r="AA28" s="160">
        <f t="shared" si="19"/>
        <v>-5.9049635906859951E-2</v>
      </c>
      <c r="AB28" s="161"/>
      <c r="AC28" s="157">
        <v>12380.924000000001</v>
      </c>
      <c r="AD28" s="157">
        <v>20850.431</v>
      </c>
      <c r="AE28" s="162">
        <v>18856.311000000002</v>
      </c>
      <c r="AF28" s="157">
        <v>15535.771000000001</v>
      </c>
      <c r="AG28" s="157">
        <v>16438.55</v>
      </c>
      <c r="AH28" s="157">
        <v>12968.433999999999</v>
      </c>
      <c r="AI28" s="157">
        <v>10403.178</v>
      </c>
      <c r="AJ28" s="157">
        <v>15643.567999999999</v>
      </c>
      <c r="AK28" s="157">
        <v>14760.434999999999</v>
      </c>
      <c r="AL28" s="157">
        <v>13781.03</v>
      </c>
      <c r="AM28" s="157">
        <v>11989.915999999999</v>
      </c>
      <c r="AN28" s="157">
        <v>17200.124</v>
      </c>
      <c r="AO28" s="157">
        <v>15977.44</v>
      </c>
      <c r="AP28" s="157">
        <v>14719.364</v>
      </c>
      <c r="AQ28" s="157">
        <v>17200.124</v>
      </c>
      <c r="AR28" s="157">
        <v>16679.061000000002</v>
      </c>
      <c r="AS28" s="163">
        <f t="shared" si="20"/>
        <v>-0.11546532086790465</v>
      </c>
      <c r="AT28" s="146">
        <v>14467.607</v>
      </c>
      <c r="AU28" s="147">
        <f t="shared" si="22"/>
        <v>-0.23274457023964026</v>
      </c>
      <c r="AV28" s="147"/>
      <c r="AW28" s="164">
        <f t="shared" si="3"/>
        <v>0.30151406765808447</v>
      </c>
      <c r="AX28" s="165">
        <f t="shared" si="4"/>
        <v>0.48269259886340893</v>
      </c>
      <c r="AY28" s="166">
        <f t="shared" si="5"/>
        <v>0.50315433520165198</v>
      </c>
      <c r="AZ28" s="165">
        <f t="shared" si="6"/>
        <v>0.39021584634809314</v>
      </c>
      <c r="BA28" s="165">
        <f t="shared" si="7"/>
        <v>0.34632143362939244</v>
      </c>
      <c r="BB28" s="165">
        <f t="shared" si="8"/>
        <v>0.30641582262972245</v>
      </c>
      <c r="BC28" s="165">
        <f t="shared" si="9"/>
        <v>0.28905405394098904</v>
      </c>
      <c r="BD28" s="165">
        <f t="shared" si="10"/>
        <v>0.3163801665650709</v>
      </c>
      <c r="BE28" s="165">
        <f t="shared" si="11"/>
        <v>0.30940233020820435</v>
      </c>
      <c r="BF28" s="165">
        <f t="shared" si="12"/>
        <v>0.29099200657691787</v>
      </c>
      <c r="BG28" s="165">
        <f t="shared" si="13"/>
        <v>0.28603949424809511</v>
      </c>
      <c r="BH28" s="165">
        <f t="shared" si="14"/>
        <v>0.37306601850088633</v>
      </c>
      <c r="BI28" s="165">
        <f t="shared" si="15"/>
        <v>0.35807393272006116</v>
      </c>
      <c r="BJ28" s="165">
        <f t="shared" si="16"/>
        <v>0.36206163100219863</v>
      </c>
      <c r="BK28" s="165">
        <f t="shared" si="17"/>
        <v>0.47298717915949701</v>
      </c>
      <c r="BL28" s="167">
        <f t="shared" si="21"/>
        <v>-5.995606900627163E-2</v>
      </c>
      <c r="BM28" s="152" t="s">
        <v>339</v>
      </c>
      <c r="BN28" s="152" t="s">
        <v>569</v>
      </c>
      <c r="BO28" s="185" t="s">
        <v>747</v>
      </c>
      <c r="BP28" s="185"/>
    </row>
    <row r="29" spans="1:71" s="113" customFormat="1" ht="90" thickBot="1" x14ac:dyDescent="0.25">
      <c r="A29" s="113">
        <v>119</v>
      </c>
      <c r="B29" s="133">
        <v>131</v>
      </c>
      <c r="C29" s="168"/>
      <c r="D29" s="169"/>
      <c r="E29" s="170"/>
      <c r="F29" s="171">
        <v>2</v>
      </c>
      <c r="G29" s="168"/>
      <c r="H29" s="168"/>
      <c r="I29" s="172">
        <v>3936</v>
      </c>
      <c r="J29" s="173" t="s">
        <v>299</v>
      </c>
      <c r="K29" s="174">
        <v>93774703.174999997</v>
      </c>
      <c r="L29" s="174">
        <v>95075325.700000003</v>
      </c>
      <c r="M29" s="175">
        <v>74694873.450000003</v>
      </c>
      <c r="N29" s="174">
        <v>105802338.65000001</v>
      </c>
      <c r="O29" s="174">
        <v>90853162.900000006</v>
      </c>
      <c r="P29" s="174">
        <v>99000700.599999994</v>
      </c>
      <c r="Q29" s="174">
        <v>93686331.25</v>
      </c>
      <c r="R29" s="174">
        <v>87674959.075000003</v>
      </c>
      <c r="S29" s="174">
        <v>93634714.991999999</v>
      </c>
      <c r="T29" s="174">
        <v>97185090.276999995</v>
      </c>
      <c r="U29" s="174">
        <v>92075701.297000006</v>
      </c>
      <c r="V29" s="174">
        <v>91797387.059</v>
      </c>
      <c r="W29" s="174">
        <v>84195749.665000007</v>
      </c>
      <c r="X29" s="174">
        <v>68929335.954999998</v>
      </c>
      <c r="Y29" s="174">
        <v>92461372.194000006</v>
      </c>
      <c r="Z29" s="176">
        <v>78</v>
      </c>
      <c r="AA29" s="177">
        <f t="shared" si="19"/>
        <v>0.23785432551663294</v>
      </c>
      <c r="AB29" s="178"/>
      <c r="AC29" s="174">
        <v>12314.26</v>
      </c>
      <c r="AD29" s="174">
        <v>25449.762999999999</v>
      </c>
      <c r="AE29" s="179">
        <v>13523.763999999999</v>
      </c>
      <c r="AF29" s="174">
        <v>21024.322</v>
      </c>
      <c r="AG29" s="174">
        <v>17277.166000000001</v>
      </c>
      <c r="AH29" s="174">
        <v>14997.589</v>
      </c>
      <c r="AI29" s="174">
        <v>14383.642</v>
      </c>
      <c r="AJ29" s="174">
        <v>13520.24</v>
      </c>
      <c r="AK29" s="174">
        <v>15181.03</v>
      </c>
      <c r="AL29" s="174">
        <v>12484.044</v>
      </c>
      <c r="AM29" s="174">
        <v>13339.355</v>
      </c>
      <c r="AN29" s="174">
        <v>16064.661</v>
      </c>
      <c r="AO29" s="174">
        <v>15291.593999999999</v>
      </c>
      <c r="AP29" s="174">
        <v>13132.701999999999</v>
      </c>
      <c r="AQ29" s="1082">
        <v>16064.661</v>
      </c>
      <c r="AR29" s="174">
        <v>20192.867999999999</v>
      </c>
      <c r="AS29" s="180">
        <f t="shared" si="20"/>
        <v>0.49313963183622544</v>
      </c>
      <c r="AT29" s="146">
        <v>12005.498</v>
      </c>
      <c r="AU29" s="147">
        <f t="shared" si="22"/>
        <v>-0.11226652579858683</v>
      </c>
      <c r="AV29" s="147"/>
      <c r="AW29" s="181">
        <f t="shared" si="3"/>
        <v>0.2626350088684245</v>
      </c>
      <c r="AX29" s="182">
        <f t="shared" si="4"/>
        <v>0.53535999614251117</v>
      </c>
      <c r="AY29" s="183">
        <f t="shared" si="5"/>
        <v>0.36210688566338284</v>
      </c>
      <c r="AZ29" s="182">
        <f t="shared" si="6"/>
        <v>0.39742641359846725</v>
      </c>
      <c r="BA29" s="182">
        <f t="shared" si="7"/>
        <v>0.38033163510260132</v>
      </c>
      <c r="BB29" s="182">
        <f t="shared" si="8"/>
        <v>0.30297945184440445</v>
      </c>
      <c r="BC29" s="182">
        <f t="shared" si="9"/>
        <v>0.30705956371837329</v>
      </c>
      <c r="BD29" s="182">
        <f t="shared" si="10"/>
        <v>0.30841736666074399</v>
      </c>
      <c r="BE29" s="182">
        <f t="shared" si="11"/>
        <v>0.32426071892880848</v>
      </c>
      <c r="BF29" s="182">
        <f t="shared" si="12"/>
        <v>0.25691274174706402</v>
      </c>
      <c r="BG29" s="182">
        <f t="shared" si="13"/>
        <v>0.28974756232314725</v>
      </c>
      <c r="BH29" s="182">
        <f t="shared" si="14"/>
        <v>0.35000257664578022</v>
      </c>
      <c r="BI29" s="182">
        <f t="shared" si="15"/>
        <v>0.36323909605514643</v>
      </c>
      <c r="BJ29" s="182">
        <f t="shared" si="16"/>
        <v>0.38104826683876908</v>
      </c>
      <c r="BK29" s="182">
        <f t="shared" si="17"/>
        <v>0.43678495183116811</v>
      </c>
      <c r="BL29" s="184">
        <f t="shared" si="21"/>
        <v>0.20623210749216886</v>
      </c>
      <c r="BM29" s="173" t="s">
        <v>340</v>
      </c>
      <c r="BN29" s="173" t="s">
        <v>570</v>
      </c>
      <c r="BO29" s="185" t="s">
        <v>748</v>
      </c>
      <c r="BP29" s="185"/>
    </row>
    <row r="30" spans="1:71" s="342" customFormat="1" ht="63.75" x14ac:dyDescent="0.2">
      <c r="A30" s="342">
        <v>122</v>
      </c>
      <c r="B30" s="21">
        <v>136</v>
      </c>
      <c r="C30" s="22" t="s">
        <v>186</v>
      </c>
      <c r="D30" s="23"/>
      <c r="E30" s="24">
        <v>3122</v>
      </c>
      <c r="F30" s="26">
        <v>1</v>
      </c>
      <c r="G30" s="22" t="s">
        <v>189</v>
      </c>
      <c r="H30" s="22" t="s">
        <v>9</v>
      </c>
      <c r="I30" s="98">
        <v>703</v>
      </c>
      <c r="J30" s="25" t="s">
        <v>188</v>
      </c>
      <c r="K30" s="27">
        <v>36585387.843999997</v>
      </c>
      <c r="L30" s="27">
        <v>41978752.869000003</v>
      </c>
      <c r="M30" s="28">
        <v>33443669.379000001</v>
      </c>
      <c r="N30" s="27">
        <v>47728416.822999999</v>
      </c>
      <c r="O30" s="27">
        <v>41550976.318999998</v>
      </c>
      <c r="P30" s="27">
        <v>41299909.522</v>
      </c>
      <c r="Q30" s="27">
        <v>42147521.836000003</v>
      </c>
      <c r="R30" s="27">
        <v>44720176.266999997</v>
      </c>
      <c r="S30" s="27">
        <v>31688733.471000001</v>
      </c>
      <c r="T30" s="27">
        <v>29444750.081</v>
      </c>
      <c r="U30" s="27">
        <v>35812685.553000003</v>
      </c>
      <c r="V30" s="27">
        <v>28002539.370000001</v>
      </c>
      <c r="W30" s="27">
        <v>28988881.202</v>
      </c>
      <c r="X30" s="27">
        <v>36957407.307999998</v>
      </c>
      <c r="Y30" s="27">
        <v>39542669.924999997</v>
      </c>
      <c r="Z30" s="29">
        <v>18.666666666666668</v>
      </c>
      <c r="AA30" s="30">
        <f t="shared" si="19"/>
        <v>0.18236636885992211</v>
      </c>
      <c r="AB30" s="31"/>
      <c r="AC30" s="27">
        <v>52864.627</v>
      </c>
      <c r="AD30" s="27">
        <v>58758.68</v>
      </c>
      <c r="AE30" s="118">
        <v>45759.303999999996</v>
      </c>
      <c r="AF30" s="27">
        <v>78224.762000000002</v>
      </c>
      <c r="AG30" s="27">
        <v>70040.240000000005</v>
      </c>
      <c r="AH30" s="27">
        <v>62625.637000000002</v>
      </c>
      <c r="AI30" s="27">
        <v>53168.231</v>
      </c>
      <c r="AJ30" s="27">
        <v>63112.28</v>
      </c>
      <c r="AK30" s="27">
        <v>44410.756999999998</v>
      </c>
      <c r="AL30" s="27">
        <v>40753.512000000002</v>
      </c>
      <c r="AM30" s="27">
        <v>53645.107000000004</v>
      </c>
      <c r="AN30" s="27">
        <v>41852.957000000002</v>
      </c>
      <c r="AO30" s="27">
        <v>43970.919000000002</v>
      </c>
      <c r="AP30" s="27">
        <v>55725.658000000003</v>
      </c>
      <c r="AQ30" s="27">
        <v>41852.957000000002</v>
      </c>
      <c r="AR30" s="27">
        <v>63713.491999999998</v>
      </c>
      <c r="AS30" s="32">
        <f t="shared" si="20"/>
        <v>0.39236147472872407</v>
      </c>
      <c r="AT30" s="127">
        <v>16369.214</v>
      </c>
      <c r="AU30" s="123">
        <f t="shared" si="22"/>
        <v>-0.6422757216761863</v>
      </c>
      <c r="AV30" s="123"/>
      <c r="AW30" s="33">
        <f t="shared" si="3"/>
        <v>2.8899312056176436</v>
      </c>
      <c r="AX30" s="34">
        <f t="shared" si="4"/>
        <v>2.7994485773964688</v>
      </c>
      <c r="AY30" s="35">
        <f t="shared" si="5"/>
        <v>2.7365002016634725</v>
      </c>
      <c r="AZ30" s="34">
        <f t="shared" si="6"/>
        <v>3.277911450115564</v>
      </c>
      <c r="BA30" s="34">
        <f t="shared" si="7"/>
        <v>3.3712921430427487</v>
      </c>
      <c r="BB30" s="34">
        <f t="shared" si="8"/>
        <v>3.0327251427337885</v>
      </c>
      <c r="BC30" s="34">
        <f t="shared" si="9"/>
        <v>2.5229588210136114</v>
      </c>
      <c r="BD30" s="34">
        <f t="shared" si="10"/>
        <v>2.8225416475637615</v>
      </c>
      <c r="BE30" s="34">
        <f t="shared" si="11"/>
        <v>2.8029366992936198</v>
      </c>
      <c r="BF30" s="34">
        <f t="shared" si="12"/>
        <v>2.7681343457078467</v>
      </c>
      <c r="BG30" s="34">
        <f t="shared" si="13"/>
        <v>2.9958717796021967</v>
      </c>
      <c r="BH30" s="34">
        <f t="shared" si="14"/>
        <v>2.9892258303429715</v>
      </c>
      <c r="BI30" s="34">
        <f t="shared" si="15"/>
        <v>3.0336402908137319</v>
      </c>
      <c r="BJ30" s="34">
        <f t="shared" si="16"/>
        <v>3.0156692289362694</v>
      </c>
      <c r="BK30" s="34">
        <f t="shared" si="17"/>
        <v>3.2225184652854471</v>
      </c>
      <c r="BL30" s="36">
        <f t="shared" si="21"/>
        <v>0.17760578395957441</v>
      </c>
      <c r="BM30" s="25"/>
      <c r="BN30" s="25" t="s">
        <v>571</v>
      </c>
      <c r="BO30" s="346"/>
      <c r="BP30" s="346" t="s">
        <v>658</v>
      </c>
    </row>
    <row r="31" spans="1:71" s="342" customFormat="1" ht="63.75" x14ac:dyDescent="0.2">
      <c r="A31" s="342">
        <v>123</v>
      </c>
      <c r="B31" s="21">
        <v>137</v>
      </c>
      <c r="C31" s="22"/>
      <c r="D31" s="23"/>
      <c r="E31" s="24"/>
      <c r="F31" s="26">
        <v>2</v>
      </c>
      <c r="G31" s="22"/>
      <c r="H31" s="22"/>
      <c r="I31" s="98">
        <v>1008</v>
      </c>
      <c r="J31" s="25" t="s">
        <v>190</v>
      </c>
      <c r="K31" s="27">
        <v>34850388.527000003</v>
      </c>
      <c r="L31" s="27">
        <v>44332601.767999999</v>
      </c>
      <c r="M31" s="28">
        <v>40334247.876000002</v>
      </c>
      <c r="N31" s="27">
        <v>42195023.800999999</v>
      </c>
      <c r="O31" s="27">
        <v>44901895.181999996</v>
      </c>
      <c r="P31" s="27">
        <v>44863403.770000003</v>
      </c>
      <c r="Q31" s="27">
        <v>40354384.266000003</v>
      </c>
      <c r="R31" s="27">
        <v>38920481.892999999</v>
      </c>
      <c r="S31" s="27">
        <v>39571743.553999998</v>
      </c>
      <c r="T31" s="27">
        <v>40595070.673</v>
      </c>
      <c r="U31" s="27">
        <v>37713054.252999999</v>
      </c>
      <c r="V31" s="27">
        <v>25252663.984999999</v>
      </c>
      <c r="W31" s="27">
        <v>35225932.336000003</v>
      </c>
      <c r="X31" s="27">
        <v>37618510.568000004</v>
      </c>
      <c r="Y31" s="27">
        <v>34926169.612999998</v>
      </c>
      <c r="Z31" s="29">
        <v>27.666666666666668</v>
      </c>
      <c r="AA31" s="30">
        <f t="shared" si="19"/>
        <v>-0.13408154478611117</v>
      </c>
      <c r="AB31" s="31"/>
      <c r="AC31" s="27">
        <v>50538.771999999997</v>
      </c>
      <c r="AD31" s="27">
        <v>63574.631000000001</v>
      </c>
      <c r="AE31" s="118">
        <v>55358.069000000003</v>
      </c>
      <c r="AF31" s="27">
        <v>68523.164000000004</v>
      </c>
      <c r="AG31" s="27">
        <v>75747.070999999996</v>
      </c>
      <c r="AH31" s="27">
        <v>66978.197</v>
      </c>
      <c r="AI31" s="27">
        <v>51005.663999999997</v>
      </c>
      <c r="AJ31" s="27">
        <v>54066.432000000001</v>
      </c>
      <c r="AK31" s="27">
        <v>55229.582000000002</v>
      </c>
      <c r="AL31" s="27">
        <v>55431.644</v>
      </c>
      <c r="AM31" s="27">
        <v>55695.205000000002</v>
      </c>
      <c r="AN31" s="27">
        <v>37351.633999999998</v>
      </c>
      <c r="AO31" s="27">
        <v>52666.989000000001</v>
      </c>
      <c r="AP31" s="27">
        <v>55450.855000000003</v>
      </c>
      <c r="AQ31" s="27">
        <v>37351.633999999998</v>
      </c>
      <c r="AR31" s="27">
        <v>54733.216</v>
      </c>
      <c r="AS31" s="32">
        <f t="shared" si="20"/>
        <v>-1.1287478253621938E-2</v>
      </c>
      <c r="AT31" s="127">
        <v>47175.857000000004</v>
      </c>
      <c r="AU31" s="123">
        <f t="shared" si="22"/>
        <v>-0.14780522781602082</v>
      </c>
      <c r="AV31" s="123"/>
      <c r="AW31" s="33">
        <f t="shared" si="3"/>
        <v>2.9003276081611298</v>
      </c>
      <c r="AX31" s="34">
        <f t="shared" si="4"/>
        <v>2.8680757936426469</v>
      </c>
      <c r="AY31" s="35">
        <f t="shared" si="5"/>
        <v>2.7449659738388026</v>
      </c>
      <c r="AZ31" s="34">
        <f t="shared" si="6"/>
        <v>3.2479263110820211</v>
      </c>
      <c r="BA31" s="34">
        <f t="shared" si="7"/>
        <v>3.3738919345375442</v>
      </c>
      <c r="BB31" s="34">
        <f t="shared" si="8"/>
        <v>2.9858722866136196</v>
      </c>
      <c r="BC31" s="34">
        <f t="shared" si="9"/>
        <v>2.5278871145098392</v>
      </c>
      <c r="BD31" s="34">
        <f t="shared" si="10"/>
        <v>2.7783022907393167</v>
      </c>
      <c r="BE31" s="34">
        <f t="shared" si="11"/>
        <v>2.7913645970455234</v>
      </c>
      <c r="BF31" s="34">
        <f t="shared" si="12"/>
        <v>2.7309544277683884</v>
      </c>
      <c r="BG31" s="34">
        <f t="shared" si="13"/>
        <v>2.9536300415429522</v>
      </c>
      <c r="BH31" s="34">
        <f t="shared" si="14"/>
        <v>2.9582331608409116</v>
      </c>
      <c r="BI31" s="34">
        <f t="shared" si="15"/>
        <v>2.9902396051658613</v>
      </c>
      <c r="BJ31" s="34">
        <f t="shared" si="16"/>
        <v>2.9480622258962583</v>
      </c>
      <c r="BK31" s="34">
        <f t="shared" si="17"/>
        <v>3.1342237987430233</v>
      </c>
      <c r="BL31" s="36">
        <f t="shared" si="21"/>
        <v>0.14180788709735742</v>
      </c>
      <c r="BM31" s="25"/>
      <c r="BN31" s="25" t="s">
        <v>571</v>
      </c>
      <c r="BO31" s="25"/>
      <c r="BP31" s="25" t="s">
        <v>659</v>
      </c>
    </row>
    <row r="32" spans="1:71" s="227" customFormat="1" ht="63.75" x14ac:dyDescent="0.2">
      <c r="A32" s="227">
        <v>125</v>
      </c>
      <c r="B32" s="228">
        <v>139</v>
      </c>
      <c r="C32" s="251"/>
      <c r="D32" s="252"/>
      <c r="E32" s="253">
        <v>3136</v>
      </c>
      <c r="F32" s="254">
        <v>1</v>
      </c>
      <c r="G32" s="251" t="s">
        <v>194</v>
      </c>
      <c r="H32" s="251" t="s">
        <v>9</v>
      </c>
      <c r="I32" s="270">
        <v>594</v>
      </c>
      <c r="J32" s="247" t="s">
        <v>193</v>
      </c>
      <c r="K32" s="255">
        <v>56762214.674999997</v>
      </c>
      <c r="L32" s="255">
        <v>55569080.825000003</v>
      </c>
      <c r="M32" s="256">
        <v>65329432.376999997</v>
      </c>
      <c r="N32" s="255">
        <v>55384454.674999997</v>
      </c>
      <c r="O32" s="255">
        <v>60441820.634000003</v>
      </c>
      <c r="P32" s="255">
        <v>64924237.928000003</v>
      </c>
      <c r="Q32" s="255">
        <v>56426170.259000003</v>
      </c>
      <c r="R32" s="255">
        <v>66079098.354000002</v>
      </c>
      <c r="S32" s="255">
        <v>65894377.098999999</v>
      </c>
      <c r="T32" s="255">
        <v>46914331.664999999</v>
      </c>
      <c r="U32" s="255">
        <v>65600750.618000001</v>
      </c>
      <c r="V32" s="255">
        <v>50618220.641999997</v>
      </c>
      <c r="W32" s="255">
        <v>51332292.847000003</v>
      </c>
      <c r="X32" s="255">
        <v>58508622.141999997</v>
      </c>
      <c r="Y32" s="255">
        <v>50640973.843000002</v>
      </c>
      <c r="Z32" s="257">
        <v>5.833333333333333</v>
      </c>
      <c r="AA32" s="258">
        <f t="shared" si="19"/>
        <v>-0.22483676957786092</v>
      </c>
      <c r="AB32" s="259"/>
      <c r="AC32" s="255">
        <v>77478.53</v>
      </c>
      <c r="AD32" s="255">
        <v>76505.095000000001</v>
      </c>
      <c r="AE32" s="260">
        <v>87713.638000000006</v>
      </c>
      <c r="AF32" s="255">
        <v>78573.308000000005</v>
      </c>
      <c r="AG32" s="255">
        <v>90781.119999999995</v>
      </c>
      <c r="AH32" s="255">
        <v>91777.921000000002</v>
      </c>
      <c r="AI32" s="255">
        <v>77544.221999999994</v>
      </c>
      <c r="AJ32" s="255">
        <v>97876.13</v>
      </c>
      <c r="AK32" s="255">
        <v>93785.392000000007</v>
      </c>
      <c r="AL32" s="255">
        <v>47461.175000000003</v>
      </c>
      <c r="AM32" s="255">
        <v>19507.473000000002</v>
      </c>
      <c r="AN32" s="255">
        <v>21838.012999999999</v>
      </c>
      <c r="AO32" s="255">
        <v>17382.901000000002</v>
      </c>
      <c r="AP32" s="255">
        <v>14599.72</v>
      </c>
      <c r="AQ32" s="255">
        <v>21838.012999999999</v>
      </c>
      <c r="AR32" s="255">
        <v>13135.838</v>
      </c>
      <c r="AS32" s="261">
        <f t="shared" si="20"/>
        <v>-0.85024178338150791</v>
      </c>
      <c r="AT32" s="241">
        <v>13549.468000000001</v>
      </c>
      <c r="AU32" s="242">
        <f t="shared" si="22"/>
        <v>-0.84552609709336202</v>
      </c>
      <c r="AV32" s="242"/>
      <c r="AW32" s="262">
        <f t="shared" si="3"/>
        <v>2.7299332995942516</v>
      </c>
      <c r="AX32" s="263">
        <f t="shared" si="4"/>
        <v>2.7535130638900576</v>
      </c>
      <c r="AY32" s="264">
        <f t="shared" si="5"/>
        <v>2.6852717009333951</v>
      </c>
      <c r="AZ32" s="263">
        <f t="shared" si="6"/>
        <v>2.8373776887783362</v>
      </c>
      <c r="BA32" s="263">
        <f t="shared" si="7"/>
        <v>3.0039174547608978</v>
      </c>
      <c r="BB32" s="263">
        <f t="shared" si="8"/>
        <v>2.8272313677914966</v>
      </c>
      <c r="BC32" s="263">
        <f t="shared" si="9"/>
        <v>2.7485197610990322</v>
      </c>
      <c r="BD32" s="263">
        <f t="shared" si="10"/>
        <v>2.9623930240590277</v>
      </c>
      <c r="BE32" s="263">
        <f t="shared" si="11"/>
        <v>2.846537022699112</v>
      </c>
      <c r="BF32" s="263">
        <f t="shared" si="12"/>
        <v>2.0233124214112155</v>
      </c>
      <c r="BG32" s="263">
        <f t="shared" si="13"/>
        <v>0.59473322534353446</v>
      </c>
      <c r="BH32" s="263">
        <f t="shared" si="14"/>
        <v>0.8628518633418778</v>
      </c>
      <c r="BI32" s="263">
        <f t="shared" si="15"/>
        <v>0.67726961083975434</v>
      </c>
      <c r="BJ32" s="263">
        <f t="shared" si="16"/>
        <v>0.4990621711981727</v>
      </c>
      <c r="BK32" s="263">
        <f t="shared" si="17"/>
        <v>0.51878299342048451</v>
      </c>
      <c r="BL32" s="265">
        <f t="shared" si="21"/>
        <v>-0.80680428232265788</v>
      </c>
      <c r="BM32" s="247" t="s">
        <v>322</v>
      </c>
      <c r="BN32" s="247" t="s">
        <v>573</v>
      </c>
      <c r="BO32" s="247"/>
      <c r="BP32" s="247" t="s">
        <v>661</v>
      </c>
    </row>
    <row r="33" spans="1:71" s="342" customFormat="1" ht="63.75" x14ac:dyDescent="0.2">
      <c r="A33" s="342">
        <v>126</v>
      </c>
      <c r="B33" s="21">
        <v>141</v>
      </c>
      <c r="C33" s="22"/>
      <c r="D33" s="23"/>
      <c r="E33" s="24"/>
      <c r="F33" s="26">
        <v>2</v>
      </c>
      <c r="G33" s="22"/>
      <c r="H33" s="22"/>
      <c r="I33" s="98">
        <v>594</v>
      </c>
      <c r="J33" s="25" t="s">
        <v>195</v>
      </c>
      <c r="K33" s="27">
        <v>54675861.975000001</v>
      </c>
      <c r="L33" s="27">
        <v>60984772.075000003</v>
      </c>
      <c r="M33" s="28">
        <v>46970907.023000002</v>
      </c>
      <c r="N33" s="27">
        <v>60759644.122000001</v>
      </c>
      <c r="O33" s="27">
        <v>54144396.314000003</v>
      </c>
      <c r="P33" s="27">
        <v>61300626.446000002</v>
      </c>
      <c r="Q33" s="27">
        <v>63175353.961999997</v>
      </c>
      <c r="R33" s="27">
        <v>49891788.310000002</v>
      </c>
      <c r="S33" s="27">
        <v>67241859.960999995</v>
      </c>
      <c r="T33" s="27">
        <v>52959986.715999998</v>
      </c>
      <c r="U33" s="27">
        <v>64560643.112999998</v>
      </c>
      <c r="V33" s="27">
        <v>60099426.592</v>
      </c>
      <c r="W33" s="27">
        <v>44348038.969999999</v>
      </c>
      <c r="X33" s="27">
        <v>62098516.669</v>
      </c>
      <c r="Y33" s="27">
        <v>61718491.846000001</v>
      </c>
      <c r="Z33" s="29">
        <v>9.6666666666666661</v>
      </c>
      <c r="AA33" s="30">
        <f t="shared" si="19"/>
        <v>0.31397274946763587</v>
      </c>
      <c r="AB33" s="31"/>
      <c r="AC33" s="27">
        <v>76010.975999999995</v>
      </c>
      <c r="AD33" s="27">
        <v>83220.129000000001</v>
      </c>
      <c r="AE33" s="118">
        <v>62905.847000000002</v>
      </c>
      <c r="AF33" s="27">
        <v>84920.182000000001</v>
      </c>
      <c r="AG33" s="27">
        <v>80527.952999999994</v>
      </c>
      <c r="AH33" s="27">
        <v>86989.304000000004</v>
      </c>
      <c r="AI33" s="27">
        <v>86809.311000000002</v>
      </c>
      <c r="AJ33" s="27">
        <v>73205.010999999999</v>
      </c>
      <c r="AK33" s="27">
        <v>96208.414000000004</v>
      </c>
      <c r="AL33" s="27">
        <v>65675.862999999998</v>
      </c>
      <c r="AM33" s="27">
        <v>19606.017</v>
      </c>
      <c r="AN33" s="27">
        <v>24602.748</v>
      </c>
      <c r="AO33" s="27">
        <v>12036.892</v>
      </c>
      <c r="AP33" s="27">
        <v>11797.382</v>
      </c>
      <c r="AQ33" s="27">
        <v>24602.748</v>
      </c>
      <c r="AR33" s="27">
        <v>15002.196</v>
      </c>
      <c r="AS33" s="32">
        <f t="shared" si="20"/>
        <v>-0.76151348856331269</v>
      </c>
      <c r="AT33" s="127">
        <v>10897.393</v>
      </c>
      <c r="AU33" s="123">
        <f t="shared" si="22"/>
        <v>-0.82676661201302948</v>
      </c>
      <c r="AV33" s="123"/>
      <c r="AW33" s="33">
        <f t="shared" si="3"/>
        <v>2.7804216798540926</v>
      </c>
      <c r="AX33" s="34">
        <f t="shared" si="4"/>
        <v>2.7292101345448865</v>
      </c>
      <c r="AY33" s="35">
        <f t="shared" si="5"/>
        <v>2.6785025449560607</v>
      </c>
      <c r="AZ33" s="34">
        <f t="shared" si="6"/>
        <v>2.7952824025594283</v>
      </c>
      <c r="BA33" s="34">
        <f t="shared" si="7"/>
        <v>2.9745627796085725</v>
      </c>
      <c r="BB33" s="34">
        <f t="shared" si="8"/>
        <v>2.838121208324984</v>
      </c>
      <c r="BC33" s="34">
        <f t="shared" si="9"/>
        <v>2.7482018083259443</v>
      </c>
      <c r="BD33" s="34">
        <f t="shared" si="10"/>
        <v>2.934551495534476</v>
      </c>
      <c r="BE33" s="34">
        <f t="shared" si="11"/>
        <v>2.8615631410493547</v>
      </c>
      <c r="BF33" s="34">
        <f t="shared" si="12"/>
        <v>2.4802069287588528</v>
      </c>
      <c r="BG33" s="34">
        <f t="shared" si="13"/>
        <v>0.60736746273371967</v>
      </c>
      <c r="BH33" s="34">
        <f t="shared" si="14"/>
        <v>0.81873486637474635</v>
      </c>
      <c r="BI33" s="34">
        <f t="shared" si="15"/>
        <v>0.54283762166541638</v>
      </c>
      <c r="BJ33" s="34">
        <f t="shared" si="16"/>
        <v>0.37995696621492192</v>
      </c>
      <c r="BK33" s="34">
        <f t="shared" si="17"/>
        <v>0.48614914432560941</v>
      </c>
      <c r="BL33" s="36">
        <f t="shared" si="21"/>
        <v>-0.81849965188904295</v>
      </c>
      <c r="BM33" s="25" t="s">
        <v>322</v>
      </c>
      <c r="BN33" s="25" t="s">
        <v>574</v>
      </c>
      <c r="BO33" s="25"/>
      <c r="BP33" s="25" t="s">
        <v>661</v>
      </c>
    </row>
    <row r="34" spans="1:71" s="227" customFormat="1" ht="38.25" x14ac:dyDescent="0.2">
      <c r="A34" s="227">
        <v>127</v>
      </c>
      <c r="B34" s="228">
        <v>142</v>
      </c>
      <c r="C34" s="251"/>
      <c r="D34" s="252"/>
      <c r="E34" s="253">
        <v>3140</v>
      </c>
      <c r="F34" s="254">
        <v>3</v>
      </c>
      <c r="G34" s="251" t="s">
        <v>197</v>
      </c>
      <c r="H34" s="251" t="s">
        <v>9</v>
      </c>
      <c r="I34" s="270">
        <v>1001</v>
      </c>
      <c r="J34" s="247" t="s">
        <v>196</v>
      </c>
      <c r="K34" s="255">
        <v>39402934.967</v>
      </c>
      <c r="L34" s="255">
        <v>23298009.649999999</v>
      </c>
      <c r="M34" s="256">
        <v>49044373.840999998</v>
      </c>
      <c r="N34" s="255">
        <v>37068971.799999997</v>
      </c>
      <c r="O34" s="255">
        <v>49840508.986000001</v>
      </c>
      <c r="P34" s="255">
        <v>49971368.395999998</v>
      </c>
      <c r="Q34" s="255">
        <v>38418519.843999997</v>
      </c>
      <c r="R34" s="255">
        <v>50610239.838</v>
      </c>
      <c r="S34" s="255">
        <v>44762794.171999998</v>
      </c>
      <c r="T34" s="255">
        <v>40885009.567000002</v>
      </c>
      <c r="U34" s="255">
        <v>49599397.670999996</v>
      </c>
      <c r="V34" s="255">
        <v>47563993.394000001</v>
      </c>
      <c r="W34" s="255">
        <v>30641751.794</v>
      </c>
      <c r="X34" s="255">
        <v>34347206.247000001</v>
      </c>
      <c r="Y34" s="255">
        <v>29134958.405999999</v>
      </c>
      <c r="Z34" s="257">
        <v>26</v>
      </c>
      <c r="AA34" s="258">
        <f t="shared" si="19"/>
        <v>-0.40594697976052402</v>
      </c>
      <c r="AB34" s="259"/>
      <c r="AC34" s="255">
        <v>28910.543000000001</v>
      </c>
      <c r="AD34" s="255">
        <v>17708.365000000002</v>
      </c>
      <c r="AE34" s="260">
        <v>39265.627999999997</v>
      </c>
      <c r="AF34" s="255">
        <v>35806.32</v>
      </c>
      <c r="AG34" s="255">
        <v>50613.120000000003</v>
      </c>
      <c r="AH34" s="255">
        <v>59502.258999999998</v>
      </c>
      <c r="AI34" s="255">
        <v>45447.052000000003</v>
      </c>
      <c r="AJ34" s="255">
        <v>58860.135000000002</v>
      </c>
      <c r="AK34" s="255">
        <v>51090.451999999997</v>
      </c>
      <c r="AL34" s="255">
        <v>15289.099</v>
      </c>
      <c r="AM34" s="255">
        <v>9022.3150000000005</v>
      </c>
      <c r="AN34" s="255">
        <v>9313.2540000000008</v>
      </c>
      <c r="AO34" s="255">
        <v>6311.5709999999999</v>
      </c>
      <c r="AP34" s="255">
        <v>6277.1639999999998</v>
      </c>
      <c r="AQ34" s="255">
        <v>9313.2540000000008</v>
      </c>
      <c r="AR34" s="255">
        <v>4712.7650000000003</v>
      </c>
      <c r="AS34" s="261">
        <f t="shared" si="20"/>
        <v>-0.87997734303396347</v>
      </c>
      <c r="AT34" s="241">
        <v>5010.9849999999997</v>
      </c>
      <c r="AU34" s="242">
        <f t="shared" si="22"/>
        <v>-0.87238240529350497</v>
      </c>
      <c r="AV34" s="242"/>
      <c r="AW34" s="262">
        <f t="shared" si="3"/>
        <v>1.4674309426042811</v>
      </c>
      <c r="AX34" s="263">
        <f t="shared" si="4"/>
        <v>1.520161186816231</v>
      </c>
      <c r="AY34" s="264">
        <f t="shared" si="5"/>
        <v>1.6012286394887079</v>
      </c>
      <c r="AZ34" s="263">
        <f t="shared" si="6"/>
        <v>1.9318755423370013</v>
      </c>
      <c r="BA34" s="263">
        <f t="shared" si="7"/>
        <v>2.031003335628736</v>
      </c>
      <c r="BB34" s="263">
        <f t="shared" si="8"/>
        <v>2.3814540569900786</v>
      </c>
      <c r="BC34" s="263">
        <f t="shared" si="9"/>
        <v>2.3658929175064345</v>
      </c>
      <c r="BD34" s="263">
        <f t="shared" si="10"/>
        <v>2.3260168372411338</v>
      </c>
      <c r="BE34" s="263">
        <f t="shared" si="11"/>
        <v>2.2827195194154379</v>
      </c>
      <c r="BF34" s="263">
        <f t="shared" si="12"/>
        <v>0.74790732162824147</v>
      </c>
      <c r="BG34" s="263">
        <f t="shared" si="13"/>
        <v>0.36380744217283945</v>
      </c>
      <c r="BH34" s="263">
        <f t="shared" si="14"/>
        <v>0.39160942281918776</v>
      </c>
      <c r="BI34" s="263">
        <f t="shared" si="15"/>
        <v>0.41195888814920018</v>
      </c>
      <c r="BJ34" s="263">
        <f t="shared" si="16"/>
        <v>0.36551234792484866</v>
      </c>
      <c r="BK34" s="263">
        <f t="shared" si="17"/>
        <v>0.32351273232155786</v>
      </c>
      <c r="BL34" s="265">
        <f t="shared" si="21"/>
        <v>-0.79795968898928793</v>
      </c>
      <c r="BM34" s="247" t="s">
        <v>324</v>
      </c>
      <c r="BN34" s="247" t="s">
        <v>575</v>
      </c>
      <c r="BO34" s="247"/>
      <c r="BP34" s="247" t="s">
        <v>655</v>
      </c>
    </row>
    <row r="35" spans="1:71" s="227" customFormat="1" ht="38.25" x14ac:dyDescent="0.2">
      <c r="A35" s="227">
        <v>128</v>
      </c>
      <c r="B35" s="228">
        <v>143</v>
      </c>
      <c r="C35" s="251"/>
      <c r="D35" s="252"/>
      <c r="E35" s="253"/>
      <c r="F35" s="254" t="s">
        <v>351</v>
      </c>
      <c r="G35" s="251"/>
      <c r="H35" s="251"/>
      <c r="I35" s="270">
        <v>1613</v>
      </c>
      <c r="J35" s="247" t="s">
        <v>198</v>
      </c>
      <c r="K35" s="255">
        <v>38387233.719999999</v>
      </c>
      <c r="L35" s="255">
        <v>32460778.379999999</v>
      </c>
      <c r="M35" s="256">
        <v>36466606.887999997</v>
      </c>
      <c r="N35" s="255">
        <v>39640717.325000003</v>
      </c>
      <c r="O35" s="255">
        <v>40970101.357999995</v>
      </c>
      <c r="P35" s="255">
        <v>37951844.859999999</v>
      </c>
      <c r="Q35" s="255">
        <v>41247129.487999998</v>
      </c>
      <c r="R35" s="255">
        <v>40822089.213</v>
      </c>
      <c r="S35" s="255">
        <v>40988819.5</v>
      </c>
      <c r="T35" s="255">
        <v>38623832.744000003</v>
      </c>
      <c r="U35" s="255">
        <v>47618400.832000002</v>
      </c>
      <c r="V35" s="255">
        <v>43125785.708000004</v>
      </c>
      <c r="W35" s="255">
        <v>28307393.559999999</v>
      </c>
      <c r="X35" s="255">
        <v>31579903.513999999</v>
      </c>
      <c r="Y35" s="255">
        <v>30570244.237999998</v>
      </c>
      <c r="Z35" s="257">
        <v>44</v>
      </c>
      <c r="AA35" s="258">
        <f t="shared" si="19"/>
        <v>-0.16169211103488504</v>
      </c>
      <c r="AB35" s="259"/>
      <c r="AC35" s="255">
        <v>31986.346999999998</v>
      </c>
      <c r="AD35" s="255">
        <v>26564.33</v>
      </c>
      <c r="AE35" s="260">
        <v>29666.236000000001</v>
      </c>
      <c r="AF35" s="255">
        <v>37924.678</v>
      </c>
      <c r="AG35" s="255">
        <v>41460.419000000002</v>
      </c>
      <c r="AH35" s="255">
        <v>45099.383999999998</v>
      </c>
      <c r="AI35" s="255">
        <v>48097.926999999996</v>
      </c>
      <c r="AJ35" s="255">
        <v>47288.066000000006</v>
      </c>
      <c r="AK35" s="255">
        <v>47936.059000000001</v>
      </c>
      <c r="AL35" s="255">
        <v>43765.721999999994</v>
      </c>
      <c r="AM35" s="255">
        <v>8799.259</v>
      </c>
      <c r="AN35" s="255">
        <v>8343.0069999999996</v>
      </c>
      <c r="AO35" s="255">
        <v>5942.9230000000007</v>
      </c>
      <c r="AP35" s="255">
        <v>5898.9050000000007</v>
      </c>
      <c r="AQ35" s="255">
        <f>SUM(3625.418+4717.589)</f>
        <v>8343.0069999999996</v>
      </c>
      <c r="AR35" s="255">
        <v>5102.2240000000002</v>
      </c>
      <c r="AS35" s="261">
        <f t="shared" si="20"/>
        <v>-0.82801242462980484</v>
      </c>
      <c r="AT35" s="241">
        <v>3232.8739999999998</v>
      </c>
      <c r="AU35" s="242">
        <f t="shared" si="22"/>
        <v>-0.89102513712895703</v>
      </c>
      <c r="AV35" s="242"/>
      <c r="AW35" s="262">
        <f t="shared" si="3"/>
        <v>1.6665096127171519</v>
      </c>
      <c r="AX35" s="263">
        <f t="shared" si="4"/>
        <v>1.6367032046506336</v>
      </c>
      <c r="AY35" s="264">
        <f t="shared" si="5"/>
        <v>1.6270357201652461</v>
      </c>
      <c r="AZ35" s="263">
        <f t="shared" si="6"/>
        <v>1.9134203697208194</v>
      </c>
      <c r="BA35" s="263">
        <f t="shared" si="7"/>
        <v>2.0239353882830589</v>
      </c>
      <c r="BB35" s="263">
        <f t="shared" si="8"/>
        <v>2.3766635938972902</v>
      </c>
      <c r="BC35" s="263">
        <f t="shared" si="9"/>
        <v>2.3321829953763493</v>
      </c>
      <c r="BD35" s="263">
        <f t="shared" si="10"/>
        <v>2.3167881366023217</v>
      </c>
      <c r="BE35" s="263">
        <f t="shared" si="11"/>
        <v>2.3389821704916387</v>
      </c>
      <c r="BF35" s="263">
        <f t="shared" si="12"/>
        <v>2.2662547391441237</v>
      </c>
      <c r="BG35" s="263">
        <f t="shared" si="13"/>
        <v>0.36957389774781418</v>
      </c>
      <c r="BH35" s="263">
        <f t="shared" si="14"/>
        <v>0.38691501444122506</v>
      </c>
      <c r="BI35" s="263">
        <f t="shared" si="15"/>
        <v>0.41988486063921465</v>
      </c>
      <c r="BJ35" s="263">
        <f t="shared" si="16"/>
        <v>0.37358600525076963</v>
      </c>
      <c r="BK35" s="263">
        <f t="shared" si="17"/>
        <v>0.33380328663895581</v>
      </c>
      <c r="BL35" s="265">
        <f t="shared" si="21"/>
        <v>-0.79483960769770079</v>
      </c>
      <c r="BM35" s="247" t="s">
        <v>322</v>
      </c>
      <c r="BN35" s="247" t="s">
        <v>576</v>
      </c>
      <c r="BO35" s="247"/>
      <c r="BP35" s="247" t="s">
        <v>655</v>
      </c>
    </row>
    <row r="36" spans="1:71" s="227" customFormat="1" ht="13.5" thickBot="1" x14ac:dyDescent="0.25">
      <c r="A36" s="227">
        <v>130</v>
      </c>
      <c r="B36" s="228">
        <v>145</v>
      </c>
      <c r="C36" s="251"/>
      <c r="D36" s="252"/>
      <c r="E36" s="253">
        <v>3149</v>
      </c>
      <c r="F36" s="254">
        <v>2</v>
      </c>
      <c r="G36" s="251" t="s">
        <v>202</v>
      </c>
      <c r="H36" s="251" t="s">
        <v>9</v>
      </c>
      <c r="I36" s="270">
        <v>594</v>
      </c>
      <c r="J36" s="247" t="s">
        <v>203</v>
      </c>
      <c r="K36" s="255">
        <v>41158580.789999999</v>
      </c>
      <c r="L36" s="255">
        <v>47660783.831</v>
      </c>
      <c r="M36" s="256">
        <v>39251475.141999997</v>
      </c>
      <c r="N36" s="255">
        <v>47678640.799999997</v>
      </c>
      <c r="O36" s="255">
        <v>43405748.369999997</v>
      </c>
      <c r="P36" s="255">
        <v>49098549.910999998</v>
      </c>
      <c r="Q36" s="255">
        <v>49291549.747000001</v>
      </c>
      <c r="R36" s="255">
        <v>43363601.781000003</v>
      </c>
      <c r="S36" s="255">
        <v>50030870.960000001</v>
      </c>
      <c r="T36" s="255">
        <v>44932838.592</v>
      </c>
      <c r="U36" s="255">
        <v>39068708.031000003</v>
      </c>
      <c r="V36" s="255">
        <v>43666149.254000001</v>
      </c>
      <c r="W36" s="255">
        <v>38868248.394000001</v>
      </c>
      <c r="X36" s="255">
        <v>33116888.515000001</v>
      </c>
      <c r="Y36" s="255">
        <v>36049786.942000002</v>
      </c>
      <c r="Z36" s="257">
        <v>11.5</v>
      </c>
      <c r="AA36" s="258">
        <f t="shared" si="19"/>
        <v>-8.1568608273122303E-2</v>
      </c>
      <c r="AB36" s="259"/>
      <c r="AC36" s="255">
        <v>49722.97</v>
      </c>
      <c r="AD36" s="255">
        <v>61158.283000000003</v>
      </c>
      <c r="AE36" s="260">
        <v>50440.620999999999</v>
      </c>
      <c r="AF36" s="255">
        <v>66833.968999999997</v>
      </c>
      <c r="AG36" s="255">
        <v>62495.000999999997</v>
      </c>
      <c r="AH36" s="255">
        <v>67532.604999999996</v>
      </c>
      <c r="AI36" s="255">
        <v>67041.438999999998</v>
      </c>
      <c r="AJ36" s="255">
        <v>62033.593999999997</v>
      </c>
      <c r="AK36" s="255">
        <v>20563.463</v>
      </c>
      <c r="AL36" s="255">
        <v>8480.7430000000004</v>
      </c>
      <c r="AM36" s="255">
        <v>8483.52</v>
      </c>
      <c r="AN36" s="255">
        <v>9482.7950000000001</v>
      </c>
      <c r="AO36" s="255">
        <v>7956.7529999999997</v>
      </c>
      <c r="AP36" s="255">
        <v>6439.5720000000001</v>
      </c>
      <c r="AQ36" s="255">
        <v>9482.7950000000001</v>
      </c>
      <c r="AR36" s="255">
        <v>6201.0119999999997</v>
      </c>
      <c r="AS36" s="261">
        <f t="shared" si="20"/>
        <v>-0.87706313132029035</v>
      </c>
      <c r="AT36" s="241">
        <v>5338.2280000000001</v>
      </c>
      <c r="AU36" s="242">
        <f t="shared" si="22"/>
        <v>-0.89416807536925447</v>
      </c>
      <c r="AV36" s="242"/>
      <c r="AW36" s="262">
        <f t="shared" si="3"/>
        <v>2.4161654287205563</v>
      </c>
      <c r="AX36" s="263">
        <f t="shared" si="4"/>
        <v>2.5663985391789055</v>
      </c>
      <c r="AY36" s="264">
        <f t="shared" si="5"/>
        <v>2.570126132458515</v>
      </c>
      <c r="AZ36" s="263">
        <f t="shared" si="6"/>
        <v>2.8035182160645822</v>
      </c>
      <c r="BA36" s="263">
        <f t="shared" si="7"/>
        <v>2.8795725610939398</v>
      </c>
      <c r="BB36" s="263">
        <f t="shared" si="8"/>
        <v>2.7509001843197023</v>
      </c>
      <c r="BC36" s="263">
        <f t="shared" si="9"/>
        <v>2.7202000888227418</v>
      </c>
      <c r="BD36" s="263">
        <f t="shared" si="10"/>
        <v>2.8610904746007679</v>
      </c>
      <c r="BE36" s="263">
        <f t="shared" si="11"/>
        <v>0.82203098228854021</v>
      </c>
      <c r="BF36" s="263">
        <f t="shared" si="12"/>
        <v>0.37748529875919928</v>
      </c>
      <c r="BG36" s="263">
        <f t="shared" si="13"/>
        <v>0.43428720464820836</v>
      </c>
      <c r="BH36" s="263">
        <f t="shared" si="14"/>
        <v>0.43433163500815619</v>
      </c>
      <c r="BI36" s="263">
        <f t="shared" si="15"/>
        <v>0.40942174287577443</v>
      </c>
      <c r="BJ36" s="263">
        <f t="shared" si="16"/>
        <v>0.38889957896154725</v>
      </c>
      <c r="BK36" s="263">
        <f t="shared" si="17"/>
        <v>0.34402489035381661</v>
      </c>
      <c r="BL36" s="265">
        <f t="shared" si="21"/>
        <v>-0.86614474441192835</v>
      </c>
      <c r="BM36" s="247" t="s">
        <v>324</v>
      </c>
      <c r="BN36" s="247" t="s">
        <v>577</v>
      </c>
      <c r="BO36" s="247"/>
      <c r="BP36" s="247" t="s">
        <v>663</v>
      </c>
    </row>
    <row r="37" spans="1:71" s="342" customFormat="1" ht="51" x14ac:dyDescent="0.2">
      <c r="A37" s="342">
        <v>141</v>
      </c>
      <c r="B37" s="21">
        <v>158</v>
      </c>
      <c r="C37" s="60" t="s">
        <v>219</v>
      </c>
      <c r="D37" s="61">
        <v>47</v>
      </c>
      <c r="E37" s="62">
        <v>3403</v>
      </c>
      <c r="F37" s="64" t="s">
        <v>355</v>
      </c>
      <c r="G37" s="60" t="s">
        <v>218</v>
      </c>
      <c r="H37" s="60" t="s">
        <v>9</v>
      </c>
      <c r="I37" s="97">
        <v>6019</v>
      </c>
      <c r="J37" s="63" t="s">
        <v>217</v>
      </c>
      <c r="K37" s="65">
        <v>39662189.825000003</v>
      </c>
      <c r="L37" s="65">
        <v>36573930.975000001</v>
      </c>
      <c r="M37" s="66">
        <v>37725532.25</v>
      </c>
      <c r="N37" s="65">
        <v>41843001.299999997</v>
      </c>
      <c r="O37" s="65">
        <v>35788467.600000001</v>
      </c>
      <c r="P37" s="65">
        <v>38922245.5</v>
      </c>
      <c r="Q37" s="65">
        <v>37017825.675000004</v>
      </c>
      <c r="R37" s="65">
        <v>41410811.964000002</v>
      </c>
      <c r="S37" s="65">
        <v>44170867.442000002</v>
      </c>
      <c r="T37" s="65">
        <v>34150253.853</v>
      </c>
      <c r="U37" s="65">
        <v>37735909.493000001</v>
      </c>
      <c r="V37" s="65">
        <v>40549532.806999996</v>
      </c>
      <c r="W37" s="65">
        <v>34833417.800999999</v>
      </c>
      <c r="X37" s="65">
        <v>36875804.045000002</v>
      </c>
      <c r="Y37" s="65">
        <v>30463283.939000003</v>
      </c>
      <c r="Z37" s="67">
        <v>85</v>
      </c>
      <c r="AA37" s="68">
        <f t="shared" si="19"/>
        <v>-0.19250220945524227</v>
      </c>
      <c r="AB37" s="69"/>
      <c r="AC37" s="65">
        <v>44048.911</v>
      </c>
      <c r="AD37" s="65">
        <v>39186.642</v>
      </c>
      <c r="AE37" s="117">
        <v>20226.351999999999</v>
      </c>
      <c r="AF37" s="65">
        <v>17761.512999999999</v>
      </c>
      <c r="AG37" s="65">
        <v>15324.742999999999</v>
      </c>
      <c r="AH37" s="65">
        <v>13822.34</v>
      </c>
      <c r="AI37" s="65">
        <v>11796.065000000001</v>
      </c>
      <c r="AJ37" s="65">
        <v>12428.161</v>
      </c>
      <c r="AK37" s="65">
        <v>12934.094000000001</v>
      </c>
      <c r="AL37" s="65">
        <v>10404.727999999999</v>
      </c>
      <c r="AM37" s="65">
        <v>11217.964</v>
      </c>
      <c r="AN37" s="65">
        <v>12405.411</v>
      </c>
      <c r="AO37" s="65">
        <v>10999.619999999999</v>
      </c>
      <c r="AP37" s="65">
        <v>10807.603999999999</v>
      </c>
      <c r="AQ37" s="1078">
        <f>SUM(6226.937+6178.474)</f>
        <v>12405.411</v>
      </c>
      <c r="AR37" s="65">
        <v>9483.6470000000008</v>
      </c>
      <c r="AS37" s="70">
        <f t="shared" si="20"/>
        <v>-0.53112419876802297</v>
      </c>
      <c r="AT37" s="127">
        <v>4599.2030000000004</v>
      </c>
      <c r="AU37" s="123">
        <f t="shared" si="22"/>
        <v>-0.7726133214728983</v>
      </c>
      <c r="AV37" s="123"/>
      <c r="AW37" s="33">
        <f t="shared" si="3"/>
        <v>2.221204184355698</v>
      </c>
      <c r="AX37" s="34">
        <f t="shared" si="4"/>
        <v>2.1428728580904202</v>
      </c>
      <c r="AY37" s="35">
        <f t="shared" si="5"/>
        <v>1.0722898150761013</v>
      </c>
      <c r="AZ37" s="34">
        <f t="shared" si="6"/>
        <v>0.84895979964037627</v>
      </c>
      <c r="BA37" s="34">
        <f t="shared" si="7"/>
        <v>0.85640677166071211</v>
      </c>
      <c r="BB37" s="34">
        <f t="shared" si="8"/>
        <v>0.71025398573163001</v>
      </c>
      <c r="BC37" s="34">
        <f t="shared" si="9"/>
        <v>0.63731809121174154</v>
      </c>
      <c r="BD37" s="34">
        <f t="shared" si="10"/>
        <v>0.60023749405369176</v>
      </c>
      <c r="BE37" s="34">
        <f t="shared" si="11"/>
        <v>0.58563912139527419</v>
      </c>
      <c r="BF37" s="34">
        <f t="shared" si="12"/>
        <v>0.60934996529087149</v>
      </c>
      <c r="BG37" s="34">
        <f t="shared" si="13"/>
        <v>0.59455113978800112</v>
      </c>
      <c r="BH37" s="34">
        <f t="shared" si="14"/>
        <v>0.61186455878764034</v>
      </c>
      <c r="BI37" s="34">
        <f t="shared" si="15"/>
        <v>0.63155559772169245</v>
      </c>
      <c r="BJ37" s="34">
        <f t="shared" si="16"/>
        <v>0.58616235116182669</v>
      </c>
      <c r="BK37" s="34">
        <f t="shared" si="17"/>
        <v>0.62262801469402662</v>
      </c>
      <c r="BL37" s="36">
        <f t="shared" si="21"/>
        <v>-0.41934726420036156</v>
      </c>
      <c r="BM37" s="63"/>
      <c r="BN37" s="63" t="s">
        <v>585</v>
      </c>
      <c r="BO37" s="25" t="s">
        <v>754</v>
      </c>
      <c r="BP37" s="63"/>
    </row>
    <row r="38" spans="1:71" s="342" customFormat="1" ht="127.5" x14ac:dyDescent="0.2">
      <c r="A38" s="342">
        <v>143</v>
      </c>
      <c r="B38" s="21">
        <v>161</v>
      </c>
      <c r="C38" s="22"/>
      <c r="D38" s="23"/>
      <c r="E38" s="24">
        <v>3406</v>
      </c>
      <c r="F38" s="99" t="s">
        <v>371</v>
      </c>
      <c r="G38" s="22" t="s">
        <v>223</v>
      </c>
      <c r="H38" s="22" t="s">
        <v>9</v>
      </c>
      <c r="I38" s="98">
        <v>703</v>
      </c>
      <c r="J38" s="25" t="s">
        <v>222</v>
      </c>
      <c r="K38" s="27">
        <v>93379010.482999995</v>
      </c>
      <c r="L38" s="27">
        <v>82309611.126000002</v>
      </c>
      <c r="M38" s="28">
        <v>92037608.213000014</v>
      </c>
      <c r="N38" s="27">
        <v>86309338.595999986</v>
      </c>
      <c r="O38" s="27">
        <v>78713435.656000003</v>
      </c>
      <c r="P38" s="27">
        <v>82641492.608999997</v>
      </c>
      <c r="Q38" s="27">
        <v>88208880.809</v>
      </c>
      <c r="R38" s="27">
        <v>91005459.349999994</v>
      </c>
      <c r="S38" s="27">
        <v>80938612.046000004</v>
      </c>
      <c r="T38" s="27">
        <v>52518943.787999988</v>
      </c>
      <c r="U38" s="27">
        <v>71087585.197999999</v>
      </c>
      <c r="V38" s="27">
        <v>57870076.980000004</v>
      </c>
      <c r="W38" s="27">
        <v>38081957.486000001</v>
      </c>
      <c r="X38" s="27">
        <v>31670337.948000003</v>
      </c>
      <c r="Y38" s="27">
        <v>32337015.059999999</v>
      </c>
      <c r="Z38" s="29">
        <v>21.333333333333332</v>
      </c>
      <c r="AA38" s="30">
        <f t="shared" si="19"/>
        <v>-0.64865433068226452</v>
      </c>
      <c r="AB38" s="31"/>
      <c r="AC38" s="27">
        <v>118422.891</v>
      </c>
      <c r="AD38" s="27">
        <v>94189.317999999999</v>
      </c>
      <c r="AE38" s="118">
        <v>108788.122</v>
      </c>
      <c r="AF38" s="27">
        <v>100017.27399999999</v>
      </c>
      <c r="AG38" s="27">
        <v>95675.434000000008</v>
      </c>
      <c r="AH38" s="27">
        <v>74598.400999999998</v>
      </c>
      <c r="AI38" s="27">
        <v>86791.946000000011</v>
      </c>
      <c r="AJ38" s="27">
        <v>64992.858</v>
      </c>
      <c r="AK38" s="27">
        <v>50796.752000000008</v>
      </c>
      <c r="AL38" s="27">
        <v>32006.075000000001</v>
      </c>
      <c r="AM38" s="27">
        <v>40601.781000000003</v>
      </c>
      <c r="AN38" s="27">
        <v>36575.199000000001</v>
      </c>
      <c r="AO38" s="27">
        <v>17810.311000000002</v>
      </c>
      <c r="AP38" s="27">
        <v>12071.649000000001</v>
      </c>
      <c r="AQ38" s="27">
        <f>SUM(3059.672+3732.394+4592.014+4791.83+4458.734+2948.593+4151.428+3472.33+2082.083+3286.121)</f>
        <v>36575.199000000001</v>
      </c>
      <c r="AR38" s="27">
        <v>17516.993000000002</v>
      </c>
      <c r="AS38" s="32">
        <f t="shared" si="20"/>
        <v>-0.83898064717028575</v>
      </c>
      <c r="AT38" s="127">
        <v>29629.855</v>
      </c>
      <c r="AU38" s="123">
        <f t="shared" si="22"/>
        <v>-0.72763703927162204</v>
      </c>
      <c r="AV38" s="123"/>
      <c r="AW38" s="33">
        <f t="shared" si="3"/>
        <v>2.5363920732820215</v>
      </c>
      <c r="AX38" s="34">
        <f t="shared" si="4"/>
        <v>2.2886590450734721</v>
      </c>
      <c r="AY38" s="35">
        <f t="shared" si="5"/>
        <v>2.3639928092923657</v>
      </c>
      <c r="AZ38" s="34">
        <f t="shared" si="6"/>
        <v>2.3176466330755847</v>
      </c>
      <c r="BA38" s="34">
        <f t="shared" si="7"/>
        <v>2.4309810187457384</v>
      </c>
      <c r="BB38" s="34">
        <f t="shared" si="8"/>
        <v>1.8053497981442781</v>
      </c>
      <c r="BC38" s="34">
        <f t="shared" si="9"/>
        <v>1.9678731938098593</v>
      </c>
      <c r="BD38" s="34">
        <f t="shared" si="10"/>
        <v>1.428328772014489</v>
      </c>
      <c r="BE38" s="34">
        <f t="shared" si="11"/>
        <v>1.2551920700377364</v>
      </c>
      <c r="BF38" s="34">
        <f t="shared" si="12"/>
        <v>1.2188392489078594</v>
      </c>
      <c r="BG38" s="34">
        <f t="shared" si="13"/>
        <v>1.1423030023290848</v>
      </c>
      <c r="BH38" s="34">
        <f t="shared" si="14"/>
        <v>1.264045285878588</v>
      </c>
      <c r="BI38" s="34">
        <f t="shared" si="15"/>
        <v>0.93536741153852565</v>
      </c>
      <c r="BJ38" s="34">
        <f t="shared" si="16"/>
        <v>0.76233155578071954</v>
      </c>
      <c r="BK38" s="34">
        <f t="shared" si="17"/>
        <v>1.0834019755687372</v>
      </c>
      <c r="BL38" s="36">
        <f t="shared" si="21"/>
        <v>-0.54170673814653381</v>
      </c>
      <c r="BM38" s="25"/>
      <c r="BN38" s="25" t="s">
        <v>586</v>
      </c>
      <c r="BO38" s="25" t="s">
        <v>756</v>
      </c>
      <c r="BP38" s="25"/>
    </row>
    <row r="39" spans="1:71" s="342" customFormat="1" ht="153" x14ac:dyDescent="0.2">
      <c r="A39" s="342">
        <v>152</v>
      </c>
      <c r="B39" s="21">
        <v>172</v>
      </c>
      <c r="C39" s="22" t="s">
        <v>229</v>
      </c>
      <c r="D39" s="23"/>
      <c r="E39" s="24">
        <v>3809</v>
      </c>
      <c r="F39" s="26" t="s">
        <v>351</v>
      </c>
      <c r="G39" s="22" t="s">
        <v>238</v>
      </c>
      <c r="H39" s="22" t="s">
        <v>9</v>
      </c>
      <c r="I39" s="98">
        <v>1733</v>
      </c>
      <c r="J39" s="25" t="s">
        <v>239</v>
      </c>
      <c r="K39" s="27">
        <v>20891638.024999999</v>
      </c>
      <c r="L39" s="27">
        <v>22475419.449999999</v>
      </c>
      <c r="M39" s="28">
        <v>19979054.299000002</v>
      </c>
      <c r="N39" s="27">
        <v>20679700.75</v>
      </c>
      <c r="O39" s="27">
        <v>22599156.875</v>
      </c>
      <c r="P39" s="27">
        <v>21273193.848999999</v>
      </c>
      <c r="Q39" s="27">
        <v>18664914.925000001</v>
      </c>
      <c r="R39" s="27">
        <v>20128993.701000001</v>
      </c>
      <c r="S39" s="27">
        <v>18264909.534000002</v>
      </c>
      <c r="T39" s="27">
        <v>16609509.559</v>
      </c>
      <c r="U39" s="27">
        <v>14963749.703</v>
      </c>
      <c r="V39" s="27">
        <v>11859012.115</v>
      </c>
      <c r="W39" s="27">
        <v>6694949.0659999996</v>
      </c>
      <c r="X39" s="27">
        <v>8186174.188000001</v>
      </c>
      <c r="Y39" s="27">
        <v>8682469.9179999996</v>
      </c>
      <c r="Z39" s="29">
        <v>47.4</v>
      </c>
      <c r="AA39" s="30">
        <f t="shared" si="19"/>
        <v>-0.56542137640445889</v>
      </c>
      <c r="AB39" s="31"/>
      <c r="AC39" s="27">
        <v>21019.578000000001</v>
      </c>
      <c r="AD39" s="27">
        <v>24549.891</v>
      </c>
      <c r="AE39" s="118">
        <v>22463.864999999998</v>
      </c>
      <c r="AF39" s="27">
        <v>23112.834999999999</v>
      </c>
      <c r="AG39" s="27">
        <v>24562.781999999999</v>
      </c>
      <c r="AH39" s="27">
        <v>22715.489999999998</v>
      </c>
      <c r="AI39" s="27">
        <v>20467.513999999999</v>
      </c>
      <c r="AJ39" s="27">
        <v>19613.786</v>
      </c>
      <c r="AK39" s="27">
        <v>19759.372000000003</v>
      </c>
      <c r="AL39" s="27">
        <v>18992.510999999999</v>
      </c>
      <c r="AM39" s="27">
        <v>16110.279</v>
      </c>
      <c r="AN39" s="27">
        <v>13186.902999999998</v>
      </c>
      <c r="AO39" s="27">
        <v>7488.0470000000005</v>
      </c>
      <c r="AP39" s="27">
        <v>8652.237000000001</v>
      </c>
      <c r="AQ39" s="27">
        <f>SUM(6338.972+6847.931)</f>
        <v>13186.902999999998</v>
      </c>
      <c r="AR39" s="27">
        <v>8844.6790000000001</v>
      </c>
      <c r="AS39" s="32">
        <f t="shared" si="20"/>
        <v>-0.60627082650291919</v>
      </c>
      <c r="AT39" s="127">
        <v>2476.7730000000001</v>
      </c>
      <c r="AU39" s="123">
        <f t="shared" si="22"/>
        <v>-0.88974412907128841</v>
      </c>
      <c r="AV39" s="123"/>
      <c r="AW39" s="33">
        <f t="shared" si="3"/>
        <v>2.0122479601500753</v>
      </c>
      <c r="AX39" s="34">
        <f t="shared" si="4"/>
        <v>2.1845991399283986</v>
      </c>
      <c r="AY39" s="35">
        <f t="shared" si="5"/>
        <v>2.2487415734311673</v>
      </c>
      <c r="AZ39" s="34">
        <f t="shared" si="6"/>
        <v>2.2353161952790832</v>
      </c>
      <c r="BA39" s="34">
        <f t="shared" si="7"/>
        <v>2.1737786180131553</v>
      </c>
      <c r="BB39" s="34">
        <f t="shared" si="8"/>
        <v>2.1355975187588294</v>
      </c>
      <c r="BC39" s="34">
        <f t="shared" si="9"/>
        <v>2.1931537413637581</v>
      </c>
      <c r="BD39" s="34">
        <f t="shared" si="10"/>
        <v>1.9488093931914334</v>
      </c>
      <c r="BE39" s="34">
        <f t="shared" si="11"/>
        <v>2.1636430186766673</v>
      </c>
      <c r="BF39" s="34">
        <f t="shared" si="12"/>
        <v>2.2869442270447715</v>
      </c>
      <c r="BG39" s="34">
        <f t="shared" si="13"/>
        <v>2.1532409081622288</v>
      </c>
      <c r="BH39" s="34">
        <f t="shared" si="14"/>
        <v>2.2239462903188034</v>
      </c>
      <c r="BI39" s="34">
        <f t="shared" si="15"/>
        <v>2.2369242622106609</v>
      </c>
      <c r="BJ39" s="34">
        <f t="shared" si="16"/>
        <v>2.1138658428947665</v>
      </c>
      <c r="BK39" s="34">
        <f t="shared" si="17"/>
        <v>2.0373647322782467</v>
      </c>
      <c r="BL39" s="36">
        <f t="shared" si="21"/>
        <v>-9.3997835789729436E-2</v>
      </c>
      <c r="BM39" s="25"/>
      <c r="BN39" s="25" t="s">
        <v>807</v>
      </c>
      <c r="BO39" s="25"/>
      <c r="BP39" s="25" t="s">
        <v>673</v>
      </c>
    </row>
    <row r="40" spans="1:71" s="342" customFormat="1" ht="39" thickBot="1" x14ac:dyDescent="0.25">
      <c r="A40" s="342">
        <v>153</v>
      </c>
      <c r="B40" s="21">
        <v>173</v>
      </c>
      <c r="C40" s="50"/>
      <c r="D40" s="51"/>
      <c r="E40" s="52"/>
      <c r="F40" s="54">
        <v>3</v>
      </c>
      <c r="G40" s="50"/>
      <c r="H40" s="50"/>
      <c r="I40" s="96">
        <v>2364</v>
      </c>
      <c r="J40" s="53" t="s">
        <v>237</v>
      </c>
      <c r="K40" s="55">
        <v>17746147.225000001</v>
      </c>
      <c r="L40" s="55">
        <v>31176744.574999999</v>
      </c>
      <c r="M40" s="56">
        <v>25772283.149999999</v>
      </c>
      <c r="N40" s="55">
        <v>32746846.699999999</v>
      </c>
      <c r="O40" s="55">
        <v>32772447.300000001</v>
      </c>
      <c r="P40" s="55">
        <v>19093780.324999999</v>
      </c>
      <c r="Q40" s="55">
        <v>3035484.65</v>
      </c>
      <c r="R40" s="55">
        <v>9509965.5500000007</v>
      </c>
      <c r="S40" s="55">
        <v>4144936.66</v>
      </c>
      <c r="T40" s="55">
        <v>2677395.412</v>
      </c>
      <c r="U40" s="55">
        <v>3908171.159</v>
      </c>
      <c r="V40" s="55">
        <v>2072165.1370000001</v>
      </c>
      <c r="W40" s="55">
        <v>1073779.2080000001</v>
      </c>
      <c r="X40" s="55">
        <v>1028433.221</v>
      </c>
      <c r="Y40" s="55">
        <v>2008212.629</v>
      </c>
      <c r="Z40" s="57">
        <v>48.333333333333336</v>
      </c>
      <c r="AA40" s="58">
        <f t="shared" si="19"/>
        <v>-0.92207859050314678</v>
      </c>
      <c r="AB40" s="59"/>
      <c r="AC40" s="55">
        <v>7687.5919999999996</v>
      </c>
      <c r="AD40" s="55">
        <v>14815.614</v>
      </c>
      <c r="AE40" s="119">
        <v>10566.684999999999</v>
      </c>
      <c r="AF40" s="55">
        <v>12691.365</v>
      </c>
      <c r="AG40" s="55">
        <v>13627.47</v>
      </c>
      <c r="AH40" s="55">
        <v>9439.1299999999992</v>
      </c>
      <c r="AI40" s="55">
        <v>1217.867</v>
      </c>
      <c r="AJ40" s="55">
        <v>4613.4620000000004</v>
      </c>
      <c r="AK40" s="55">
        <v>1866.2470000000001</v>
      </c>
      <c r="AL40" s="55">
        <v>1184.414</v>
      </c>
      <c r="AM40" s="55">
        <v>1791.6079999999999</v>
      </c>
      <c r="AN40" s="55">
        <v>754.78800000000001</v>
      </c>
      <c r="AO40" s="55">
        <v>407.59899999999999</v>
      </c>
      <c r="AP40" s="55">
        <v>398.77300000000002</v>
      </c>
      <c r="AQ40" s="1092"/>
      <c r="AR40" s="55">
        <v>908.53700000000003</v>
      </c>
      <c r="AS40" s="75">
        <f t="shared" si="20"/>
        <v>-0.91401872962050068</v>
      </c>
      <c r="AT40" s="127">
        <v>2070.4520000000002</v>
      </c>
      <c r="AU40" s="123">
        <f t="shared" si="22"/>
        <v>-0.80405851030857833</v>
      </c>
      <c r="AV40" s="123"/>
      <c r="AW40" s="76">
        <f t="shared" si="3"/>
        <v>0.86639560717382691</v>
      </c>
      <c r="AX40" s="77">
        <f t="shared" si="4"/>
        <v>0.9504272624974669</v>
      </c>
      <c r="AY40" s="78">
        <f t="shared" si="5"/>
        <v>0.8200037954340107</v>
      </c>
      <c r="AZ40" s="77">
        <f t="shared" si="6"/>
        <v>0.77511982245301192</v>
      </c>
      <c r="BA40" s="77">
        <f t="shared" si="7"/>
        <v>0.83164188961866148</v>
      </c>
      <c r="BB40" s="77">
        <f t="shared" si="8"/>
        <v>0.98871253773052936</v>
      </c>
      <c r="BC40" s="77">
        <f t="shared" si="9"/>
        <v>0.80242013412915791</v>
      </c>
      <c r="BD40" s="77">
        <f t="shared" si="10"/>
        <v>0.9702373737831258</v>
      </c>
      <c r="BE40" s="77">
        <f t="shared" si="11"/>
        <v>0.90049482203667741</v>
      </c>
      <c r="BF40" s="77">
        <f t="shared" si="12"/>
        <v>0.8847508998420589</v>
      </c>
      <c r="BG40" s="77">
        <f t="shared" si="13"/>
        <v>0.91685237268801001</v>
      </c>
      <c r="BH40" s="77">
        <f t="shared" si="14"/>
        <v>0.72850178445985503</v>
      </c>
      <c r="BI40" s="77">
        <f t="shared" si="15"/>
        <v>0.75918586793869069</v>
      </c>
      <c r="BJ40" s="77">
        <f t="shared" si="16"/>
        <v>0.7754961466768876</v>
      </c>
      <c r="BK40" s="77">
        <f t="shared" si="17"/>
        <v>0.90482151827957658</v>
      </c>
      <c r="BL40" s="79">
        <f t="shared" si="21"/>
        <v>0.10343576861211191</v>
      </c>
      <c r="BM40" s="53"/>
      <c r="BN40" s="53" t="s">
        <v>808</v>
      </c>
      <c r="BO40" s="53"/>
      <c r="BP40" s="53" t="s">
        <v>674</v>
      </c>
      <c r="BS40" s="341" t="s">
        <v>798</v>
      </c>
    </row>
    <row r="41" spans="1:71" s="342" customFormat="1" ht="114.75" x14ac:dyDescent="0.2">
      <c r="A41" s="342">
        <v>164</v>
      </c>
      <c r="B41" s="21">
        <v>185</v>
      </c>
      <c r="C41" s="22" t="s">
        <v>242</v>
      </c>
      <c r="D41" s="23"/>
      <c r="E41" s="24">
        <v>3954</v>
      </c>
      <c r="F41" s="26" t="s">
        <v>351</v>
      </c>
      <c r="G41" s="22" t="s">
        <v>259</v>
      </c>
      <c r="H41" s="22" t="s">
        <v>9</v>
      </c>
      <c r="I41" s="98">
        <v>1599</v>
      </c>
      <c r="J41" s="25" t="s">
        <v>258</v>
      </c>
      <c r="K41" s="27">
        <v>83066141.150000006</v>
      </c>
      <c r="L41" s="27">
        <v>58781576.625</v>
      </c>
      <c r="M41" s="28">
        <v>87609108.349999994</v>
      </c>
      <c r="N41" s="27">
        <v>79392371.075000003</v>
      </c>
      <c r="O41" s="27">
        <v>85537377.474999994</v>
      </c>
      <c r="P41" s="27">
        <v>77396588.525000006</v>
      </c>
      <c r="Q41" s="27">
        <v>80200072.875</v>
      </c>
      <c r="R41" s="27">
        <v>68379654.018999994</v>
      </c>
      <c r="S41" s="27">
        <v>75519929.604999989</v>
      </c>
      <c r="T41" s="27">
        <v>62590499.191</v>
      </c>
      <c r="U41" s="27">
        <v>70117306.342000008</v>
      </c>
      <c r="V41" s="27">
        <v>60392448.292000003</v>
      </c>
      <c r="W41" s="27">
        <v>70836015.495000005</v>
      </c>
      <c r="X41" s="27">
        <v>64541573.482000001</v>
      </c>
      <c r="Y41" s="27">
        <v>66803748.969999999</v>
      </c>
      <c r="Z41" s="29">
        <v>41.4</v>
      </c>
      <c r="AA41" s="30">
        <f t="shared" si="19"/>
        <v>-0.23747941021020558</v>
      </c>
      <c r="AB41" s="31"/>
      <c r="AC41" s="27">
        <v>109954.41800000001</v>
      </c>
      <c r="AD41" s="27">
        <v>72052.380999999994</v>
      </c>
      <c r="AE41" s="118">
        <v>20425.95</v>
      </c>
      <c r="AF41" s="27">
        <v>5725.9089999999997</v>
      </c>
      <c r="AG41" s="27">
        <v>4254.4009999999998</v>
      </c>
      <c r="AH41" s="27">
        <v>2309.549</v>
      </c>
      <c r="AI41" s="27">
        <v>2258.3200000000002</v>
      </c>
      <c r="AJ41" s="27">
        <v>1702.479</v>
      </c>
      <c r="AK41" s="27">
        <v>1829.9939999999999</v>
      </c>
      <c r="AL41" s="27">
        <v>1925.6010000000001</v>
      </c>
      <c r="AM41" s="27">
        <v>2562.6180000000004</v>
      </c>
      <c r="AN41" s="27">
        <v>2298.3719999999998</v>
      </c>
      <c r="AO41" s="27">
        <v>4615.6769999999997</v>
      </c>
      <c r="AP41" s="27">
        <v>2866.4380000000001</v>
      </c>
      <c r="AQ41" s="27">
        <f>SUM(1278.157+1020.215)</f>
        <v>2298.3719999999998</v>
      </c>
      <c r="AR41" s="27">
        <v>2664.002</v>
      </c>
      <c r="AS41" s="32">
        <f t="shared" si="20"/>
        <v>-0.86957757166741323</v>
      </c>
      <c r="AT41" s="127">
        <v>3720.8980000000001</v>
      </c>
      <c r="AU41" s="123">
        <f t="shared" si="22"/>
        <v>-0.81783476411133871</v>
      </c>
      <c r="AV41" s="123"/>
      <c r="AW41" s="33">
        <f t="shared" si="3"/>
        <v>2.647394389043435</v>
      </c>
      <c r="AX41" s="34">
        <f t="shared" si="4"/>
        <v>2.4515293783173515</v>
      </c>
      <c r="AY41" s="35">
        <f t="shared" si="5"/>
        <v>0.46629740639290507</v>
      </c>
      <c r="AZ41" s="34">
        <f t="shared" si="6"/>
        <v>0.14424330505486166</v>
      </c>
      <c r="BA41" s="34">
        <f t="shared" si="7"/>
        <v>9.9474665358858669E-2</v>
      </c>
      <c r="BB41" s="34">
        <f t="shared" si="8"/>
        <v>5.9680899223458372E-2</v>
      </c>
      <c r="BC41" s="34">
        <f t="shared" si="9"/>
        <v>5.6317155809068209E-2</v>
      </c>
      <c r="BD41" s="34">
        <f t="shared" si="10"/>
        <v>4.9794899504081974E-2</v>
      </c>
      <c r="BE41" s="34">
        <f t="shared" si="11"/>
        <v>4.8463869327516972E-2</v>
      </c>
      <c r="BF41" s="34">
        <f t="shared" si="12"/>
        <v>6.1530137157841544E-2</v>
      </c>
      <c r="BG41" s="34">
        <f t="shared" si="13"/>
        <v>7.3095163910054592E-2</v>
      </c>
      <c r="BH41" s="34">
        <f t="shared" si="14"/>
        <v>7.6114549583659055E-2</v>
      </c>
      <c r="BI41" s="34">
        <f t="shared" si="15"/>
        <v>0.13032006297208515</v>
      </c>
      <c r="BJ41" s="34">
        <f t="shared" si="16"/>
        <v>8.8824546578475369E-2</v>
      </c>
      <c r="BK41" s="34">
        <f t="shared" si="17"/>
        <v>7.9756062828041013E-2</v>
      </c>
      <c r="BL41" s="36">
        <f t="shared" si="21"/>
        <v>-0.82895881097644775</v>
      </c>
      <c r="BM41" s="25" t="s">
        <v>343</v>
      </c>
      <c r="BN41" s="25" t="s">
        <v>509</v>
      </c>
      <c r="BO41" s="25" t="s">
        <v>769</v>
      </c>
      <c r="BP41" s="25"/>
    </row>
    <row r="42" spans="1:71" s="342" customFormat="1" ht="102" x14ac:dyDescent="0.2">
      <c r="A42" s="342">
        <v>165</v>
      </c>
      <c r="B42" s="21">
        <v>186</v>
      </c>
      <c r="C42" s="22"/>
      <c r="D42" s="23"/>
      <c r="E42" s="24">
        <v>6004</v>
      </c>
      <c r="F42" s="26">
        <v>1</v>
      </c>
      <c r="G42" s="22" t="s">
        <v>261</v>
      </c>
      <c r="H42" s="22" t="s">
        <v>9</v>
      </c>
      <c r="I42" s="98">
        <v>2837</v>
      </c>
      <c r="J42" s="25" t="s">
        <v>260</v>
      </c>
      <c r="K42" s="27">
        <v>41997102.450000003</v>
      </c>
      <c r="L42" s="27">
        <v>42099716.399999999</v>
      </c>
      <c r="M42" s="28">
        <v>38976405.097999997</v>
      </c>
      <c r="N42" s="27">
        <v>38319772.645000003</v>
      </c>
      <c r="O42" s="27">
        <v>32047636.440000001</v>
      </c>
      <c r="P42" s="27">
        <v>45538588.413000003</v>
      </c>
      <c r="Q42" s="27">
        <v>42628200.156000003</v>
      </c>
      <c r="R42" s="27">
        <v>35627998.027000003</v>
      </c>
      <c r="S42" s="27">
        <v>46624079.910999998</v>
      </c>
      <c r="T42" s="27">
        <v>34033512.479999997</v>
      </c>
      <c r="U42" s="27">
        <v>39303016.825000003</v>
      </c>
      <c r="V42" s="27">
        <v>43170713.213</v>
      </c>
      <c r="W42" s="27">
        <v>40373790.321000002</v>
      </c>
      <c r="X42" s="27">
        <v>41756759.967</v>
      </c>
      <c r="Y42" s="27">
        <v>38775797.810000002</v>
      </c>
      <c r="Z42" s="29">
        <v>60</v>
      </c>
      <c r="AA42" s="30">
        <f t="shared" si="19"/>
        <v>-5.1468904711863446E-3</v>
      </c>
      <c r="AB42" s="31"/>
      <c r="AC42" s="27">
        <v>23356.695</v>
      </c>
      <c r="AD42" s="27">
        <v>23528.192999999999</v>
      </c>
      <c r="AE42" s="118">
        <v>21667.348999999998</v>
      </c>
      <c r="AF42" s="27">
        <v>21904.071</v>
      </c>
      <c r="AG42" s="27">
        <v>18646.41</v>
      </c>
      <c r="AH42" s="27">
        <v>24838.397000000001</v>
      </c>
      <c r="AI42" s="27">
        <v>23335.53</v>
      </c>
      <c r="AJ42" s="27">
        <v>18494.056</v>
      </c>
      <c r="AK42" s="27">
        <v>6363.3670000000002</v>
      </c>
      <c r="AL42" s="27">
        <v>5529.2179999999998</v>
      </c>
      <c r="AM42" s="27">
        <v>5497.7240000000002</v>
      </c>
      <c r="AN42" s="27">
        <v>7037.7790000000005</v>
      </c>
      <c r="AO42" s="27">
        <v>6482.17</v>
      </c>
      <c r="AP42" s="27">
        <v>8887.9650000000001</v>
      </c>
      <c r="AQ42" s="27">
        <v>7037.7790000000005</v>
      </c>
      <c r="AR42" s="27">
        <v>6952.8689999999997</v>
      </c>
      <c r="AS42" s="32">
        <f t="shared" si="20"/>
        <v>-0.6791084594612844</v>
      </c>
      <c r="AT42" s="127">
        <v>6130.5020000000004</v>
      </c>
      <c r="AU42" s="123">
        <f t="shared" si="22"/>
        <v>-0.71706266419579057</v>
      </c>
      <c r="AV42" s="123"/>
      <c r="AW42" s="33">
        <f t="shared" si="3"/>
        <v>1.1123003082323362</v>
      </c>
      <c r="AX42" s="34">
        <f t="shared" si="4"/>
        <v>1.1177364130652434</v>
      </c>
      <c r="AY42" s="35">
        <f t="shared" si="5"/>
        <v>1.1118187501141208</v>
      </c>
      <c r="AZ42" s="34">
        <f t="shared" si="6"/>
        <v>1.1432255197817862</v>
      </c>
      <c r="BA42" s="34">
        <f t="shared" si="7"/>
        <v>1.163668343212146</v>
      </c>
      <c r="BB42" s="34">
        <f t="shared" si="8"/>
        <v>1.0908725046430876</v>
      </c>
      <c r="BC42" s="34">
        <f t="shared" si="9"/>
        <v>1.0948400314628568</v>
      </c>
      <c r="BD42" s="34">
        <f t="shared" si="10"/>
        <v>1.0381754251801985</v>
      </c>
      <c r="BE42" s="34">
        <f t="shared" si="11"/>
        <v>0.27296482899595809</v>
      </c>
      <c r="BF42" s="34">
        <f t="shared" si="12"/>
        <v>0.32492784888126247</v>
      </c>
      <c r="BG42" s="34">
        <f t="shared" si="13"/>
        <v>0.27976091629195182</v>
      </c>
      <c r="BH42" s="34">
        <f t="shared" si="14"/>
        <v>0.32604413854718123</v>
      </c>
      <c r="BI42" s="34">
        <f t="shared" si="15"/>
        <v>0.3211078250747425</v>
      </c>
      <c r="BJ42" s="34">
        <f t="shared" si="16"/>
        <v>0.42570185076735267</v>
      </c>
      <c r="BK42" s="34">
        <f t="shared" si="17"/>
        <v>0.35861900425976045</v>
      </c>
      <c r="BL42" s="36">
        <f t="shared" si="21"/>
        <v>-0.67744832129971666</v>
      </c>
      <c r="BM42" s="25" t="s">
        <v>406</v>
      </c>
      <c r="BN42" s="25" t="s">
        <v>599</v>
      </c>
      <c r="BO42" s="25" t="s">
        <v>770</v>
      </c>
      <c r="BP42" s="25"/>
    </row>
    <row r="43" spans="1:71" s="342" customFormat="1" ht="115.5" thickBot="1" x14ac:dyDescent="0.25">
      <c r="A43" s="342">
        <v>166</v>
      </c>
      <c r="B43" s="21">
        <v>187</v>
      </c>
      <c r="C43" s="22"/>
      <c r="D43" s="23"/>
      <c r="E43" s="24"/>
      <c r="F43" s="26">
        <v>2</v>
      </c>
      <c r="G43" s="22"/>
      <c r="H43" s="22"/>
      <c r="I43" s="98">
        <v>6249</v>
      </c>
      <c r="J43" s="25" t="s">
        <v>262</v>
      </c>
      <c r="K43" s="27">
        <v>31957882.975000001</v>
      </c>
      <c r="L43" s="27">
        <v>38351435.774999999</v>
      </c>
      <c r="M43" s="28">
        <v>36129218.259000003</v>
      </c>
      <c r="N43" s="27">
        <v>38987675.262000002</v>
      </c>
      <c r="O43" s="27">
        <v>33871161.409999996</v>
      </c>
      <c r="P43" s="27">
        <v>40065033.262999997</v>
      </c>
      <c r="Q43" s="27">
        <v>35266830.119000003</v>
      </c>
      <c r="R43" s="27">
        <v>37190188.692000002</v>
      </c>
      <c r="S43" s="27">
        <v>38808663.691</v>
      </c>
      <c r="T43" s="27">
        <v>26534972.537</v>
      </c>
      <c r="U43" s="27">
        <v>40956357.185000002</v>
      </c>
      <c r="V43" s="27">
        <v>38348820.630999997</v>
      </c>
      <c r="W43" s="27">
        <v>37451517.884000003</v>
      </c>
      <c r="X43" s="27">
        <v>35193616.056000002</v>
      </c>
      <c r="Y43" s="27">
        <v>42792271.362999998</v>
      </c>
      <c r="Z43" s="29">
        <v>90</v>
      </c>
      <c r="AA43" s="30">
        <f t="shared" si="19"/>
        <v>0.18442284181834431</v>
      </c>
      <c r="AB43" s="31"/>
      <c r="AC43" s="27">
        <v>17704.740000000002</v>
      </c>
      <c r="AD43" s="27">
        <v>21286.947</v>
      </c>
      <c r="AE43" s="118">
        <v>20241.713</v>
      </c>
      <c r="AF43" s="27">
        <v>22492.174999999999</v>
      </c>
      <c r="AG43" s="27">
        <v>20135.800999999999</v>
      </c>
      <c r="AH43" s="27">
        <v>22365.061000000002</v>
      </c>
      <c r="AI43" s="27">
        <v>19531.602999999999</v>
      </c>
      <c r="AJ43" s="27">
        <v>19943.444</v>
      </c>
      <c r="AK43" s="27">
        <v>5651.3040000000001</v>
      </c>
      <c r="AL43" s="27">
        <v>3140.8780000000002</v>
      </c>
      <c r="AM43" s="27">
        <v>7186.0159999999996</v>
      </c>
      <c r="AN43" s="27">
        <v>5995.3879999999999</v>
      </c>
      <c r="AO43" s="27">
        <v>6414.6809999999996</v>
      </c>
      <c r="AP43" s="27">
        <v>5588.857</v>
      </c>
      <c r="AQ43" s="27">
        <v>5995.3879999999999</v>
      </c>
      <c r="AR43" s="27">
        <v>6784.3909999999996</v>
      </c>
      <c r="AS43" s="32">
        <f t="shared" si="20"/>
        <v>-0.66483118301301869</v>
      </c>
      <c r="AT43" s="127">
        <v>6559.6379999999999</v>
      </c>
      <c r="AU43" s="123">
        <f t="shared" si="22"/>
        <v>-0.67593464051189744</v>
      </c>
      <c r="AV43" s="123"/>
      <c r="AW43" s="33">
        <f t="shared" si="3"/>
        <v>1.1080045579896551</v>
      </c>
      <c r="AX43" s="34">
        <f t="shared" si="4"/>
        <v>1.1100990911988875</v>
      </c>
      <c r="AY43" s="35">
        <f t="shared" si="5"/>
        <v>1.1205176295204045</v>
      </c>
      <c r="AZ43" s="34">
        <f t="shared" si="6"/>
        <v>1.1538094974296853</v>
      </c>
      <c r="BA43" s="34">
        <f t="shared" si="7"/>
        <v>1.1889643083838974</v>
      </c>
      <c r="BB43" s="34">
        <f t="shared" si="8"/>
        <v>1.1164379099944042</v>
      </c>
      <c r="BC43" s="34">
        <f t="shared" si="9"/>
        <v>1.107647210372749</v>
      </c>
      <c r="BD43" s="34">
        <f t="shared" si="10"/>
        <v>1.0725110412946113</v>
      </c>
      <c r="BE43" s="34">
        <f t="shared" si="11"/>
        <v>0.29123929878114185</v>
      </c>
      <c r="BF43" s="34">
        <f t="shared" si="12"/>
        <v>0.23673497273233676</v>
      </c>
      <c r="BG43" s="34">
        <f t="shared" si="13"/>
        <v>0.35091089608095477</v>
      </c>
      <c r="BH43" s="34">
        <f t="shared" si="14"/>
        <v>0.31267652571059845</v>
      </c>
      <c r="BI43" s="34">
        <f t="shared" si="15"/>
        <v>0.34255919986305672</v>
      </c>
      <c r="BJ43" s="34">
        <f t="shared" si="16"/>
        <v>0.31760629490911213</v>
      </c>
      <c r="BK43" s="34">
        <f t="shared" si="17"/>
        <v>0.31708487462369528</v>
      </c>
      <c r="BL43" s="36">
        <f t="shared" si="21"/>
        <v>-0.71701928977287799</v>
      </c>
      <c r="BM43" s="25" t="s">
        <v>407</v>
      </c>
      <c r="BN43" s="25" t="s">
        <v>599</v>
      </c>
      <c r="BO43" s="25" t="s">
        <v>771</v>
      </c>
      <c r="BP43" s="25"/>
    </row>
    <row r="44" spans="1:71" s="37" customFormat="1" x14ac:dyDescent="0.2">
      <c r="A44" s="113"/>
      <c r="C44" s="19" t="s">
        <v>312</v>
      </c>
      <c r="F44" s="100"/>
      <c r="K44" s="101">
        <f>SUM(K4:K43)</f>
        <v>1924820093.8059998</v>
      </c>
      <c r="L44" s="101">
        <f>SUM(L4:L43)</f>
        <v>1859226017.9480004</v>
      </c>
      <c r="M44" s="102">
        <f>SUM(M4:M43)</f>
        <v>1823662479.2810004</v>
      </c>
      <c r="N44" s="101">
        <f>SUM(N4:N43)</f>
        <v>1910451943.72</v>
      </c>
      <c r="O44" s="101">
        <f>SUM(O4:O43)</f>
        <v>1902980729.4679997</v>
      </c>
      <c r="P44" s="101">
        <f>SUM(P4:P43)</f>
        <v>1946937349.0999999</v>
      </c>
      <c r="Q44" s="101">
        <f>SUM(Q4:Q43)</f>
        <v>1896301300.885</v>
      </c>
      <c r="R44" s="101">
        <f>SUM(R4:R43)</f>
        <v>1845786107.2129998</v>
      </c>
      <c r="S44" s="101">
        <f>SUM(S4:S43)</f>
        <v>1877377506.8619998</v>
      </c>
      <c r="T44" s="101">
        <f>SUM(T4:T43)</f>
        <v>1718642903.552</v>
      </c>
      <c r="U44" s="101">
        <f>SUM(U4:U43)</f>
        <v>1813275536.3129997</v>
      </c>
      <c r="V44" s="101">
        <f>SUM(V4:V43)</f>
        <v>1664253273.582</v>
      </c>
      <c r="W44" s="101">
        <f>SUM(W4:W43)</f>
        <v>1535015254.2090003</v>
      </c>
      <c r="X44" s="101">
        <f>SUM(X4:X43)</f>
        <v>1545902185.0569997</v>
      </c>
      <c r="Y44" s="101">
        <f>SUM(Y4:Y43)</f>
        <v>1532008134.7279992</v>
      </c>
      <c r="AA44" s="70">
        <f t="shared" si="19"/>
        <v>-0.15992780893753389</v>
      </c>
      <c r="AB44" s="19"/>
      <c r="AC44" s="103">
        <f t="shared" ref="AC44:AR44" si="23">SUM(AC4:AC43)</f>
        <v>1435077.1700000002</v>
      </c>
      <c r="AD44" s="103">
        <f t="shared" si="23"/>
        <v>1360912.2680000002</v>
      </c>
      <c r="AE44" s="121">
        <f t="shared" si="23"/>
        <v>1229609.858</v>
      </c>
      <c r="AF44" s="121">
        <f t="shared" si="23"/>
        <v>1326595.7820000001</v>
      </c>
      <c r="AG44" s="121">
        <f t="shared" si="23"/>
        <v>1360649.2509999995</v>
      </c>
      <c r="AH44" s="121">
        <f t="shared" si="23"/>
        <v>1383068.1260000004</v>
      </c>
      <c r="AI44" s="121">
        <f t="shared" si="23"/>
        <v>1258168.1669999999</v>
      </c>
      <c r="AJ44" s="121">
        <f t="shared" si="23"/>
        <v>1125578.4440000001</v>
      </c>
      <c r="AK44" s="121">
        <f t="shared" si="23"/>
        <v>938231.33599999989</v>
      </c>
      <c r="AL44" s="121">
        <f t="shared" si="23"/>
        <v>733136.00200000009</v>
      </c>
      <c r="AM44" s="121">
        <f t="shared" si="23"/>
        <v>662700.07899999991</v>
      </c>
      <c r="AN44" s="121">
        <f t="shared" si="23"/>
        <v>659495.147</v>
      </c>
      <c r="AO44" s="121">
        <f t="shared" si="23"/>
        <v>531535.81599999999</v>
      </c>
      <c r="AP44" s="121">
        <f t="shared" si="23"/>
        <v>515680.58999999997</v>
      </c>
      <c r="AQ44" s="121">
        <f t="shared" si="23"/>
        <v>645358.18200000003</v>
      </c>
      <c r="AR44" s="103">
        <f t="shared" si="23"/>
        <v>521379.41700000007</v>
      </c>
      <c r="AS44" s="70">
        <f t="shared" si="20"/>
        <v>-0.57597980074099231</v>
      </c>
      <c r="AT44" s="128"/>
      <c r="AU44" s="32"/>
      <c r="AV44" s="32"/>
      <c r="AW44" s="32"/>
      <c r="AX44" s="32"/>
      <c r="AY44" s="105"/>
      <c r="AZ44" s="106"/>
      <c r="BA44" s="106"/>
      <c r="BB44" s="106"/>
      <c r="BC44" s="106"/>
      <c r="BD44" s="106"/>
      <c r="BE44" s="106"/>
      <c r="BF44" s="106"/>
      <c r="BG44" s="106"/>
      <c r="BH44" s="106"/>
      <c r="BI44" s="106"/>
      <c r="BJ44" s="106"/>
      <c r="BK44" s="106"/>
      <c r="BL44" s="18"/>
      <c r="BM44" s="18"/>
      <c r="BN44" s="18"/>
      <c r="BO44" s="18"/>
      <c r="BP44" s="125"/>
    </row>
    <row r="45" spans="1:71" s="37" customFormat="1" x14ac:dyDescent="0.2">
      <c r="A45" s="113"/>
      <c r="F45" s="100"/>
      <c r="M45" s="107"/>
      <c r="AE45" s="122"/>
      <c r="AT45" s="129"/>
      <c r="AY45" s="105"/>
      <c r="AZ45" s="106"/>
      <c r="BA45" s="106"/>
      <c r="BB45" s="106"/>
      <c r="BC45" s="106"/>
      <c r="BD45" s="106"/>
      <c r="BE45" s="106"/>
      <c r="BF45" s="106"/>
      <c r="BG45" s="106"/>
      <c r="BH45" s="106"/>
      <c r="BI45" s="106"/>
      <c r="BJ45" s="106"/>
      <c r="BK45" s="106"/>
      <c r="BL45" s="19"/>
      <c r="BM45" s="19"/>
      <c r="BN45" s="19"/>
      <c r="BO45" s="19"/>
    </row>
  </sheetData>
  <mergeCells count="3">
    <mergeCell ref="BP20:BP22"/>
    <mergeCell ref="BR4:BR5"/>
    <mergeCell ref="BT4:BT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2"/>
  <sheetViews>
    <sheetView workbookViewId="0">
      <pane xSplit="8" ySplit="3" topLeftCell="I22" activePane="bottomRight" state="frozen"/>
      <selection pane="topRight" activeCell="I1" sqref="I1"/>
      <selection pane="bottomLeft" activeCell="A2" sqref="A2"/>
      <selection pane="bottomRight" activeCell="A23" sqref="A23:XFD23"/>
    </sheetView>
  </sheetViews>
  <sheetFormatPr defaultRowHeight="12.75" x14ac:dyDescent="0.2"/>
  <cols>
    <col min="1" max="1" width="4" style="112" bestFit="1" customWidth="1"/>
    <col min="2" max="2" width="4" bestFit="1" customWidth="1"/>
    <col min="3" max="3" width="9.140625" customWidth="1"/>
    <col min="4" max="4" width="3.28515625" bestFit="1" customWidth="1"/>
    <col min="5" max="5" width="5" bestFit="1" customWidth="1"/>
    <col min="6" max="6" width="5" style="6" customWidth="1"/>
    <col min="7" max="7" width="15.42578125" customWidth="1"/>
    <col min="8" max="8" width="15" customWidth="1"/>
    <col min="9" max="9" width="5.5703125" customWidth="1"/>
    <col min="10" max="10" width="11.140625" customWidth="1"/>
    <col min="11" max="12" width="12.7109375" hidden="1" customWidth="1"/>
    <col min="13" max="13" width="12.7109375" style="3" hidden="1" customWidth="1"/>
    <col min="14" max="25" width="12.7109375" hidden="1" customWidth="1"/>
    <col min="26" max="26" width="10.28515625" customWidth="1"/>
    <col min="27" max="27" width="10.28515625" hidden="1" customWidth="1"/>
    <col min="28" max="28" width="3.28515625" bestFit="1" customWidth="1"/>
    <col min="29" max="30" width="9.140625" hidden="1" customWidth="1"/>
    <col min="31" max="31" width="9.140625" style="109" bestFit="1" customWidth="1"/>
    <col min="32" max="40" width="9.140625" hidden="1" customWidth="1"/>
    <col min="41" max="42" width="7.5703125" hidden="1" customWidth="1"/>
    <col min="43" max="43" width="7.5703125" customWidth="1"/>
    <col min="44" max="44" width="7.5703125" bestFit="1" customWidth="1"/>
    <col min="45" max="45" width="10.28515625" customWidth="1"/>
    <col min="46" max="46" width="9.140625" style="130" bestFit="1" customWidth="1"/>
    <col min="47" max="47" width="10.28515625" customWidth="1"/>
    <col min="48" max="48" width="3.28515625" bestFit="1" customWidth="1"/>
    <col min="49" max="50" width="5.5703125" hidden="1" customWidth="1"/>
    <col min="51" max="51" width="5.5703125" style="4" hidden="1" customWidth="1"/>
    <col min="52" max="63" width="5.5703125" style="5" hidden="1" customWidth="1"/>
    <col min="64" max="64" width="8.140625" style="2" hidden="1" customWidth="1"/>
    <col min="65" max="65" width="39.85546875" style="19" customWidth="1"/>
    <col min="66" max="67" width="36.42578125" style="2" customWidth="1"/>
    <col min="68" max="68" width="43.28515625" customWidth="1"/>
    <col min="69" max="70" width="19.5703125" customWidth="1"/>
    <col min="71" max="71" width="14.42578125" bestFit="1" customWidth="1"/>
  </cols>
  <sheetData>
    <row r="1" spans="1:71" ht="153" x14ac:dyDescent="0.2">
      <c r="G1" s="275" t="s">
        <v>1096</v>
      </c>
    </row>
    <row r="2" spans="1:71" ht="13.5" thickBot="1" x14ac:dyDescent="0.25"/>
    <row r="3" spans="1:71" ht="192" thickBot="1" x14ac:dyDescent="0.25">
      <c r="B3" s="1" t="s">
        <v>0</v>
      </c>
      <c r="C3" s="7" t="s">
        <v>4</v>
      </c>
      <c r="D3" s="7" t="s">
        <v>5</v>
      </c>
      <c r="E3" s="7" t="s">
        <v>302</v>
      </c>
      <c r="F3" s="12" t="s">
        <v>344</v>
      </c>
      <c r="G3" s="7" t="s">
        <v>2</v>
      </c>
      <c r="H3" s="7" t="s">
        <v>3</v>
      </c>
      <c r="I3" s="7" t="s">
        <v>6</v>
      </c>
      <c r="J3" s="12" t="s">
        <v>1</v>
      </c>
      <c r="K3" s="7" t="s">
        <v>426</v>
      </c>
      <c r="L3" s="7" t="s">
        <v>427</v>
      </c>
      <c r="M3" s="7" t="s">
        <v>316</v>
      </c>
      <c r="N3" s="7" t="s">
        <v>418</v>
      </c>
      <c r="O3" s="7" t="s">
        <v>419</v>
      </c>
      <c r="P3" s="7" t="s">
        <v>420</v>
      </c>
      <c r="Q3" s="7" t="s">
        <v>421</v>
      </c>
      <c r="R3" s="7" t="s">
        <v>422</v>
      </c>
      <c r="S3" s="7" t="s">
        <v>423</v>
      </c>
      <c r="T3" s="7" t="s">
        <v>424</v>
      </c>
      <c r="U3" s="7" t="s">
        <v>425</v>
      </c>
      <c r="V3" s="8" t="s">
        <v>317</v>
      </c>
      <c r="W3" s="8" t="s">
        <v>417</v>
      </c>
      <c r="X3" s="17" t="s">
        <v>459</v>
      </c>
      <c r="Y3" s="16" t="s">
        <v>464</v>
      </c>
      <c r="Z3" s="7" t="s">
        <v>303</v>
      </c>
      <c r="AA3" s="9" t="s">
        <v>466</v>
      </c>
      <c r="AB3" s="10" t="s">
        <v>409</v>
      </c>
      <c r="AC3" s="10" t="s">
        <v>429</v>
      </c>
      <c r="AD3" s="10" t="s">
        <v>430</v>
      </c>
      <c r="AE3" s="116" t="s">
        <v>310</v>
      </c>
      <c r="AF3" s="10" t="s">
        <v>431</v>
      </c>
      <c r="AG3" s="10" t="s">
        <v>432</v>
      </c>
      <c r="AH3" s="10" t="s">
        <v>433</v>
      </c>
      <c r="AI3" s="10" t="s">
        <v>434</v>
      </c>
      <c r="AJ3" s="10" t="s">
        <v>435</v>
      </c>
      <c r="AK3" s="10" t="s">
        <v>436</v>
      </c>
      <c r="AL3" s="10" t="s">
        <v>437</v>
      </c>
      <c r="AM3" s="10" t="s">
        <v>438</v>
      </c>
      <c r="AN3" s="13" t="s">
        <v>311</v>
      </c>
      <c r="AO3" s="13" t="s">
        <v>428</v>
      </c>
      <c r="AP3" s="13" t="s">
        <v>457</v>
      </c>
      <c r="AQ3" s="116" t="s">
        <v>311</v>
      </c>
      <c r="AR3" s="124" t="s">
        <v>465</v>
      </c>
      <c r="AS3" s="124" t="s">
        <v>466</v>
      </c>
      <c r="AT3" s="126" t="s">
        <v>773</v>
      </c>
      <c r="AU3" s="131" t="s">
        <v>774</v>
      </c>
      <c r="AV3" s="131" t="s">
        <v>777</v>
      </c>
      <c r="AW3" s="14" t="s">
        <v>440</v>
      </c>
      <c r="AX3" s="14" t="s">
        <v>441</v>
      </c>
      <c r="AY3" s="14" t="s">
        <v>318</v>
      </c>
      <c r="AZ3" s="14" t="s">
        <v>442</v>
      </c>
      <c r="BA3" s="14" t="s">
        <v>443</v>
      </c>
      <c r="BB3" s="14" t="s">
        <v>444</v>
      </c>
      <c r="BC3" s="14" t="s">
        <v>445</v>
      </c>
      <c r="BD3" s="14" t="s">
        <v>446</v>
      </c>
      <c r="BE3" s="14" t="s">
        <v>447</v>
      </c>
      <c r="BF3" s="14" t="s">
        <v>448</v>
      </c>
      <c r="BG3" s="14" t="s">
        <v>449</v>
      </c>
      <c r="BH3" s="14" t="s">
        <v>319</v>
      </c>
      <c r="BI3" s="15" t="s">
        <v>439</v>
      </c>
      <c r="BJ3" s="15" t="s">
        <v>460</v>
      </c>
      <c r="BK3" s="15" t="s">
        <v>467</v>
      </c>
      <c r="BL3" s="11" t="s">
        <v>468</v>
      </c>
      <c r="BM3" s="111" t="s">
        <v>408</v>
      </c>
      <c r="BN3" s="111" t="s">
        <v>474</v>
      </c>
      <c r="BO3" s="111" t="s">
        <v>675</v>
      </c>
      <c r="BP3" s="111" t="s">
        <v>667</v>
      </c>
      <c r="BQ3" s="111" t="s">
        <v>668</v>
      </c>
      <c r="BR3" s="111" t="s">
        <v>778</v>
      </c>
      <c r="BS3" s="111" t="s">
        <v>780</v>
      </c>
    </row>
    <row r="4" spans="1:71" s="342" customFormat="1" ht="63.75" x14ac:dyDescent="0.2">
      <c r="A4" s="342">
        <v>14</v>
      </c>
      <c r="B4" s="21">
        <v>23</v>
      </c>
      <c r="C4" s="22" t="s">
        <v>33</v>
      </c>
      <c r="D4" s="23"/>
      <c r="E4" s="24">
        <v>988</v>
      </c>
      <c r="F4" s="26" t="s">
        <v>353</v>
      </c>
      <c r="G4" s="22" t="s">
        <v>36</v>
      </c>
      <c r="H4" s="22" t="s">
        <v>9</v>
      </c>
      <c r="I4" s="23">
        <v>1001</v>
      </c>
      <c r="J4" s="25" t="s">
        <v>37</v>
      </c>
      <c r="K4" s="27">
        <v>28352012.774999999</v>
      </c>
      <c r="L4" s="27">
        <v>23822309.324999999</v>
      </c>
      <c r="M4" s="28">
        <v>28893582.175000001</v>
      </c>
      <c r="N4" s="27">
        <v>24596961.175000001</v>
      </c>
      <c r="O4" s="27">
        <v>33423653.475000001</v>
      </c>
      <c r="P4" s="27">
        <v>21248881.699999999</v>
      </c>
      <c r="Q4" s="27">
        <v>23816247.899999999</v>
      </c>
      <c r="R4" s="27">
        <v>27264141.409000002</v>
      </c>
      <c r="S4" s="27">
        <v>19526664.614</v>
      </c>
      <c r="T4" s="27">
        <v>16976410.140999999</v>
      </c>
      <c r="U4" s="27">
        <v>27302865.673</v>
      </c>
      <c r="V4" s="27">
        <v>26222005.346999999</v>
      </c>
      <c r="W4" s="27">
        <v>18919520.368000001</v>
      </c>
      <c r="X4" s="27">
        <v>14188929.437000001</v>
      </c>
      <c r="Y4" s="27">
        <v>16104594.174000001</v>
      </c>
      <c r="Z4" s="29">
        <v>25.833333333333332</v>
      </c>
      <c r="AA4" s="30">
        <f t="shared" ref="AA4:AA31" si="0">(Y4-M4)/M4</f>
        <v>-0.44262382987131293</v>
      </c>
      <c r="AB4" s="31"/>
      <c r="AC4" s="27">
        <v>50911.756999999998</v>
      </c>
      <c r="AD4" s="27">
        <v>40590.055999999997</v>
      </c>
      <c r="AE4" s="118">
        <v>46484.578000000001</v>
      </c>
      <c r="AF4" s="27">
        <v>36834.603999999999</v>
      </c>
      <c r="AG4" s="27">
        <v>50329.93</v>
      </c>
      <c r="AH4" s="27">
        <v>33049.226999999999</v>
      </c>
      <c r="AI4" s="27">
        <v>19587.266</v>
      </c>
      <c r="AJ4" s="27">
        <v>16976.288</v>
      </c>
      <c r="AK4" s="27">
        <v>12646.942999999999</v>
      </c>
      <c r="AL4" s="27">
        <v>10897.567999999999</v>
      </c>
      <c r="AM4" s="27">
        <v>19279.593000000001</v>
      </c>
      <c r="AN4" s="27">
        <v>19665.508000000002</v>
      </c>
      <c r="AO4" s="27">
        <v>14200.364</v>
      </c>
      <c r="AP4" s="27">
        <v>10346.413</v>
      </c>
      <c r="AQ4" s="27">
        <v>19665.508000000002</v>
      </c>
      <c r="AR4" s="27">
        <v>12113.05</v>
      </c>
      <c r="AS4" s="32">
        <f t="shared" ref="AS4:AS31" si="1">(AR4-AE4)/AE4</f>
        <v>-0.73941787747325582</v>
      </c>
      <c r="AT4" s="127">
        <v>5421.6880000000001</v>
      </c>
      <c r="AU4" s="123">
        <f t="shared" ref="AU4:AU30" si="2">(AT4-AE4)/AE4</f>
        <v>-0.88336587674303502</v>
      </c>
      <c r="AV4" s="123"/>
      <c r="AW4" s="33">
        <f t="shared" ref="AW4:AW30" si="3">IF(K4=0,0,AC4*2000/K4)</f>
        <v>3.5914033620140398</v>
      </c>
      <c r="AX4" s="34">
        <f t="shared" ref="AX4:AX30" si="4">IF(L4=0,0,AD4*2000/L4)</f>
        <v>3.4077347788783277</v>
      </c>
      <c r="AY4" s="35">
        <f t="shared" ref="AY4:AY30" si="5">IF(M4=0,0,AE4*2000/M4)</f>
        <v>3.2176403547650456</v>
      </c>
      <c r="AZ4" s="34">
        <f t="shared" ref="AZ4:AZ30" si="6">IF(N4=0,0,AF4*2000/N4)</f>
        <v>2.995053229375193</v>
      </c>
      <c r="BA4" s="34">
        <f t="shared" ref="BA4:BA30" si="7">IF(O4=0,0,AG4*2000/O4)</f>
        <v>3.0116354597587867</v>
      </c>
      <c r="BB4" s="34">
        <f t="shared" ref="BB4:BB30" si="8">IF(P4=0,0,AH4*2000/P4)</f>
        <v>3.1106791845897472</v>
      </c>
      <c r="BC4" s="34">
        <f t="shared" ref="BC4:BC30" si="9">IF(Q4=0,0,AI4*2000/Q4)</f>
        <v>1.6448658144845731</v>
      </c>
      <c r="BD4" s="34">
        <f t="shared" ref="BD4:BD30" si="10">IF(R4=0,0,AJ4*2000/R4)</f>
        <v>1.2453198320337393</v>
      </c>
      <c r="BE4" s="34">
        <f t="shared" ref="BE4:BE30" si="11">IF(S4=0,0,AK4*2000/S4)</f>
        <v>1.2953510750558539</v>
      </c>
      <c r="BF4" s="34">
        <f t="shared" ref="BF4:BF30" si="12">IF(T4=0,0,AL4*2000/T4)</f>
        <v>1.2838483412557418</v>
      </c>
      <c r="BG4" s="34">
        <f t="shared" ref="BG4:BG30" si="13">IF(U4=0,0,AM4*2000/U4)</f>
        <v>1.4122761493908478</v>
      </c>
      <c r="BH4" s="34">
        <f t="shared" ref="BH4:BH30" si="14">IF(V4=0,0,AN4*2000/V4)</f>
        <v>1.4999240324882237</v>
      </c>
      <c r="BI4" s="34">
        <f t="shared" ref="BI4:BI30" si="15">IF(W4=0,0,AO4*2000/W4)</f>
        <v>1.5011336147842456</v>
      </c>
      <c r="BJ4" s="34">
        <f t="shared" ref="BJ4:BJ30" si="16">IF(X4=0,0,AP4*2000/X4)</f>
        <v>1.4583782442415989</v>
      </c>
      <c r="BK4" s="34">
        <f t="shared" ref="BK4:BK30" si="17">IF(Y4=0,0,AR4*2000/Y4)</f>
        <v>1.5042974531523268</v>
      </c>
      <c r="BL4" s="36">
        <f t="shared" ref="BL4:BL30" si="18">(BK4-AY4)/AY4</f>
        <v>-0.53248427813736454</v>
      </c>
      <c r="BM4" s="25"/>
      <c r="BN4" s="25" t="s">
        <v>510</v>
      </c>
      <c r="BO4" s="25" t="s">
        <v>686</v>
      </c>
      <c r="BP4" s="380" t="s">
        <v>804</v>
      </c>
      <c r="BQ4" s="379"/>
      <c r="BR4" s="379"/>
      <c r="BS4" s="379"/>
    </row>
    <row r="5" spans="1:71" s="342" customFormat="1" ht="140.25" x14ac:dyDescent="0.2">
      <c r="A5" s="342">
        <v>21</v>
      </c>
      <c r="B5" s="21">
        <v>30</v>
      </c>
      <c r="C5" s="22"/>
      <c r="D5" s="23"/>
      <c r="E5" s="24">
        <v>1010</v>
      </c>
      <c r="F5" s="90" t="s">
        <v>356</v>
      </c>
      <c r="G5" s="22" t="s">
        <v>48</v>
      </c>
      <c r="H5" s="22" t="s">
        <v>9</v>
      </c>
      <c r="I5" s="23">
        <v>1008</v>
      </c>
      <c r="J5" s="25" t="s">
        <v>47</v>
      </c>
      <c r="K5" s="27">
        <v>44040672.939999998</v>
      </c>
      <c r="L5" s="27">
        <v>40372259.421000004</v>
      </c>
      <c r="M5" s="28">
        <v>44575133.169</v>
      </c>
      <c r="N5" s="27">
        <v>43875561.990000002</v>
      </c>
      <c r="O5" s="27">
        <v>45782192.516000003</v>
      </c>
      <c r="P5" s="27">
        <v>45862342.320999995</v>
      </c>
      <c r="Q5" s="27">
        <v>43845876.843999997</v>
      </c>
      <c r="R5" s="27">
        <v>42814334.245000005</v>
      </c>
      <c r="S5" s="27">
        <v>46955772.998000003</v>
      </c>
      <c r="T5" s="27">
        <v>32997592.655999996</v>
      </c>
      <c r="U5" s="27">
        <v>30834791.987999998</v>
      </c>
      <c r="V5" s="27">
        <v>37809281.612999998</v>
      </c>
      <c r="W5" s="27">
        <v>17062691.211999997</v>
      </c>
      <c r="X5" s="27">
        <v>18690757.004000001</v>
      </c>
      <c r="Y5" s="27">
        <v>17356137.002</v>
      </c>
      <c r="Z5" s="29">
        <v>27.166666666666668</v>
      </c>
      <c r="AA5" s="30">
        <f t="shared" si="0"/>
        <v>-0.61063185305141354</v>
      </c>
      <c r="AB5" s="31"/>
      <c r="AC5" s="27">
        <v>57814.39</v>
      </c>
      <c r="AD5" s="27">
        <v>52328.168000000005</v>
      </c>
      <c r="AE5" s="118">
        <v>60900.846000000005</v>
      </c>
      <c r="AF5" s="27">
        <v>63494.399999999994</v>
      </c>
      <c r="AG5" s="27">
        <v>64282.889000000003</v>
      </c>
      <c r="AH5" s="27">
        <v>66394.216</v>
      </c>
      <c r="AI5" s="27">
        <v>58358.486999999994</v>
      </c>
      <c r="AJ5" s="27">
        <v>60470.097999999998</v>
      </c>
      <c r="AK5" s="27">
        <v>75821.803</v>
      </c>
      <c r="AL5" s="27">
        <v>50655.171999999999</v>
      </c>
      <c r="AM5" s="27">
        <v>45682.595000000001</v>
      </c>
      <c r="AN5" s="27">
        <v>55342.871999999996</v>
      </c>
      <c r="AO5" s="27">
        <v>24024.332999999999</v>
      </c>
      <c r="AP5" s="27">
        <v>29047.976000000002</v>
      </c>
      <c r="AQ5" s="27">
        <f>SUM(5059.465+5752.407+8303.265+2994.069+33233.666)</f>
        <v>55342.871999999996</v>
      </c>
      <c r="AR5" s="27">
        <v>26828.256000000001</v>
      </c>
      <c r="AS5" s="32">
        <f t="shared" si="1"/>
        <v>-0.55947646441561749</v>
      </c>
      <c r="AT5" s="127">
        <v>28596.469000000001</v>
      </c>
      <c r="AU5" s="123">
        <f t="shared" si="2"/>
        <v>-0.5304421715258274</v>
      </c>
      <c r="AV5" s="123"/>
      <c r="AW5" s="33">
        <f t="shared" si="3"/>
        <v>2.6254998455071292</v>
      </c>
      <c r="AX5" s="34">
        <f t="shared" si="4"/>
        <v>2.5922833525032303</v>
      </c>
      <c r="AY5" s="35">
        <f t="shared" si="5"/>
        <v>2.7325031545773961</v>
      </c>
      <c r="AZ5" s="34">
        <f t="shared" si="6"/>
        <v>2.8942945512343048</v>
      </c>
      <c r="BA5" s="34">
        <f t="shared" si="7"/>
        <v>2.8082049140627925</v>
      </c>
      <c r="BB5" s="34">
        <f t="shared" si="8"/>
        <v>2.8953696056469678</v>
      </c>
      <c r="BC5" s="34">
        <f t="shared" si="9"/>
        <v>2.661982891008642</v>
      </c>
      <c r="BD5" s="34">
        <f t="shared" si="10"/>
        <v>2.8247594674235481</v>
      </c>
      <c r="BE5" s="34">
        <f t="shared" si="11"/>
        <v>3.2294986605046199</v>
      </c>
      <c r="BF5" s="34">
        <f t="shared" si="12"/>
        <v>3.0702343972834822</v>
      </c>
      <c r="BG5" s="34">
        <f t="shared" si="13"/>
        <v>2.9630551759699455</v>
      </c>
      <c r="BH5" s="34">
        <f t="shared" si="14"/>
        <v>2.9274754578236371</v>
      </c>
      <c r="BI5" s="34">
        <f t="shared" si="15"/>
        <v>2.8160074751987492</v>
      </c>
      <c r="BJ5" s="34">
        <f t="shared" si="16"/>
        <v>3.1082717509818849</v>
      </c>
      <c r="BK5" s="34">
        <f t="shared" si="17"/>
        <v>3.0915008330377316</v>
      </c>
      <c r="BL5" s="36">
        <f t="shared" si="18"/>
        <v>0.1313805174786184</v>
      </c>
      <c r="BM5" s="25"/>
      <c r="BN5" s="25" t="s">
        <v>621</v>
      </c>
      <c r="BO5" s="25" t="s">
        <v>689</v>
      </c>
      <c r="BP5" s="380" t="s">
        <v>805</v>
      </c>
      <c r="BQ5" s="379"/>
      <c r="BR5" s="379"/>
      <c r="BS5" s="379"/>
    </row>
    <row r="6" spans="1:71" s="342" customFormat="1" ht="357.75" thickBot="1" x14ac:dyDescent="0.25">
      <c r="A6" s="342">
        <v>24</v>
      </c>
      <c r="B6" s="21">
        <v>33</v>
      </c>
      <c r="C6" s="22"/>
      <c r="D6" s="23"/>
      <c r="E6" s="24">
        <v>6166</v>
      </c>
      <c r="F6" s="26" t="s">
        <v>357</v>
      </c>
      <c r="G6" s="22" t="s">
        <v>276</v>
      </c>
      <c r="H6" s="22" t="s">
        <v>9</v>
      </c>
      <c r="I6" s="23">
        <v>2408</v>
      </c>
      <c r="J6" s="25" t="s">
        <v>275</v>
      </c>
      <c r="K6" s="27">
        <v>182107967.84999999</v>
      </c>
      <c r="L6" s="27">
        <v>173780839.5</v>
      </c>
      <c r="M6" s="28">
        <v>164105756.42500001</v>
      </c>
      <c r="N6" s="27">
        <v>171808993.30000001</v>
      </c>
      <c r="O6" s="27">
        <v>162775849.59999999</v>
      </c>
      <c r="P6" s="27">
        <v>169808163.07499999</v>
      </c>
      <c r="Q6" s="27">
        <v>196701189.69999999</v>
      </c>
      <c r="R6" s="27">
        <v>150964619.18200001</v>
      </c>
      <c r="S6" s="27">
        <v>180749115.19999999</v>
      </c>
      <c r="T6" s="27">
        <v>172453835.926</v>
      </c>
      <c r="U6" s="27">
        <v>173726663.24900001</v>
      </c>
      <c r="V6" s="27">
        <v>161889124.61700001</v>
      </c>
      <c r="W6" s="27">
        <v>186546892.07800001</v>
      </c>
      <c r="X6" s="27">
        <v>154252624.74599999</v>
      </c>
      <c r="Y6" s="27">
        <v>164605879.20899999</v>
      </c>
      <c r="Z6" s="29">
        <v>51.166666666666664</v>
      </c>
      <c r="AA6" s="30">
        <f t="shared" si="0"/>
        <v>3.047563930083993E-3</v>
      </c>
      <c r="AB6" s="31"/>
      <c r="AC6" s="27">
        <v>63388.832000000002</v>
      </c>
      <c r="AD6" s="27">
        <v>57365.214</v>
      </c>
      <c r="AE6" s="118">
        <v>53195.834000000003</v>
      </c>
      <c r="AF6" s="27">
        <v>53561.112000000001</v>
      </c>
      <c r="AG6" s="27">
        <v>44626.036</v>
      </c>
      <c r="AH6" s="27">
        <v>67205.171000000002</v>
      </c>
      <c r="AI6" s="27">
        <v>83543.429000000004</v>
      </c>
      <c r="AJ6" s="27">
        <v>48833.225999999995</v>
      </c>
      <c r="AK6" s="27">
        <v>60051.358999999997</v>
      </c>
      <c r="AL6" s="27">
        <v>54795.883000000002</v>
      </c>
      <c r="AM6" s="27">
        <v>54242.205999999998</v>
      </c>
      <c r="AN6" s="27">
        <v>56732.962</v>
      </c>
      <c r="AO6" s="27">
        <v>54389.964</v>
      </c>
      <c r="AP6" s="27">
        <v>51636.002</v>
      </c>
      <c r="AQ6" s="27">
        <f>SUM(21820.298+34912.664)</f>
        <v>56732.962</v>
      </c>
      <c r="AR6" s="27">
        <v>54978.642999999996</v>
      </c>
      <c r="AS6" s="32">
        <f t="shared" si="1"/>
        <v>3.3514071797426728E-2</v>
      </c>
      <c r="AT6" s="127">
        <v>29889.058000000001</v>
      </c>
      <c r="AU6" s="123">
        <f t="shared" si="2"/>
        <v>-0.43813160256120809</v>
      </c>
      <c r="AV6" s="123"/>
      <c r="AW6" s="33">
        <f t="shared" si="3"/>
        <v>0.69616758397098333</v>
      </c>
      <c r="AX6" s="34">
        <f t="shared" si="4"/>
        <v>0.66020182852206788</v>
      </c>
      <c r="AY6" s="35">
        <f t="shared" si="5"/>
        <v>0.64831161512986513</v>
      </c>
      <c r="AZ6" s="34">
        <f t="shared" si="6"/>
        <v>0.62349602277775518</v>
      </c>
      <c r="BA6" s="34">
        <f t="shared" si="7"/>
        <v>0.5483127393856343</v>
      </c>
      <c r="BB6" s="34">
        <f t="shared" si="8"/>
        <v>0.79154228846250663</v>
      </c>
      <c r="BC6" s="34">
        <f t="shared" si="9"/>
        <v>0.84944508091096727</v>
      </c>
      <c r="BD6" s="34">
        <f t="shared" si="10"/>
        <v>0.64694928208479896</v>
      </c>
      <c r="BE6" s="34">
        <f t="shared" si="11"/>
        <v>0.66447195532385106</v>
      </c>
      <c r="BF6" s="34">
        <f t="shared" si="12"/>
        <v>0.6354846525247827</v>
      </c>
      <c r="BG6" s="34">
        <f t="shared" si="13"/>
        <v>0.6244545884387982</v>
      </c>
      <c r="BH6" s="34">
        <f t="shared" si="14"/>
        <v>0.70088663626070979</v>
      </c>
      <c r="BI6" s="34">
        <f t="shared" si="15"/>
        <v>0.58312377541254523</v>
      </c>
      <c r="BJ6" s="34">
        <f t="shared" si="16"/>
        <v>0.6694991684585776</v>
      </c>
      <c r="BK6" s="34">
        <f t="shared" si="17"/>
        <v>0.66800339409740828</v>
      </c>
      <c r="BL6" s="36">
        <f t="shared" si="18"/>
        <v>3.0373941339302758E-2</v>
      </c>
      <c r="BM6" s="25"/>
      <c r="BN6" s="25" t="s">
        <v>610</v>
      </c>
      <c r="BO6" s="25" t="s">
        <v>692</v>
      </c>
      <c r="BP6" s="380" t="s">
        <v>803</v>
      </c>
      <c r="BQ6" s="379"/>
      <c r="BR6" s="225" t="s">
        <v>801</v>
      </c>
      <c r="BS6" s="378" t="s">
        <v>781</v>
      </c>
    </row>
    <row r="7" spans="1:71" s="342" customFormat="1" ht="165.75" x14ac:dyDescent="0.2">
      <c r="A7" s="342">
        <v>27</v>
      </c>
      <c r="B7" s="21">
        <v>36</v>
      </c>
      <c r="C7" s="60" t="s">
        <v>51</v>
      </c>
      <c r="D7" s="61">
        <v>21</v>
      </c>
      <c r="E7" s="62">
        <v>1353</v>
      </c>
      <c r="F7" s="64" t="s">
        <v>374</v>
      </c>
      <c r="G7" s="60" t="s">
        <v>50</v>
      </c>
      <c r="H7" s="60" t="s">
        <v>9</v>
      </c>
      <c r="I7" s="61">
        <v>1554</v>
      </c>
      <c r="J7" s="63" t="s">
        <v>49</v>
      </c>
      <c r="K7" s="65">
        <v>66840518.75</v>
      </c>
      <c r="L7" s="65">
        <v>70006336.099999994</v>
      </c>
      <c r="M7" s="66">
        <v>52566915.975000001</v>
      </c>
      <c r="N7" s="65">
        <v>58101023.425000004</v>
      </c>
      <c r="O7" s="65">
        <v>57616072.299999997</v>
      </c>
      <c r="P7" s="65">
        <v>67760805.5</v>
      </c>
      <c r="Q7" s="65">
        <v>66571925</v>
      </c>
      <c r="R7" s="65">
        <v>69952050.502000004</v>
      </c>
      <c r="S7" s="65">
        <v>54967695.465000004</v>
      </c>
      <c r="T7" s="65">
        <v>59498322.107999995</v>
      </c>
      <c r="U7" s="65">
        <v>61577965.431000002</v>
      </c>
      <c r="V7" s="65">
        <v>59150626.388999999</v>
      </c>
      <c r="W7" s="65">
        <v>25870691.423</v>
      </c>
      <c r="X7" s="65">
        <v>25441659.767999999</v>
      </c>
      <c r="Y7" s="65">
        <v>41271093.759000003</v>
      </c>
      <c r="Z7" s="67">
        <v>37.166666666666664</v>
      </c>
      <c r="AA7" s="68">
        <f t="shared" si="0"/>
        <v>-0.21488462860123111</v>
      </c>
      <c r="AB7" s="69"/>
      <c r="AC7" s="65">
        <v>51810.402000000002</v>
      </c>
      <c r="AD7" s="65">
        <v>55845.862999999998</v>
      </c>
      <c r="AE7" s="117">
        <v>41899.029000000002</v>
      </c>
      <c r="AF7" s="65">
        <v>46959.659</v>
      </c>
      <c r="AG7" s="65">
        <v>48009.985000000001</v>
      </c>
      <c r="AH7" s="65">
        <v>50098.358</v>
      </c>
      <c r="AI7" s="65">
        <v>46475.756999999998</v>
      </c>
      <c r="AJ7" s="65">
        <v>46750.899999999994</v>
      </c>
      <c r="AK7" s="65">
        <v>37830.449000000001</v>
      </c>
      <c r="AL7" s="65">
        <v>40224.875</v>
      </c>
      <c r="AM7" s="65">
        <v>42924.118000000002</v>
      </c>
      <c r="AN7" s="65">
        <v>42140.792999999998</v>
      </c>
      <c r="AO7" s="65">
        <v>19699.108</v>
      </c>
      <c r="AP7" s="65">
        <v>18732.626</v>
      </c>
      <c r="AQ7" s="1078">
        <f>SUM(11979.384+30161.409)</f>
        <v>42140.792999999998</v>
      </c>
      <c r="AR7" s="65">
        <v>32833.898000000001</v>
      </c>
      <c r="AS7" s="70">
        <f t="shared" si="1"/>
        <v>-0.21635658907513108</v>
      </c>
      <c r="AT7" s="127">
        <v>21852.429</v>
      </c>
      <c r="AU7" s="123">
        <f t="shared" si="2"/>
        <v>-0.47845022852438895</v>
      </c>
      <c r="AV7" s="123"/>
      <c r="AW7" s="33">
        <f t="shared" si="3"/>
        <v>1.5502692967953664</v>
      </c>
      <c r="AX7" s="34">
        <f t="shared" si="4"/>
        <v>1.5954516722665624</v>
      </c>
      <c r="AY7" s="35">
        <f t="shared" si="5"/>
        <v>1.5941216342205244</v>
      </c>
      <c r="AZ7" s="34">
        <f t="shared" si="6"/>
        <v>1.6164830232506355</v>
      </c>
      <c r="BA7" s="34">
        <f t="shared" si="7"/>
        <v>1.6665483460940465</v>
      </c>
      <c r="BB7" s="34">
        <f t="shared" si="8"/>
        <v>1.4786824811284158</v>
      </c>
      <c r="BC7" s="34">
        <f t="shared" si="9"/>
        <v>1.3962569656803525</v>
      </c>
      <c r="BD7" s="34">
        <f t="shared" si="10"/>
        <v>1.336655599499927</v>
      </c>
      <c r="BE7" s="34">
        <f t="shared" si="11"/>
        <v>1.3764611625054599</v>
      </c>
      <c r="BF7" s="34">
        <f t="shared" si="12"/>
        <v>1.3521347686741392</v>
      </c>
      <c r="BG7" s="34">
        <f t="shared" si="13"/>
        <v>1.3941388839193718</v>
      </c>
      <c r="BH7" s="34">
        <f t="shared" si="14"/>
        <v>1.4248637951139855</v>
      </c>
      <c r="BI7" s="34">
        <f t="shared" si="15"/>
        <v>1.5228899512509175</v>
      </c>
      <c r="BJ7" s="34">
        <f t="shared" si="16"/>
        <v>1.4725946475836074</v>
      </c>
      <c r="BK7" s="34">
        <f t="shared" si="17"/>
        <v>1.5911329218329668</v>
      </c>
      <c r="BL7" s="36">
        <f t="shared" si="18"/>
        <v>-1.8748333398153701E-3</v>
      </c>
      <c r="BM7" s="63"/>
      <c r="BN7" s="63" t="s">
        <v>513</v>
      </c>
      <c r="BO7" s="63" t="s">
        <v>695</v>
      </c>
      <c r="BP7" s="380"/>
      <c r="BQ7" s="379"/>
      <c r="BR7" s="390"/>
      <c r="BS7" s="379"/>
    </row>
    <row r="8" spans="1:71" s="273" customFormat="1" ht="178.5" x14ac:dyDescent="0.2">
      <c r="A8" s="273">
        <v>29</v>
      </c>
      <c r="B8" s="274">
        <v>38</v>
      </c>
      <c r="C8" s="275"/>
      <c r="D8" s="276"/>
      <c r="E8" s="277">
        <v>1356</v>
      </c>
      <c r="F8" s="278" t="s">
        <v>355</v>
      </c>
      <c r="G8" s="275" t="s">
        <v>55</v>
      </c>
      <c r="H8" s="275" t="s">
        <v>9</v>
      </c>
      <c r="I8" s="276">
        <v>3149</v>
      </c>
      <c r="J8" s="279" t="s">
        <v>54</v>
      </c>
      <c r="K8" s="280">
        <v>68478304.226999998</v>
      </c>
      <c r="L8" s="280">
        <v>63919253.305</v>
      </c>
      <c r="M8" s="281">
        <v>54831979.241999999</v>
      </c>
      <c r="N8" s="280">
        <v>52594748.236000001</v>
      </c>
      <c r="O8" s="280">
        <v>59185902.506999999</v>
      </c>
      <c r="P8" s="280">
        <v>62419452.005999997</v>
      </c>
      <c r="Q8" s="280">
        <v>61255507.079999998</v>
      </c>
      <c r="R8" s="280">
        <v>56799318.506999999</v>
      </c>
      <c r="S8" s="280">
        <v>63602281.255999997</v>
      </c>
      <c r="T8" s="280">
        <v>63093826.901999995</v>
      </c>
      <c r="U8" s="280">
        <v>63058064.681999996</v>
      </c>
      <c r="V8" s="280">
        <v>56460471.083999999</v>
      </c>
      <c r="W8" s="280">
        <v>58454795.594999999</v>
      </c>
      <c r="X8" s="280">
        <v>63998205.284999996</v>
      </c>
      <c r="Y8" s="280">
        <v>61226584.056000002</v>
      </c>
      <c r="Z8" s="282">
        <v>72.2</v>
      </c>
      <c r="AA8" s="283">
        <f t="shared" si="0"/>
        <v>0.1166218127158519</v>
      </c>
      <c r="AB8" s="284"/>
      <c r="AC8" s="280">
        <v>37837.463000000003</v>
      </c>
      <c r="AD8" s="280">
        <v>30456.989000000001</v>
      </c>
      <c r="AE8" s="285">
        <v>25782.083999999999</v>
      </c>
      <c r="AF8" s="280">
        <v>24988.059999999998</v>
      </c>
      <c r="AG8" s="280">
        <v>30881.330999999998</v>
      </c>
      <c r="AH8" s="280">
        <v>30722.472999999998</v>
      </c>
      <c r="AI8" s="280">
        <v>28794.091</v>
      </c>
      <c r="AJ8" s="280">
        <v>22599.300999999999</v>
      </c>
      <c r="AK8" s="280">
        <v>10915.937</v>
      </c>
      <c r="AL8" s="280">
        <v>4408.8429999999998</v>
      </c>
      <c r="AM8" s="280">
        <v>5791.4089999999997</v>
      </c>
      <c r="AN8" s="280">
        <v>4620.5770000000002</v>
      </c>
      <c r="AO8" s="280">
        <v>4859.7690000000002</v>
      </c>
      <c r="AP8" s="280">
        <v>5619.84</v>
      </c>
      <c r="AQ8" s="280">
        <f>SUM(3327.587+1292.99)</f>
        <v>4620.5770000000002</v>
      </c>
      <c r="AR8" s="280">
        <v>6159.0069999999996</v>
      </c>
      <c r="AS8" s="286">
        <f t="shared" si="1"/>
        <v>-0.76111291081046817</v>
      </c>
      <c r="AT8" s="287">
        <v>5292.4880000000003</v>
      </c>
      <c r="AU8" s="288">
        <f t="shared" si="2"/>
        <v>-0.79472225751805003</v>
      </c>
      <c r="AV8" s="288"/>
      <c r="AW8" s="289">
        <f t="shared" si="3"/>
        <v>1.1050934577635536</v>
      </c>
      <c r="AX8" s="290">
        <f t="shared" si="4"/>
        <v>0.95298325387720206</v>
      </c>
      <c r="AY8" s="291">
        <f t="shared" si="5"/>
        <v>0.94040318647668053</v>
      </c>
      <c r="AZ8" s="290">
        <f t="shared" si="6"/>
        <v>0.95021122214997855</v>
      </c>
      <c r="BA8" s="290">
        <f t="shared" si="7"/>
        <v>1.04353671032887</v>
      </c>
      <c r="BB8" s="290">
        <f t="shared" si="8"/>
        <v>0.9843877833803103</v>
      </c>
      <c r="BC8" s="290">
        <f t="shared" si="9"/>
        <v>0.94013068775660524</v>
      </c>
      <c r="BD8" s="290">
        <f t="shared" si="10"/>
        <v>0.79575958282720738</v>
      </c>
      <c r="BE8" s="290">
        <f t="shared" si="11"/>
        <v>0.34325614693168671</v>
      </c>
      <c r="BF8" s="290">
        <f t="shared" si="12"/>
        <v>0.13975513030293762</v>
      </c>
      <c r="BG8" s="290">
        <f t="shared" si="13"/>
        <v>0.18368495859192346</v>
      </c>
      <c r="BH8" s="290">
        <f t="shared" si="14"/>
        <v>0.16367475904073348</v>
      </c>
      <c r="BI8" s="290">
        <f t="shared" si="15"/>
        <v>0.16627443310795484</v>
      </c>
      <c r="BJ8" s="290">
        <f t="shared" si="16"/>
        <v>0.17562492494823717</v>
      </c>
      <c r="BK8" s="290">
        <f t="shared" si="17"/>
        <v>0.20118734680238748</v>
      </c>
      <c r="BL8" s="292">
        <f t="shared" si="18"/>
        <v>-0.7860626700382024</v>
      </c>
      <c r="BM8" s="279" t="s">
        <v>327</v>
      </c>
      <c r="BN8" s="279" t="s">
        <v>611</v>
      </c>
      <c r="BO8" s="279" t="s">
        <v>697</v>
      </c>
      <c r="BP8" s="293"/>
      <c r="BQ8" s="294"/>
    </row>
    <row r="9" spans="1:71" s="273" customFormat="1" ht="102.75" thickBot="1" x14ac:dyDescent="0.25">
      <c r="A9" s="273">
        <v>32</v>
      </c>
      <c r="B9" s="274">
        <v>41</v>
      </c>
      <c r="C9" s="275"/>
      <c r="D9" s="276"/>
      <c r="E9" s="277"/>
      <c r="F9" s="278">
        <v>2</v>
      </c>
      <c r="G9" s="275"/>
      <c r="H9" s="275"/>
      <c r="I9" s="276">
        <v>6031</v>
      </c>
      <c r="J9" s="279" t="s">
        <v>58</v>
      </c>
      <c r="K9" s="280">
        <v>50840381.899999999</v>
      </c>
      <c r="L9" s="280">
        <v>46164252.924999997</v>
      </c>
      <c r="M9" s="281">
        <v>58269001.424999997</v>
      </c>
      <c r="N9" s="280">
        <v>43512271.600000001</v>
      </c>
      <c r="O9" s="280">
        <v>41786049.424999997</v>
      </c>
      <c r="P9" s="280">
        <v>53241516.100000001</v>
      </c>
      <c r="Q9" s="280">
        <v>45638211.25</v>
      </c>
      <c r="R9" s="280">
        <v>50437240.850000001</v>
      </c>
      <c r="S9" s="280">
        <v>38968091.200000003</v>
      </c>
      <c r="T9" s="280">
        <v>44740273.181000002</v>
      </c>
      <c r="U9" s="280">
        <v>42549745.82</v>
      </c>
      <c r="V9" s="280">
        <v>52907377.805</v>
      </c>
      <c r="W9" s="280">
        <v>44809247.706</v>
      </c>
      <c r="X9" s="280">
        <v>46169364.931000002</v>
      </c>
      <c r="Y9" s="280">
        <v>40620294.924999997</v>
      </c>
      <c r="Z9" s="282">
        <v>87</v>
      </c>
      <c r="AA9" s="283">
        <f t="shared" si="0"/>
        <v>-0.30288328387978719</v>
      </c>
      <c r="AB9" s="284"/>
      <c r="AC9" s="280">
        <v>24386.962</v>
      </c>
      <c r="AD9" s="280">
        <v>17541.738000000001</v>
      </c>
      <c r="AE9" s="285">
        <v>20888.596000000001</v>
      </c>
      <c r="AF9" s="280">
        <v>19333.284</v>
      </c>
      <c r="AG9" s="280">
        <v>16375.005999999999</v>
      </c>
      <c r="AH9" s="280">
        <v>17319.513999999999</v>
      </c>
      <c r="AI9" s="280">
        <v>15805.352000000001</v>
      </c>
      <c r="AJ9" s="280">
        <v>18528.439999999999</v>
      </c>
      <c r="AK9" s="280">
        <v>13115.272000000001</v>
      </c>
      <c r="AL9" s="280">
        <v>17241.621999999999</v>
      </c>
      <c r="AM9" s="280">
        <v>16715.850999999999</v>
      </c>
      <c r="AN9" s="280">
        <v>19761.333999999999</v>
      </c>
      <c r="AO9" s="280">
        <v>11146.152</v>
      </c>
      <c r="AP9" s="280">
        <v>9201.8559999999998</v>
      </c>
      <c r="AQ9" s="280">
        <v>4641.0559999999996</v>
      </c>
      <c r="AR9" s="280">
        <v>8084.0829999999996</v>
      </c>
      <c r="AS9" s="286">
        <f t="shared" si="1"/>
        <v>-0.61299060022990548</v>
      </c>
      <c r="AT9" s="287">
        <v>7309.3919999999998</v>
      </c>
      <c r="AU9" s="288">
        <f t="shared" si="2"/>
        <v>-0.65007739151065969</v>
      </c>
      <c r="AV9" s="288"/>
      <c r="AW9" s="289">
        <f t="shared" si="3"/>
        <v>0.95935400516729796</v>
      </c>
      <c r="AX9" s="290">
        <f t="shared" si="4"/>
        <v>0.75997062179253283</v>
      </c>
      <c r="AY9" s="291">
        <f t="shared" si="5"/>
        <v>0.7169711335069443</v>
      </c>
      <c r="AZ9" s="290">
        <f t="shared" si="6"/>
        <v>0.88863593138630803</v>
      </c>
      <c r="BA9" s="290">
        <f t="shared" si="7"/>
        <v>0.7837546848926602</v>
      </c>
      <c r="BB9" s="290">
        <f t="shared" si="8"/>
        <v>0.65060183363185631</v>
      </c>
      <c r="BC9" s="290">
        <f t="shared" si="9"/>
        <v>0.69263678689861008</v>
      </c>
      <c r="BD9" s="290">
        <f t="shared" si="10"/>
        <v>0.7347126721346019</v>
      </c>
      <c r="BE9" s="290">
        <f t="shared" si="11"/>
        <v>0.67312878799667764</v>
      </c>
      <c r="BF9" s="290">
        <f t="shared" si="12"/>
        <v>0.77074281286785062</v>
      </c>
      <c r="BG9" s="290">
        <f t="shared" si="13"/>
        <v>0.78570861836466777</v>
      </c>
      <c r="BH9" s="290">
        <f t="shared" si="14"/>
        <v>0.74701619395442653</v>
      </c>
      <c r="BI9" s="290">
        <f t="shared" si="15"/>
        <v>0.49749337784608777</v>
      </c>
      <c r="BJ9" s="290">
        <f t="shared" si="16"/>
        <v>0.39861306360839704</v>
      </c>
      <c r="BK9" s="290">
        <f t="shared" si="17"/>
        <v>0.39803172354736421</v>
      </c>
      <c r="BL9" s="292">
        <f t="shared" si="18"/>
        <v>-0.44484274896750914</v>
      </c>
      <c r="BM9" s="279" t="s">
        <v>329</v>
      </c>
      <c r="BN9" s="279" t="s">
        <v>491</v>
      </c>
      <c r="BO9" s="279" t="s">
        <v>699</v>
      </c>
      <c r="BP9" s="293"/>
      <c r="BQ9" s="294"/>
    </row>
    <row r="10" spans="1:71" s="394" customFormat="1" ht="64.5" thickBot="1" x14ac:dyDescent="0.25">
      <c r="A10" s="394">
        <v>37</v>
      </c>
      <c r="B10" s="21">
        <v>46</v>
      </c>
      <c r="C10" s="80" t="s">
        <v>65</v>
      </c>
      <c r="D10" s="81">
        <v>23</v>
      </c>
      <c r="E10" s="82">
        <v>1507</v>
      </c>
      <c r="F10" s="114">
        <v>4</v>
      </c>
      <c r="G10" s="80" t="s">
        <v>64</v>
      </c>
      <c r="H10" s="80" t="s">
        <v>40</v>
      </c>
      <c r="I10" s="81">
        <v>3809</v>
      </c>
      <c r="J10" s="83" t="s">
        <v>63</v>
      </c>
      <c r="K10" s="85">
        <v>14349809.34</v>
      </c>
      <c r="L10" s="85">
        <v>6211210.3540000003</v>
      </c>
      <c r="M10" s="86">
        <v>3446150.102</v>
      </c>
      <c r="N10" s="85">
        <v>10027948.606000001</v>
      </c>
      <c r="O10" s="85">
        <v>4943087.9409999996</v>
      </c>
      <c r="P10" s="85">
        <v>6382955.2029999997</v>
      </c>
      <c r="Q10" s="85">
        <v>577749.16399999999</v>
      </c>
      <c r="R10" s="85">
        <v>3212458.0120000001</v>
      </c>
      <c r="S10" s="85">
        <v>1559476.3489999999</v>
      </c>
      <c r="T10" s="85">
        <v>2229756.2089999998</v>
      </c>
      <c r="U10" s="85">
        <v>1571448.2069999999</v>
      </c>
      <c r="V10" s="85">
        <v>769111.36600000004</v>
      </c>
      <c r="W10" s="85">
        <v>503709.47</v>
      </c>
      <c r="X10" s="85">
        <v>1869915.673</v>
      </c>
      <c r="Y10" s="85">
        <v>2204675.41</v>
      </c>
      <c r="Z10" s="87">
        <v>78</v>
      </c>
      <c r="AA10" s="88">
        <f t="shared" si="0"/>
        <v>-0.36024974399098297</v>
      </c>
      <c r="AB10" s="89"/>
      <c r="AC10" s="85">
        <v>4678.0110000000004</v>
      </c>
      <c r="AD10" s="85">
        <v>2002.7370000000001</v>
      </c>
      <c r="AE10" s="120">
        <v>1158.886</v>
      </c>
      <c r="AF10" s="85">
        <v>3226.6689999999999</v>
      </c>
      <c r="AG10" s="85">
        <v>1569.6130000000001</v>
      </c>
      <c r="AH10" s="85">
        <v>1992.1030000000001</v>
      </c>
      <c r="AI10" s="85">
        <v>170.59399999999999</v>
      </c>
      <c r="AJ10" s="85">
        <v>1050.2429999999999</v>
      </c>
      <c r="AK10" s="85">
        <v>574.83000000000004</v>
      </c>
      <c r="AL10" s="85">
        <v>756.61900000000003</v>
      </c>
      <c r="AM10" s="85">
        <v>556.71699999999998</v>
      </c>
      <c r="AN10" s="85">
        <v>283.88099999999997</v>
      </c>
      <c r="AO10" s="85">
        <v>186.07900000000001</v>
      </c>
      <c r="AP10" s="85">
        <v>667.80799999999999</v>
      </c>
      <c r="AQ10" s="1090"/>
      <c r="AR10" s="85">
        <v>689.16</v>
      </c>
      <c r="AS10" s="91">
        <f t="shared" si="1"/>
        <v>-0.40532545910469192</v>
      </c>
      <c r="AT10" s="127">
        <v>1340.2850000000001</v>
      </c>
      <c r="AU10" s="123">
        <f t="shared" si="2"/>
        <v>0.15652876987037562</v>
      </c>
      <c r="AV10" s="123"/>
      <c r="AW10" s="92">
        <f t="shared" si="3"/>
        <v>0.65199625850917409</v>
      </c>
      <c r="AX10" s="93">
        <f t="shared" si="4"/>
        <v>0.64487817538178971</v>
      </c>
      <c r="AY10" s="94">
        <f t="shared" si="5"/>
        <v>0.67256849858480139</v>
      </c>
      <c r="AZ10" s="93">
        <f t="shared" si="6"/>
        <v>0.64353520880021142</v>
      </c>
      <c r="BA10" s="93">
        <f t="shared" si="7"/>
        <v>0.63507387233837609</v>
      </c>
      <c r="BB10" s="93">
        <f t="shared" si="8"/>
        <v>0.62419457340502982</v>
      </c>
      <c r="BC10" s="93">
        <f t="shared" si="9"/>
        <v>0.59054693846341944</v>
      </c>
      <c r="BD10" s="93">
        <f t="shared" si="10"/>
        <v>0.65385632813058536</v>
      </c>
      <c r="BE10" s="93">
        <f t="shared" si="11"/>
        <v>0.73720900014752322</v>
      </c>
      <c r="BF10" s="93">
        <f t="shared" si="12"/>
        <v>0.6786562557341892</v>
      </c>
      <c r="BG10" s="93">
        <f t="shared" si="13"/>
        <v>0.70854005562526312</v>
      </c>
      <c r="BH10" s="93">
        <f t="shared" si="14"/>
        <v>0.73820518730963591</v>
      </c>
      <c r="BI10" s="93">
        <f t="shared" si="15"/>
        <v>0.73883463020856055</v>
      </c>
      <c r="BJ10" s="93">
        <f t="shared" si="16"/>
        <v>0.71426536462855783</v>
      </c>
      <c r="BK10" s="93">
        <f t="shared" si="17"/>
        <v>0.62518046590813103</v>
      </c>
      <c r="BL10" s="95">
        <f t="shared" si="18"/>
        <v>-7.0458299454082135E-2</v>
      </c>
      <c r="BM10" s="83"/>
      <c r="BN10" s="83" t="s">
        <v>517</v>
      </c>
      <c r="BO10" s="83" t="s">
        <v>706</v>
      </c>
      <c r="BP10" s="226" t="s">
        <v>705</v>
      </c>
      <c r="BQ10" s="392"/>
    </row>
    <row r="11" spans="1:71" s="394" customFormat="1" ht="76.5" x14ac:dyDescent="0.2">
      <c r="A11" s="394">
        <v>42</v>
      </c>
      <c r="B11" s="21">
        <v>51</v>
      </c>
      <c r="C11" s="22" t="s">
        <v>18</v>
      </c>
      <c r="D11" s="23"/>
      <c r="E11" s="24">
        <v>1554</v>
      </c>
      <c r="F11" s="26">
        <v>3</v>
      </c>
      <c r="G11" s="22" t="s">
        <v>70</v>
      </c>
      <c r="H11" s="22" t="s">
        <v>9</v>
      </c>
      <c r="I11" s="23">
        <v>3797</v>
      </c>
      <c r="J11" s="25" t="s">
        <v>69</v>
      </c>
      <c r="K11" s="27">
        <v>22188267.699999999</v>
      </c>
      <c r="L11" s="27">
        <v>18143738.75</v>
      </c>
      <c r="M11" s="28">
        <v>15191281.975</v>
      </c>
      <c r="N11" s="27">
        <v>19594810.75</v>
      </c>
      <c r="O11" s="27">
        <v>18511297.125</v>
      </c>
      <c r="P11" s="27">
        <v>22255774.800000001</v>
      </c>
      <c r="Q11" s="27">
        <v>18039440.625</v>
      </c>
      <c r="R11" s="27">
        <v>21134996.649999999</v>
      </c>
      <c r="S11" s="27">
        <v>14317495.775</v>
      </c>
      <c r="T11" s="27">
        <v>17081268.574999999</v>
      </c>
      <c r="U11" s="27">
        <v>11758234.122</v>
      </c>
      <c r="V11" s="27">
        <v>11425504.710000001</v>
      </c>
      <c r="W11" s="27">
        <v>8271871.659</v>
      </c>
      <c r="X11" s="27">
        <v>12748700.33</v>
      </c>
      <c r="Y11" s="27">
        <v>10167413.341</v>
      </c>
      <c r="Z11" s="29">
        <v>77</v>
      </c>
      <c r="AA11" s="30">
        <f t="shared" si="0"/>
        <v>-0.33070735190536804</v>
      </c>
      <c r="AB11" s="31"/>
      <c r="AC11" s="27">
        <v>14938.603999999999</v>
      </c>
      <c r="AD11" s="27">
        <v>12242.208000000001</v>
      </c>
      <c r="AE11" s="118">
        <v>10095.924999999999</v>
      </c>
      <c r="AF11" s="27">
        <v>13782.919</v>
      </c>
      <c r="AG11" s="27">
        <v>12693.880999999999</v>
      </c>
      <c r="AH11" s="27">
        <v>15479.773999999999</v>
      </c>
      <c r="AI11" s="27">
        <v>12860.26</v>
      </c>
      <c r="AJ11" s="27">
        <v>14039.912</v>
      </c>
      <c r="AK11" s="27">
        <v>9116.9840000000004</v>
      </c>
      <c r="AL11" s="27">
        <v>10734.445</v>
      </c>
      <c r="AM11" s="27">
        <v>5852.1</v>
      </c>
      <c r="AN11" s="27">
        <v>6013.4440000000004</v>
      </c>
      <c r="AO11" s="27">
        <v>4960.18</v>
      </c>
      <c r="AP11" s="27">
        <v>8553.5329999999994</v>
      </c>
      <c r="AQ11" s="27">
        <v>6013.4440000000004</v>
      </c>
      <c r="AR11" s="27">
        <v>7276.125</v>
      </c>
      <c r="AS11" s="32">
        <f t="shared" si="1"/>
        <v>-0.27930080700876836</v>
      </c>
      <c r="AT11" s="127">
        <v>8750.9320000000007</v>
      </c>
      <c r="AU11" s="123">
        <f t="shared" si="2"/>
        <v>-0.13322137397019082</v>
      </c>
      <c r="AV11" s="123"/>
      <c r="AW11" s="33">
        <f t="shared" si="3"/>
        <v>1.3465317979735751</v>
      </c>
      <c r="AX11" s="34">
        <f t="shared" si="4"/>
        <v>1.3494691660504647</v>
      </c>
      <c r="AY11" s="35">
        <f t="shared" si="5"/>
        <v>1.3291735373768547</v>
      </c>
      <c r="AZ11" s="34">
        <f t="shared" si="6"/>
        <v>1.4067927652733263</v>
      </c>
      <c r="BA11" s="34">
        <f t="shared" si="7"/>
        <v>1.3714739614715141</v>
      </c>
      <c r="BB11" s="34">
        <f t="shared" si="8"/>
        <v>1.3910793166365072</v>
      </c>
      <c r="BC11" s="34">
        <f t="shared" si="9"/>
        <v>1.4257936559493511</v>
      </c>
      <c r="BD11" s="34">
        <f t="shared" si="10"/>
        <v>1.3285937284499167</v>
      </c>
      <c r="BE11" s="34">
        <f t="shared" si="11"/>
        <v>1.2735445001379788</v>
      </c>
      <c r="BF11" s="34">
        <f t="shared" si="12"/>
        <v>1.2568674220966052</v>
      </c>
      <c r="BG11" s="34">
        <f t="shared" si="13"/>
        <v>0.99540457168658514</v>
      </c>
      <c r="BH11" s="34">
        <f t="shared" si="14"/>
        <v>1.0526351618824898</v>
      </c>
      <c r="BI11" s="34">
        <f t="shared" si="15"/>
        <v>1.1992884330121834</v>
      </c>
      <c r="BJ11" s="34">
        <f t="shared" si="16"/>
        <v>1.3418674497936058</v>
      </c>
      <c r="BK11" s="34">
        <f t="shared" si="17"/>
        <v>1.4312637356168247</v>
      </c>
      <c r="BL11" s="36">
        <f t="shared" si="18"/>
        <v>7.680727562591011E-2</v>
      </c>
      <c r="BM11" s="25"/>
      <c r="BN11" s="25" t="s">
        <v>521</v>
      </c>
      <c r="BO11" s="25" t="s">
        <v>714</v>
      </c>
      <c r="BP11" s="393" t="s">
        <v>708</v>
      </c>
      <c r="BQ11" s="392"/>
    </row>
    <row r="12" spans="1:71" s="342" customFormat="1" ht="76.5" x14ac:dyDescent="0.2">
      <c r="A12" s="342">
        <v>60</v>
      </c>
      <c r="B12" s="21">
        <v>71</v>
      </c>
      <c r="C12" s="22" t="s">
        <v>96</v>
      </c>
      <c r="D12" s="23"/>
      <c r="E12" s="24">
        <v>1743</v>
      </c>
      <c r="F12" s="26">
        <v>7</v>
      </c>
      <c r="G12" s="22" t="s">
        <v>101</v>
      </c>
      <c r="H12" s="22" t="s">
        <v>9</v>
      </c>
      <c r="I12" s="23">
        <v>6250</v>
      </c>
      <c r="J12" s="25" t="s">
        <v>100</v>
      </c>
      <c r="K12" s="27">
        <v>30424279.070999999</v>
      </c>
      <c r="L12" s="27">
        <v>8608083.9059999995</v>
      </c>
      <c r="M12" s="28">
        <v>22691354.302999999</v>
      </c>
      <c r="N12" s="27">
        <v>26088697.118999999</v>
      </c>
      <c r="O12" s="27">
        <v>25930295.554000001</v>
      </c>
      <c r="P12" s="27">
        <v>23592556.090999998</v>
      </c>
      <c r="Q12" s="27">
        <v>23881494.037</v>
      </c>
      <c r="R12" s="27">
        <v>22356083.210000001</v>
      </c>
      <c r="S12" s="27">
        <v>26482554.337000001</v>
      </c>
      <c r="T12" s="27">
        <v>21765140.5</v>
      </c>
      <c r="U12" s="27">
        <v>19064005.324000001</v>
      </c>
      <c r="V12" s="27">
        <v>19006288.087000001</v>
      </c>
      <c r="W12" s="27">
        <v>21500665.476</v>
      </c>
      <c r="X12" s="27">
        <v>22916373.009</v>
      </c>
      <c r="Y12" s="27">
        <v>16657871.683</v>
      </c>
      <c r="Z12" s="29">
        <v>91</v>
      </c>
      <c r="AA12" s="30">
        <f t="shared" si="0"/>
        <v>-0.2658934561346265</v>
      </c>
      <c r="AB12" s="31"/>
      <c r="AC12" s="27">
        <v>21911.827000000001</v>
      </c>
      <c r="AD12" s="27">
        <v>6333.0479999999998</v>
      </c>
      <c r="AE12" s="118">
        <v>15979.826999999999</v>
      </c>
      <c r="AF12" s="27">
        <v>19748.52</v>
      </c>
      <c r="AG12" s="27">
        <v>16803.728999999999</v>
      </c>
      <c r="AH12" s="27">
        <v>15855.66</v>
      </c>
      <c r="AI12" s="27">
        <v>16204.700999999999</v>
      </c>
      <c r="AJ12" s="27">
        <v>12885.289000000001</v>
      </c>
      <c r="AK12" s="27">
        <v>14303.86</v>
      </c>
      <c r="AL12" s="27">
        <v>11345.772999999999</v>
      </c>
      <c r="AM12" s="27">
        <v>11564.351000000001</v>
      </c>
      <c r="AN12" s="27">
        <v>13376.674999999999</v>
      </c>
      <c r="AO12" s="27">
        <v>10987.912</v>
      </c>
      <c r="AP12" s="27">
        <v>10643.454</v>
      </c>
      <c r="AQ12" s="27">
        <v>13376.674999999999</v>
      </c>
      <c r="AR12" s="27">
        <v>9244.643</v>
      </c>
      <c r="AS12" s="32">
        <f t="shared" si="1"/>
        <v>-0.42148040776661722</v>
      </c>
      <c r="AT12" s="127">
        <v>8938.3950000000004</v>
      </c>
      <c r="AU12" s="123">
        <f t="shared" si="2"/>
        <v>-0.44064507081334481</v>
      </c>
      <c r="AV12" s="123"/>
      <c r="AW12" s="33">
        <f t="shared" si="3"/>
        <v>1.4404171713561522</v>
      </c>
      <c r="AX12" s="34">
        <f t="shared" si="4"/>
        <v>1.4714187429297114</v>
      </c>
      <c r="AY12" s="35">
        <f t="shared" si="5"/>
        <v>1.4084507065219394</v>
      </c>
      <c r="AZ12" s="34">
        <f t="shared" si="6"/>
        <v>1.5139521847273434</v>
      </c>
      <c r="BA12" s="34">
        <f t="shared" si="7"/>
        <v>1.2960692225822208</v>
      </c>
      <c r="BB12" s="34">
        <f t="shared" si="8"/>
        <v>1.3441239634096755</v>
      </c>
      <c r="BC12" s="34">
        <f t="shared" si="9"/>
        <v>1.357092732547954</v>
      </c>
      <c r="BD12" s="34">
        <f t="shared" si="10"/>
        <v>1.1527322455336306</v>
      </c>
      <c r="BE12" s="34">
        <f t="shared" si="11"/>
        <v>1.0802477599387319</v>
      </c>
      <c r="BF12" s="34">
        <f t="shared" si="12"/>
        <v>1.0425637270754122</v>
      </c>
      <c r="BG12" s="34">
        <f t="shared" si="13"/>
        <v>1.2132131525835699</v>
      </c>
      <c r="BH12" s="34">
        <f t="shared" si="14"/>
        <v>1.4076052029485371</v>
      </c>
      <c r="BI12" s="34">
        <f t="shared" si="15"/>
        <v>1.022099712426594</v>
      </c>
      <c r="BJ12" s="34">
        <f t="shared" si="16"/>
        <v>0.92889516118628124</v>
      </c>
      <c r="BK12" s="34">
        <f t="shared" si="17"/>
        <v>1.1099428757677987</v>
      </c>
      <c r="BL12" s="36">
        <f t="shared" si="18"/>
        <v>-0.21194055948985449</v>
      </c>
      <c r="BM12" s="25"/>
      <c r="BN12" s="25" t="s">
        <v>532</v>
      </c>
      <c r="BO12" s="388" t="s">
        <v>722</v>
      </c>
      <c r="BP12" s="387"/>
      <c r="BQ12" s="389"/>
    </row>
    <row r="13" spans="1:71" s="342" customFormat="1" ht="77.25" thickBot="1" x14ac:dyDescent="0.25">
      <c r="A13" s="342">
        <v>61</v>
      </c>
      <c r="B13" s="21">
        <v>72</v>
      </c>
      <c r="C13" s="50"/>
      <c r="D13" s="51"/>
      <c r="E13" s="52">
        <v>1745</v>
      </c>
      <c r="F13" s="54" t="s">
        <v>359</v>
      </c>
      <c r="G13" s="50" t="s">
        <v>103</v>
      </c>
      <c r="H13" s="50" t="s">
        <v>9</v>
      </c>
      <c r="I13" s="51">
        <v>3113</v>
      </c>
      <c r="J13" s="53" t="s">
        <v>102</v>
      </c>
      <c r="K13" s="55">
        <v>23901098.943</v>
      </c>
      <c r="L13" s="55">
        <v>28407802.416999999</v>
      </c>
      <c r="M13" s="56">
        <v>29653709.210000001</v>
      </c>
      <c r="N13" s="55">
        <v>24008692.965999998</v>
      </c>
      <c r="O13" s="55">
        <v>27463429.714000002</v>
      </c>
      <c r="P13" s="55">
        <v>27170088.039000001</v>
      </c>
      <c r="Q13" s="55">
        <v>28929918.714000002</v>
      </c>
      <c r="R13" s="55">
        <v>25411707.789000001</v>
      </c>
      <c r="S13" s="55">
        <v>27858288.623</v>
      </c>
      <c r="T13" s="55">
        <v>28805310.116</v>
      </c>
      <c r="U13" s="55">
        <v>23533348.18</v>
      </c>
      <c r="V13" s="55">
        <v>26906821.017999999</v>
      </c>
      <c r="W13" s="55">
        <v>27805077.375</v>
      </c>
      <c r="X13" s="55">
        <v>27458144.111000001</v>
      </c>
      <c r="Y13" s="55">
        <v>21153056.318999998</v>
      </c>
      <c r="Z13" s="57">
        <v>68.5</v>
      </c>
      <c r="AA13" s="58">
        <f t="shared" si="0"/>
        <v>-0.28666406724368099</v>
      </c>
      <c r="AB13" s="59"/>
      <c r="AC13" s="55">
        <v>15683.683000000001</v>
      </c>
      <c r="AD13" s="55">
        <v>17692.919999999998</v>
      </c>
      <c r="AE13" s="119">
        <v>19236.829000000002</v>
      </c>
      <c r="AF13" s="55">
        <v>15448.257</v>
      </c>
      <c r="AG13" s="55">
        <v>16971.957999999999</v>
      </c>
      <c r="AH13" s="55">
        <v>16400.136999999999</v>
      </c>
      <c r="AI13" s="55">
        <v>18566.079000000002</v>
      </c>
      <c r="AJ13" s="55">
        <v>17307.957999999999</v>
      </c>
      <c r="AK13" s="55">
        <v>18200.388999999999</v>
      </c>
      <c r="AL13" s="55">
        <v>17926.458999999999</v>
      </c>
      <c r="AM13" s="55">
        <v>15181.358</v>
      </c>
      <c r="AN13" s="55">
        <v>16421.304</v>
      </c>
      <c r="AO13" s="55">
        <v>16999.394</v>
      </c>
      <c r="AP13" s="55">
        <v>16253.878000000001</v>
      </c>
      <c r="AQ13" s="1080">
        <v>16421.304</v>
      </c>
      <c r="AR13" s="55">
        <v>12300.39</v>
      </c>
      <c r="AS13" s="75">
        <f t="shared" si="1"/>
        <v>-0.360581205977347</v>
      </c>
      <c r="AT13" s="127">
        <v>11655.532999999999</v>
      </c>
      <c r="AU13" s="123">
        <f t="shared" si="2"/>
        <v>-0.39410320692667183</v>
      </c>
      <c r="AV13" s="123"/>
      <c r="AW13" s="33">
        <f t="shared" si="3"/>
        <v>1.3123817475843165</v>
      </c>
      <c r="AX13" s="34">
        <f t="shared" si="4"/>
        <v>1.2456380638167264</v>
      </c>
      <c r="AY13" s="35">
        <f t="shared" si="5"/>
        <v>1.2974315532515468</v>
      </c>
      <c r="AZ13" s="34">
        <f t="shared" si="6"/>
        <v>1.2868886300372209</v>
      </c>
      <c r="BA13" s="34">
        <f t="shared" si="7"/>
        <v>1.2359678435463743</v>
      </c>
      <c r="BB13" s="34">
        <f t="shared" si="8"/>
        <v>1.2072200116877949</v>
      </c>
      <c r="BC13" s="34">
        <f t="shared" si="9"/>
        <v>1.2835209931658296</v>
      </c>
      <c r="BD13" s="34">
        <f t="shared" si="10"/>
        <v>1.3622034491906221</v>
      </c>
      <c r="BE13" s="34">
        <f t="shared" si="11"/>
        <v>1.306640852659817</v>
      </c>
      <c r="BF13" s="34">
        <f t="shared" si="12"/>
        <v>1.2446634962657592</v>
      </c>
      <c r="BG13" s="34">
        <f t="shared" si="13"/>
        <v>1.2901995826417931</v>
      </c>
      <c r="BH13" s="34">
        <f t="shared" si="14"/>
        <v>1.2206052873369584</v>
      </c>
      <c r="BI13" s="34">
        <f t="shared" si="15"/>
        <v>1.222754662447689</v>
      </c>
      <c r="BJ13" s="34">
        <f t="shared" si="16"/>
        <v>1.1839021555348701</v>
      </c>
      <c r="BK13" s="34">
        <f t="shared" si="17"/>
        <v>1.1629893869238745</v>
      </c>
      <c r="BL13" s="36">
        <f t="shared" si="18"/>
        <v>-0.10362177950022966</v>
      </c>
      <c r="BM13" s="53"/>
      <c r="BN13" s="53" t="s">
        <v>533</v>
      </c>
      <c r="BO13" s="380" t="s">
        <v>723</v>
      </c>
      <c r="BP13" s="380"/>
      <c r="BQ13" s="379"/>
    </row>
    <row r="14" spans="1:71" s="342" customFormat="1" x14ac:dyDescent="0.2">
      <c r="A14" s="342">
        <v>78</v>
      </c>
      <c r="B14" s="21">
        <v>89</v>
      </c>
      <c r="C14" s="22" t="s">
        <v>118</v>
      </c>
      <c r="D14" s="23"/>
      <c r="E14" s="24">
        <v>8006</v>
      </c>
      <c r="F14" s="26">
        <v>2</v>
      </c>
      <c r="G14" s="22" t="s">
        <v>292</v>
      </c>
      <c r="H14" s="22" t="s">
        <v>40</v>
      </c>
      <c r="I14" s="23">
        <v>6113</v>
      </c>
      <c r="J14" s="25" t="s">
        <v>293</v>
      </c>
      <c r="K14" s="27">
        <v>20581290.125</v>
      </c>
      <c r="L14" s="27">
        <v>20536889.324999999</v>
      </c>
      <c r="M14" s="28">
        <v>7460914.4500000002</v>
      </c>
      <c r="N14" s="27">
        <v>21489508.5</v>
      </c>
      <c r="O14" s="27">
        <v>21708582.100000001</v>
      </c>
      <c r="P14" s="27">
        <v>18453787.975000001</v>
      </c>
      <c r="Q14" s="27">
        <v>2413631.3250000002</v>
      </c>
      <c r="R14" s="27">
        <v>7237117.5279999999</v>
      </c>
      <c r="S14" s="27">
        <v>3264311.1349999998</v>
      </c>
      <c r="T14" s="27">
        <v>2343983.0019999999</v>
      </c>
      <c r="U14" s="27">
        <v>2582815.9539999999</v>
      </c>
      <c r="V14" s="27">
        <v>2254993.0070000002</v>
      </c>
      <c r="W14" s="27">
        <v>2253055.6129999999</v>
      </c>
      <c r="X14" s="27">
        <v>1792286.91</v>
      </c>
      <c r="Y14" s="27">
        <v>2217694.602</v>
      </c>
      <c r="Z14" s="29">
        <v>88</v>
      </c>
      <c r="AA14" s="30">
        <f t="shared" si="0"/>
        <v>-0.7027583392274388</v>
      </c>
      <c r="AB14" s="31"/>
      <c r="AC14" s="27">
        <v>9255.8160000000007</v>
      </c>
      <c r="AD14" s="27">
        <v>9558.4529999999995</v>
      </c>
      <c r="AE14" s="118">
        <v>2995.9369999999999</v>
      </c>
      <c r="AF14" s="27">
        <v>9813.8089999999993</v>
      </c>
      <c r="AG14" s="27">
        <v>11499.692999999999</v>
      </c>
      <c r="AH14" s="27">
        <v>9302.1959999999999</v>
      </c>
      <c r="AI14" s="27">
        <v>1093.829</v>
      </c>
      <c r="AJ14" s="27">
        <v>2993.462</v>
      </c>
      <c r="AK14" s="27">
        <v>1165.777</v>
      </c>
      <c r="AL14" s="27">
        <v>811.59299999999996</v>
      </c>
      <c r="AM14" s="27">
        <v>105.89</v>
      </c>
      <c r="AN14" s="27">
        <v>138.86000000000001</v>
      </c>
      <c r="AO14" s="27">
        <v>29.071999999999999</v>
      </c>
      <c r="AP14" s="27">
        <v>98.438999999999993</v>
      </c>
      <c r="AQ14" s="1093"/>
      <c r="AR14" s="27">
        <v>321.613</v>
      </c>
      <c r="AS14" s="32">
        <f t="shared" si="1"/>
        <v>-0.89265027936168218</v>
      </c>
      <c r="AT14" s="127">
        <v>367.42099999999999</v>
      </c>
      <c r="AU14" s="123">
        <f t="shared" si="2"/>
        <v>-0.87736023821595721</v>
      </c>
      <c r="AV14" s="123"/>
      <c r="AW14" s="33">
        <f t="shared" si="3"/>
        <v>0.89943982556827207</v>
      </c>
      <c r="AX14" s="34">
        <f t="shared" si="4"/>
        <v>0.93085694223070958</v>
      </c>
      <c r="AY14" s="35">
        <f t="shared" si="5"/>
        <v>0.80310182353049231</v>
      </c>
      <c r="AZ14" s="34">
        <f t="shared" si="6"/>
        <v>0.91335816265876901</v>
      </c>
      <c r="BA14" s="34">
        <f t="shared" si="7"/>
        <v>1.0594605347347859</v>
      </c>
      <c r="BB14" s="34">
        <f t="shared" si="8"/>
        <v>1.0081611442162459</v>
      </c>
      <c r="BC14" s="34">
        <f t="shared" si="9"/>
        <v>0.90637620474203939</v>
      </c>
      <c r="BD14" s="34">
        <f t="shared" si="10"/>
        <v>0.82725255971551215</v>
      </c>
      <c r="BE14" s="34">
        <f t="shared" si="11"/>
        <v>0.71425605696743732</v>
      </c>
      <c r="BF14" s="34">
        <f t="shared" si="12"/>
        <v>0.69249051661851602</v>
      </c>
      <c r="BG14" s="34">
        <f t="shared" si="13"/>
        <v>8.1995776614286781E-2</v>
      </c>
      <c r="BH14" s="34">
        <f t="shared" si="14"/>
        <v>0.1231578098636649</v>
      </c>
      <c r="BI14" s="34">
        <f t="shared" si="15"/>
        <v>2.5806730941088405E-2</v>
      </c>
      <c r="BJ14" s="34">
        <f t="shared" si="16"/>
        <v>0.10984736813147847</v>
      </c>
      <c r="BK14" s="34">
        <f t="shared" si="17"/>
        <v>0.2900426413176615</v>
      </c>
      <c r="BL14" s="36">
        <f t="shared" si="18"/>
        <v>-0.63884698948557528</v>
      </c>
      <c r="BM14" s="25"/>
      <c r="BN14" s="25" t="s">
        <v>613</v>
      </c>
      <c r="BO14" s="380"/>
      <c r="BP14" s="380"/>
      <c r="BQ14" s="379"/>
    </row>
    <row r="15" spans="1:71" s="273" customFormat="1" ht="102" x14ac:dyDescent="0.2">
      <c r="A15" s="273">
        <v>93</v>
      </c>
      <c r="B15" s="274">
        <v>104</v>
      </c>
      <c r="C15" s="275" t="s">
        <v>151</v>
      </c>
      <c r="D15" s="276"/>
      <c r="E15" s="277"/>
      <c r="F15" s="278">
        <v>2</v>
      </c>
      <c r="G15" s="275" t="s">
        <v>150</v>
      </c>
      <c r="H15" s="275"/>
      <c r="I15" s="276">
        <v>2712</v>
      </c>
      <c r="J15" s="279" t="s">
        <v>152</v>
      </c>
      <c r="K15" s="280">
        <v>33783548.274999999</v>
      </c>
      <c r="L15" s="280">
        <v>28619400.774999999</v>
      </c>
      <c r="M15" s="281">
        <v>32833770.050000001</v>
      </c>
      <c r="N15" s="280">
        <v>29431943.274999999</v>
      </c>
      <c r="O15" s="280">
        <v>27856029.100000001</v>
      </c>
      <c r="P15" s="280">
        <v>33742391.375</v>
      </c>
      <c r="Q15" s="280">
        <v>36636142.354000002</v>
      </c>
      <c r="R15" s="280">
        <v>29398620.269000001</v>
      </c>
      <c r="S15" s="280">
        <v>35523515.829000004</v>
      </c>
      <c r="T15" s="280">
        <v>27521682.613000002</v>
      </c>
      <c r="U15" s="280">
        <v>24979145.261</v>
      </c>
      <c r="V15" s="280">
        <v>19453730.712000001</v>
      </c>
      <c r="W15" s="280">
        <v>37665986.050999999</v>
      </c>
      <c r="X15" s="280">
        <v>34452059.818000004</v>
      </c>
      <c r="Y15" s="280">
        <v>38520123.098999999</v>
      </c>
      <c r="Z15" s="282">
        <v>56</v>
      </c>
      <c r="AA15" s="283">
        <f t="shared" si="0"/>
        <v>0.17318611418489843</v>
      </c>
      <c r="AB15" s="284"/>
      <c r="AC15" s="280">
        <v>26697.486000000001</v>
      </c>
      <c r="AD15" s="280">
        <v>21286.851999999999</v>
      </c>
      <c r="AE15" s="285">
        <v>21367.32</v>
      </c>
      <c r="AF15" s="280">
        <v>21147.957999999999</v>
      </c>
      <c r="AG15" s="280">
        <v>28733.394</v>
      </c>
      <c r="AH15" s="280">
        <v>41530.021999999997</v>
      </c>
      <c r="AI15" s="280">
        <v>24445.152999999998</v>
      </c>
      <c r="AJ15" s="280">
        <v>17685.295999999998</v>
      </c>
      <c r="AK15" s="280">
        <v>3456.5369999999998</v>
      </c>
      <c r="AL15" s="280">
        <v>4273.951</v>
      </c>
      <c r="AM15" s="280">
        <v>2119.0729999999999</v>
      </c>
      <c r="AN15" s="280">
        <v>1650.0550000000001</v>
      </c>
      <c r="AO15" s="280">
        <v>3539.5920000000001</v>
      </c>
      <c r="AP15" s="280">
        <v>3993.06</v>
      </c>
      <c r="AQ15" s="280">
        <v>1650.0550000000001</v>
      </c>
      <c r="AR15" s="280">
        <v>4516.143</v>
      </c>
      <c r="AS15" s="286">
        <f t="shared" si="1"/>
        <v>-0.78864251576706856</v>
      </c>
      <c r="AT15" s="287">
        <v>4134.9120000000003</v>
      </c>
      <c r="AU15" s="288">
        <f t="shared" si="2"/>
        <v>-0.80648429470799332</v>
      </c>
      <c r="AV15" s="288"/>
      <c r="AW15" s="289">
        <f t="shared" si="3"/>
        <v>1.5805021889755895</v>
      </c>
      <c r="AX15" s="290">
        <f t="shared" si="4"/>
        <v>1.4875819495560352</v>
      </c>
      <c r="AY15" s="291">
        <f t="shared" si="5"/>
        <v>1.301545327719684</v>
      </c>
      <c r="AZ15" s="290">
        <f t="shared" si="6"/>
        <v>1.4370752078720836</v>
      </c>
      <c r="BA15" s="290">
        <f t="shared" si="7"/>
        <v>2.0629928190303333</v>
      </c>
      <c r="BB15" s="290">
        <f t="shared" si="8"/>
        <v>2.461593284154123</v>
      </c>
      <c r="BC15" s="290">
        <f t="shared" si="9"/>
        <v>1.3344829138284551</v>
      </c>
      <c r="BD15" s="290">
        <f t="shared" si="10"/>
        <v>1.2031378233521139</v>
      </c>
      <c r="BE15" s="290">
        <f t="shared" si="11"/>
        <v>0.19460556869645312</v>
      </c>
      <c r="BF15" s="290">
        <f t="shared" si="12"/>
        <v>0.3105879142709958</v>
      </c>
      <c r="BG15" s="290">
        <f t="shared" si="13"/>
        <v>0.16966737475269131</v>
      </c>
      <c r="BH15" s="290">
        <f t="shared" si="14"/>
        <v>0.1696389267876692</v>
      </c>
      <c r="BI15" s="290">
        <f t="shared" si="15"/>
        <v>0.18794633413857098</v>
      </c>
      <c r="BJ15" s="290">
        <f t="shared" si="16"/>
        <v>0.23180384691621631</v>
      </c>
      <c r="BK15" s="290">
        <f t="shared" si="17"/>
        <v>0.23448227246798395</v>
      </c>
      <c r="BL15" s="292">
        <f t="shared" si="18"/>
        <v>-0.81984317605073465</v>
      </c>
      <c r="BM15" s="279" t="s">
        <v>325</v>
      </c>
      <c r="BN15" s="279" t="s">
        <v>554</v>
      </c>
      <c r="BO15" s="279" t="s">
        <v>728</v>
      </c>
      <c r="BP15" s="293"/>
      <c r="BQ15" s="294"/>
      <c r="BR15" s="293" t="s">
        <v>782</v>
      </c>
      <c r="BS15" s="294"/>
    </row>
    <row r="16" spans="1:71" s="113" customFormat="1" ht="89.25" x14ac:dyDescent="0.2">
      <c r="A16" s="113">
        <v>98</v>
      </c>
      <c r="B16" s="133">
        <v>109</v>
      </c>
      <c r="C16" s="153"/>
      <c r="D16" s="154"/>
      <c r="E16" s="155">
        <v>2836</v>
      </c>
      <c r="F16" s="156">
        <v>12</v>
      </c>
      <c r="G16" s="153" t="s">
        <v>160</v>
      </c>
      <c r="H16" s="153" t="s">
        <v>9</v>
      </c>
      <c r="I16" s="154">
        <v>1626</v>
      </c>
      <c r="J16" s="152" t="s">
        <v>159</v>
      </c>
      <c r="K16" s="157">
        <v>26676884.425000001</v>
      </c>
      <c r="L16" s="157">
        <v>34858120.25</v>
      </c>
      <c r="M16" s="158">
        <v>40123647.825000003</v>
      </c>
      <c r="N16" s="157">
        <v>31505463.910999998</v>
      </c>
      <c r="O16" s="157">
        <v>22621910.340999998</v>
      </c>
      <c r="P16" s="157">
        <v>31030885.923</v>
      </c>
      <c r="Q16" s="157">
        <v>31705424.75</v>
      </c>
      <c r="R16" s="157">
        <v>24480325.888</v>
      </c>
      <c r="S16" s="157">
        <v>26876131.765999999</v>
      </c>
      <c r="T16" s="157">
        <v>28746315.951000001</v>
      </c>
      <c r="U16" s="157">
        <v>24931939.429000001</v>
      </c>
      <c r="V16" s="157">
        <v>21935452.267999999</v>
      </c>
      <c r="W16" s="157">
        <v>23361606.368000001</v>
      </c>
      <c r="X16" s="157">
        <v>26371179.642999999</v>
      </c>
      <c r="Y16" s="157">
        <v>19827517.044</v>
      </c>
      <c r="Z16" s="159">
        <v>46</v>
      </c>
      <c r="AA16" s="160">
        <f t="shared" si="0"/>
        <v>-0.50583962030376539</v>
      </c>
      <c r="AB16" s="161"/>
      <c r="AC16" s="157">
        <v>19372.131000000001</v>
      </c>
      <c r="AD16" s="157">
        <v>30329.126</v>
      </c>
      <c r="AE16" s="162">
        <v>41840.317000000003</v>
      </c>
      <c r="AF16" s="157">
        <v>30968.304</v>
      </c>
      <c r="AG16" s="157">
        <v>25593.542000000001</v>
      </c>
      <c r="AH16" s="157">
        <v>37773.891000000003</v>
      </c>
      <c r="AI16" s="157">
        <v>38697.127</v>
      </c>
      <c r="AJ16" s="157">
        <v>32219.491000000002</v>
      </c>
      <c r="AK16" s="157">
        <v>20582.907999999999</v>
      </c>
      <c r="AL16" s="157">
        <v>36502.849000000002</v>
      </c>
      <c r="AM16" s="157">
        <v>34481.008000000002</v>
      </c>
      <c r="AN16" s="157">
        <v>31449.031999999999</v>
      </c>
      <c r="AO16" s="157">
        <v>37045.231</v>
      </c>
      <c r="AP16" s="157">
        <v>39561.542999999998</v>
      </c>
      <c r="AQ16" s="157">
        <v>31449.031999999999</v>
      </c>
      <c r="AR16" s="157">
        <v>33113.093000000001</v>
      </c>
      <c r="AS16" s="163">
        <f t="shared" si="1"/>
        <v>-0.2085840793223436</v>
      </c>
      <c r="AT16" s="146">
        <v>47964.216</v>
      </c>
      <c r="AU16" s="147">
        <f t="shared" si="2"/>
        <v>0.14636358993169191</v>
      </c>
      <c r="AV16" s="147"/>
      <c r="AW16" s="164">
        <f t="shared" si="3"/>
        <v>1.4523533326737048</v>
      </c>
      <c r="AX16" s="165">
        <f t="shared" si="4"/>
        <v>1.7401469604489073</v>
      </c>
      <c r="AY16" s="166">
        <f t="shared" si="5"/>
        <v>2.0855689483910975</v>
      </c>
      <c r="AZ16" s="165">
        <f t="shared" si="6"/>
        <v>1.965900523635048</v>
      </c>
      <c r="BA16" s="165">
        <f t="shared" si="7"/>
        <v>2.2627215486407626</v>
      </c>
      <c r="BB16" s="165">
        <f t="shared" si="8"/>
        <v>2.4345995853120073</v>
      </c>
      <c r="BC16" s="165">
        <f t="shared" si="9"/>
        <v>2.441041386774041</v>
      </c>
      <c r="BD16" s="165">
        <f t="shared" si="10"/>
        <v>2.6322763142457721</v>
      </c>
      <c r="BE16" s="165">
        <f t="shared" si="11"/>
        <v>1.5316867902871854</v>
      </c>
      <c r="BF16" s="165">
        <f t="shared" si="12"/>
        <v>2.5396540594781971</v>
      </c>
      <c r="BG16" s="165">
        <f t="shared" si="13"/>
        <v>2.766010891225962</v>
      </c>
      <c r="BH16" s="165">
        <f t="shared" si="14"/>
        <v>2.8674158723299867</v>
      </c>
      <c r="BI16" s="165">
        <f t="shared" si="15"/>
        <v>3.1714626482829025</v>
      </c>
      <c r="BJ16" s="165">
        <f t="shared" si="16"/>
        <v>3.0003620266946434</v>
      </c>
      <c r="BK16" s="165">
        <f t="shared" si="17"/>
        <v>3.3401149449542746</v>
      </c>
      <c r="BL16" s="167">
        <f t="shared" si="18"/>
        <v>0.60153657232525959</v>
      </c>
      <c r="BM16" s="152"/>
      <c r="BN16" s="152" t="s">
        <v>557</v>
      </c>
      <c r="BO16" s="152" t="s">
        <v>731</v>
      </c>
      <c r="BP16" s="185"/>
      <c r="BQ16" s="186"/>
      <c r="BR16" s="186"/>
      <c r="BS16" s="186"/>
    </row>
    <row r="17" spans="1:71" s="273" customFormat="1" ht="89.25" x14ac:dyDescent="0.2">
      <c r="A17" s="273">
        <v>115</v>
      </c>
      <c r="B17" s="274">
        <v>127</v>
      </c>
      <c r="C17" s="275"/>
      <c r="D17" s="276"/>
      <c r="E17" s="277">
        <v>6019</v>
      </c>
      <c r="F17" s="278">
        <v>1</v>
      </c>
      <c r="G17" s="275" t="s">
        <v>266</v>
      </c>
      <c r="H17" s="275" t="s">
        <v>9</v>
      </c>
      <c r="I17" s="276">
        <v>3298</v>
      </c>
      <c r="J17" s="279" t="s">
        <v>265</v>
      </c>
      <c r="K17" s="280">
        <v>79135320.974999994</v>
      </c>
      <c r="L17" s="280">
        <v>86748793.049999997</v>
      </c>
      <c r="M17" s="281">
        <v>88046485.625</v>
      </c>
      <c r="N17" s="280">
        <v>82380436.525000006</v>
      </c>
      <c r="O17" s="280">
        <v>82627508.5</v>
      </c>
      <c r="P17" s="280">
        <v>87368064.150000006</v>
      </c>
      <c r="Q17" s="280">
        <v>83026147.875</v>
      </c>
      <c r="R17" s="280">
        <v>71436434.099999994</v>
      </c>
      <c r="S17" s="280">
        <v>87821760.339000002</v>
      </c>
      <c r="T17" s="280">
        <v>67129963.025000006</v>
      </c>
      <c r="U17" s="280">
        <v>88409026.566</v>
      </c>
      <c r="V17" s="280">
        <v>66742424.270999998</v>
      </c>
      <c r="W17" s="280">
        <v>45482538.957000002</v>
      </c>
      <c r="X17" s="280">
        <v>89712237.920000002</v>
      </c>
      <c r="Y17" s="280">
        <v>69594206.414000005</v>
      </c>
      <c r="Z17" s="282">
        <v>75</v>
      </c>
      <c r="AA17" s="283">
        <f t="shared" si="0"/>
        <v>-0.20957428431147557</v>
      </c>
      <c r="AB17" s="284"/>
      <c r="AC17" s="280">
        <v>19410.624</v>
      </c>
      <c r="AD17" s="280">
        <v>21651.524000000001</v>
      </c>
      <c r="AE17" s="285">
        <v>21491.838</v>
      </c>
      <c r="AF17" s="280">
        <v>22917.907999999999</v>
      </c>
      <c r="AG17" s="280">
        <v>21638.267</v>
      </c>
      <c r="AH17" s="280">
        <v>22379.548999999999</v>
      </c>
      <c r="AI17" s="280">
        <v>22054.116999999998</v>
      </c>
      <c r="AJ17" s="280">
        <v>16776.366000000002</v>
      </c>
      <c r="AK17" s="280">
        <v>15961.585999999999</v>
      </c>
      <c r="AL17" s="280">
        <v>14284.894</v>
      </c>
      <c r="AM17" s="280">
        <v>19388.146000000001</v>
      </c>
      <c r="AN17" s="280">
        <v>18044.298999999999</v>
      </c>
      <c r="AO17" s="280">
        <v>11975.468999999999</v>
      </c>
      <c r="AP17" s="280">
        <v>18456.992999999999</v>
      </c>
      <c r="AQ17" s="280">
        <v>18044.298999999999</v>
      </c>
      <c r="AR17" s="280">
        <v>13498.34</v>
      </c>
      <c r="AS17" s="286">
        <f t="shared" si="1"/>
        <v>-0.37193180034206474</v>
      </c>
      <c r="AT17" s="287">
        <v>12717.268</v>
      </c>
      <c r="AU17" s="288">
        <f t="shared" si="2"/>
        <v>-0.40827452728798719</v>
      </c>
      <c r="AV17" s="288"/>
      <c r="AW17" s="289">
        <f t="shared" si="3"/>
        <v>0.4905678971374135</v>
      </c>
      <c r="AX17" s="290">
        <f t="shared" si="4"/>
        <v>0.49917752717367636</v>
      </c>
      <c r="AY17" s="291">
        <f t="shared" si="5"/>
        <v>0.48819297777622117</v>
      </c>
      <c r="AZ17" s="290">
        <f t="shared" si="6"/>
        <v>0.55639200195413141</v>
      </c>
      <c r="BA17" s="290">
        <f t="shared" si="7"/>
        <v>0.52375455566350526</v>
      </c>
      <c r="BB17" s="290">
        <f t="shared" si="8"/>
        <v>0.51230502169710712</v>
      </c>
      <c r="BC17" s="290">
        <f t="shared" si="9"/>
        <v>0.53125714162250604</v>
      </c>
      <c r="BD17" s="290">
        <f t="shared" si="10"/>
        <v>0.46968654612618754</v>
      </c>
      <c r="BE17" s="290">
        <f t="shared" si="11"/>
        <v>0.36349956863508137</v>
      </c>
      <c r="BF17" s="290">
        <f t="shared" si="12"/>
        <v>0.4255892110257869</v>
      </c>
      <c r="BG17" s="290">
        <f t="shared" si="13"/>
        <v>0.43860105134233474</v>
      </c>
      <c r="BH17" s="290">
        <f t="shared" si="14"/>
        <v>0.54071452144840237</v>
      </c>
      <c r="BI17" s="290">
        <f t="shared" si="15"/>
        <v>0.52659632793682953</v>
      </c>
      <c r="BJ17" s="290">
        <f t="shared" si="16"/>
        <v>0.41147101951595144</v>
      </c>
      <c r="BK17" s="290">
        <f t="shared" si="17"/>
        <v>0.38791562388689266</v>
      </c>
      <c r="BL17" s="292">
        <f t="shared" si="18"/>
        <v>-0.20540515422016956</v>
      </c>
      <c r="BM17" s="279" t="s">
        <v>338</v>
      </c>
      <c r="BN17" s="279" t="s">
        <v>567</v>
      </c>
      <c r="BO17" s="279" t="s">
        <v>745</v>
      </c>
      <c r="BP17" s="293" t="s">
        <v>458</v>
      </c>
      <c r="BQ17" s="294"/>
      <c r="BR17" s="294"/>
      <c r="BS17" s="294"/>
    </row>
    <row r="18" spans="1:71" s="273" customFormat="1" ht="89.25" x14ac:dyDescent="0.2">
      <c r="A18" s="273">
        <v>116</v>
      </c>
      <c r="B18" s="274">
        <v>128</v>
      </c>
      <c r="C18" s="275"/>
      <c r="D18" s="276"/>
      <c r="E18" s="277">
        <v>6031</v>
      </c>
      <c r="F18" s="278">
        <v>2</v>
      </c>
      <c r="G18" s="275" t="s">
        <v>268</v>
      </c>
      <c r="H18" s="275" t="s">
        <v>9</v>
      </c>
      <c r="I18" s="276">
        <v>3935</v>
      </c>
      <c r="J18" s="279" t="s">
        <v>267</v>
      </c>
      <c r="K18" s="280">
        <v>46508856.313000001</v>
      </c>
      <c r="L18" s="280">
        <v>43585777.655000001</v>
      </c>
      <c r="M18" s="281">
        <v>36476849.309</v>
      </c>
      <c r="N18" s="280">
        <v>44834154.805</v>
      </c>
      <c r="O18" s="280">
        <v>41377089.189000003</v>
      </c>
      <c r="P18" s="280">
        <v>35471017.335000001</v>
      </c>
      <c r="Q18" s="280">
        <v>41790005.921999998</v>
      </c>
      <c r="R18" s="280">
        <v>43064967.664999999</v>
      </c>
      <c r="S18" s="280">
        <v>38801370.159000002</v>
      </c>
      <c r="T18" s="280">
        <v>45121208.905000001</v>
      </c>
      <c r="U18" s="280">
        <v>43210491.912</v>
      </c>
      <c r="V18" s="280">
        <v>38307101.689999998</v>
      </c>
      <c r="W18" s="280">
        <v>35296108.364</v>
      </c>
      <c r="X18" s="280">
        <v>37332117.642999999</v>
      </c>
      <c r="Y18" s="280">
        <v>41445799.758000001</v>
      </c>
      <c r="Z18" s="282">
        <v>78</v>
      </c>
      <c r="AA18" s="283">
        <f t="shared" si="0"/>
        <v>0.13622202967442154</v>
      </c>
      <c r="AB18" s="284"/>
      <c r="AC18" s="280">
        <v>24635.957999999999</v>
      </c>
      <c r="AD18" s="280">
        <v>24021.261999999999</v>
      </c>
      <c r="AE18" s="285">
        <v>19664.12</v>
      </c>
      <c r="AF18" s="280">
        <v>23724.402999999998</v>
      </c>
      <c r="AG18" s="280">
        <v>23049.163</v>
      </c>
      <c r="AH18" s="280">
        <v>19565.392</v>
      </c>
      <c r="AI18" s="280">
        <v>22824.931</v>
      </c>
      <c r="AJ18" s="280">
        <v>8600.9320000000007</v>
      </c>
      <c r="AK18" s="280">
        <v>1027.8499999999999</v>
      </c>
      <c r="AL18" s="280">
        <v>1972.931</v>
      </c>
      <c r="AM18" s="280">
        <v>6095.4369999999999</v>
      </c>
      <c r="AN18" s="280">
        <v>7720.8850000000002</v>
      </c>
      <c r="AO18" s="280">
        <v>5362.1469999999999</v>
      </c>
      <c r="AP18" s="280">
        <v>7884.6239999999998</v>
      </c>
      <c r="AQ18" s="280">
        <v>7720.8850000000002</v>
      </c>
      <c r="AR18" s="280">
        <v>13095.778</v>
      </c>
      <c r="AS18" s="286">
        <f t="shared" si="1"/>
        <v>-0.33402674515818653</v>
      </c>
      <c r="AT18" s="287">
        <v>5683.0820000000003</v>
      </c>
      <c r="AU18" s="288">
        <f t="shared" si="2"/>
        <v>-0.71099230476624431</v>
      </c>
      <c r="AV18" s="288"/>
      <c r="AW18" s="289">
        <f t="shared" si="3"/>
        <v>1.0594093234287441</v>
      </c>
      <c r="AX18" s="290">
        <f t="shared" si="4"/>
        <v>1.1022523076283517</v>
      </c>
      <c r="AY18" s="291">
        <f t="shared" si="5"/>
        <v>1.0781698733584557</v>
      </c>
      <c r="AZ18" s="290">
        <f t="shared" si="6"/>
        <v>1.0583182889556426</v>
      </c>
      <c r="BA18" s="290">
        <f t="shared" si="7"/>
        <v>1.1141026810618453</v>
      </c>
      <c r="BB18" s="290">
        <f t="shared" si="8"/>
        <v>1.1031762531769516</v>
      </c>
      <c r="BC18" s="290">
        <f t="shared" si="9"/>
        <v>1.0923631378565566</v>
      </c>
      <c r="BD18" s="290">
        <f t="shared" si="10"/>
        <v>0.39943984479014005</v>
      </c>
      <c r="BE18" s="290">
        <f t="shared" si="11"/>
        <v>5.2980087857108282E-2</v>
      </c>
      <c r="BF18" s="290">
        <f t="shared" si="12"/>
        <v>8.745027218370359E-2</v>
      </c>
      <c r="BG18" s="290">
        <f t="shared" si="13"/>
        <v>0.28212763753829123</v>
      </c>
      <c r="BH18" s="290">
        <f t="shared" si="14"/>
        <v>0.40310462861331653</v>
      </c>
      <c r="BI18" s="290">
        <f t="shared" si="15"/>
        <v>0.30383785910341782</v>
      </c>
      <c r="BJ18" s="290">
        <f t="shared" si="16"/>
        <v>0.42240432623721869</v>
      </c>
      <c r="BK18" s="290">
        <f t="shared" si="17"/>
        <v>0.63194717324629313</v>
      </c>
      <c r="BL18" s="292">
        <f t="shared" si="18"/>
        <v>-0.41387049586369618</v>
      </c>
      <c r="BM18" s="279" t="s">
        <v>325</v>
      </c>
      <c r="BN18" s="279" t="s">
        <v>568</v>
      </c>
      <c r="BO18" s="295" t="s">
        <v>746</v>
      </c>
      <c r="BP18" s="296"/>
      <c r="BQ18" s="294"/>
      <c r="BR18" s="293" t="s">
        <v>787</v>
      </c>
      <c r="BS18" s="294"/>
    </row>
    <row r="19" spans="1:71" s="273" customFormat="1" ht="89.25" x14ac:dyDescent="0.2">
      <c r="A19" s="273">
        <v>118</v>
      </c>
      <c r="B19" s="274">
        <v>130</v>
      </c>
      <c r="C19" s="275"/>
      <c r="D19" s="276"/>
      <c r="E19" s="277">
        <v>8102</v>
      </c>
      <c r="F19" s="278">
        <v>1</v>
      </c>
      <c r="G19" s="275" t="s">
        <v>298</v>
      </c>
      <c r="H19" s="275" t="s">
        <v>9</v>
      </c>
      <c r="I19" s="276">
        <v>2864</v>
      </c>
      <c r="J19" s="279" t="s">
        <v>297</v>
      </c>
      <c r="K19" s="280">
        <v>82125017.224999994</v>
      </c>
      <c r="L19" s="280">
        <v>86392171.950000003</v>
      </c>
      <c r="M19" s="281">
        <v>74952394.049999997</v>
      </c>
      <c r="N19" s="280">
        <v>79626551.025000006</v>
      </c>
      <c r="O19" s="280">
        <v>94932328.200000003</v>
      </c>
      <c r="P19" s="280">
        <v>84645981.325000003</v>
      </c>
      <c r="Q19" s="280">
        <v>71980848.275000006</v>
      </c>
      <c r="R19" s="280">
        <v>98890952.424999997</v>
      </c>
      <c r="S19" s="280">
        <v>95412565.187000006</v>
      </c>
      <c r="T19" s="280">
        <v>94717584.597000003</v>
      </c>
      <c r="U19" s="280">
        <v>83833989.649000004</v>
      </c>
      <c r="V19" s="280">
        <v>92209545.480000004</v>
      </c>
      <c r="W19" s="280">
        <v>89241011.645999998</v>
      </c>
      <c r="X19" s="280">
        <v>81308610.135000005</v>
      </c>
      <c r="Y19" s="280">
        <v>70526482.471000001</v>
      </c>
      <c r="Z19" s="282">
        <v>62</v>
      </c>
      <c r="AA19" s="283">
        <f t="shared" si="0"/>
        <v>-5.9049635906859951E-2</v>
      </c>
      <c r="AB19" s="284"/>
      <c r="AC19" s="280">
        <v>12380.924000000001</v>
      </c>
      <c r="AD19" s="280">
        <v>20850.431</v>
      </c>
      <c r="AE19" s="285">
        <v>18856.311000000002</v>
      </c>
      <c r="AF19" s="280">
        <v>15535.771000000001</v>
      </c>
      <c r="AG19" s="280">
        <v>16438.55</v>
      </c>
      <c r="AH19" s="280">
        <v>12968.433999999999</v>
      </c>
      <c r="AI19" s="280">
        <v>10403.178</v>
      </c>
      <c r="AJ19" s="280">
        <v>15643.567999999999</v>
      </c>
      <c r="AK19" s="280">
        <v>14760.434999999999</v>
      </c>
      <c r="AL19" s="280">
        <v>13781.03</v>
      </c>
      <c r="AM19" s="280">
        <v>11989.915999999999</v>
      </c>
      <c r="AN19" s="280">
        <v>17200.124</v>
      </c>
      <c r="AO19" s="280">
        <v>15977.44</v>
      </c>
      <c r="AP19" s="280">
        <v>14719.364</v>
      </c>
      <c r="AQ19" s="280">
        <v>17200.124</v>
      </c>
      <c r="AR19" s="280">
        <v>16679.061000000002</v>
      </c>
      <c r="AS19" s="286">
        <f t="shared" si="1"/>
        <v>-0.11546532086790465</v>
      </c>
      <c r="AT19" s="287">
        <v>14467.607</v>
      </c>
      <c r="AU19" s="288">
        <f t="shared" si="2"/>
        <v>-0.23274457023964026</v>
      </c>
      <c r="AV19" s="288"/>
      <c r="AW19" s="289">
        <f t="shared" si="3"/>
        <v>0.30151406765808447</v>
      </c>
      <c r="AX19" s="290">
        <f t="shared" si="4"/>
        <v>0.48269259886340893</v>
      </c>
      <c r="AY19" s="291">
        <f t="shared" si="5"/>
        <v>0.50315433520165198</v>
      </c>
      <c r="AZ19" s="290">
        <f t="shared" si="6"/>
        <v>0.39021584634809314</v>
      </c>
      <c r="BA19" s="290">
        <f t="shared" si="7"/>
        <v>0.34632143362939244</v>
      </c>
      <c r="BB19" s="290">
        <f t="shared" si="8"/>
        <v>0.30641582262972245</v>
      </c>
      <c r="BC19" s="290">
        <f t="shared" si="9"/>
        <v>0.28905405394098904</v>
      </c>
      <c r="BD19" s="290">
        <f t="shared" si="10"/>
        <v>0.3163801665650709</v>
      </c>
      <c r="BE19" s="290">
        <f t="shared" si="11"/>
        <v>0.30940233020820435</v>
      </c>
      <c r="BF19" s="290">
        <f t="shared" si="12"/>
        <v>0.29099200657691787</v>
      </c>
      <c r="BG19" s="290">
        <f t="shared" si="13"/>
        <v>0.28603949424809511</v>
      </c>
      <c r="BH19" s="290">
        <f t="shared" si="14"/>
        <v>0.37306601850088633</v>
      </c>
      <c r="BI19" s="290">
        <f t="shared" si="15"/>
        <v>0.35807393272006116</v>
      </c>
      <c r="BJ19" s="290">
        <f t="shared" si="16"/>
        <v>0.36206163100219863</v>
      </c>
      <c r="BK19" s="290">
        <f t="shared" si="17"/>
        <v>0.47298717915949701</v>
      </c>
      <c r="BL19" s="292">
        <f t="shared" si="18"/>
        <v>-5.995606900627163E-2</v>
      </c>
      <c r="BM19" s="279" t="s">
        <v>339</v>
      </c>
      <c r="BN19" s="279" t="s">
        <v>569</v>
      </c>
      <c r="BO19" s="293" t="s">
        <v>747</v>
      </c>
      <c r="BP19" s="293"/>
    </row>
    <row r="20" spans="1:71" s="273" customFormat="1" ht="90" thickBot="1" x14ac:dyDescent="0.25">
      <c r="A20" s="273">
        <v>119</v>
      </c>
      <c r="B20" s="274">
        <v>131</v>
      </c>
      <c r="C20" s="297"/>
      <c r="D20" s="298"/>
      <c r="E20" s="299"/>
      <c r="F20" s="300">
        <v>2</v>
      </c>
      <c r="G20" s="297"/>
      <c r="H20" s="297"/>
      <c r="I20" s="301">
        <v>3936</v>
      </c>
      <c r="J20" s="302" t="s">
        <v>299</v>
      </c>
      <c r="K20" s="303">
        <v>93774703.174999997</v>
      </c>
      <c r="L20" s="303">
        <v>95075325.700000003</v>
      </c>
      <c r="M20" s="304">
        <v>74694873.450000003</v>
      </c>
      <c r="N20" s="303">
        <v>105802338.65000001</v>
      </c>
      <c r="O20" s="303">
        <v>90853162.900000006</v>
      </c>
      <c r="P20" s="303">
        <v>99000700.599999994</v>
      </c>
      <c r="Q20" s="303">
        <v>93686331.25</v>
      </c>
      <c r="R20" s="303">
        <v>87674959.075000003</v>
      </c>
      <c r="S20" s="303">
        <v>93634714.991999999</v>
      </c>
      <c r="T20" s="303">
        <v>97185090.276999995</v>
      </c>
      <c r="U20" s="303">
        <v>92075701.297000006</v>
      </c>
      <c r="V20" s="303">
        <v>91797387.059</v>
      </c>
      <c r="W20" s="303">
        <v>84195749.665000007</v>
      </c>
      <c r="X20" s="303">
        <v>68929335.954999998</v>
      </c>
      <c r="Y20" s="303">
        <v>92461372.194000006</v>
      </c>
      <c r="Z20" s="305">
        <v>78</v>
      </c>
      <c r="AA20" s="306">
        <f t="shared" si="0"/>
        <v>0.23785432551663294</v>
      </c>
      <c r="AB20" s="307"/>
      <c r="AC20" s="303">
        <v>12314.26</v>
      </c>
      <c r="AD20" s="303">
        <v>25449.762999999999</v>
      </c>
      <c r="AE20" s="308">
        <v>13523.763999999999</v>
      </c>
      <c r="AF20" s="303">
        <v>21024.322</v>
      </c>
      <c r="AG20" s="303">
        <v>17277.166000000001</v>
      </c>
      <c r="AH20" s="303">
        <v>14997.589</v>
      </c>
      <c r="AI20" s="303">
        <v>14383.642</v>
      </c>
      <c r="AJ20" s="303">
        <v>13520.24</v>
      </c>
      <c r="AK20" s="303">
        <v>15181.03</v>
      </c>
      <c r="AL20" s="303">
        <v>12484.044</v>
      </c>
      <c r="AM20" s="303">
        <v>13339.355</v>
      </c>
      <c r="AN20" s="303">
        <v>16064.661</v>
      </c>
      <c r="AO20" s="303">
        <v>15291.593999999999</v>
      </c>
      <c r="AP20" s="303">
        <v>13132.701999999999</v>
      </c>
      <c r="AQ20" s="1084">
        <v>16064.661</v>
      </c>
      <c r="AR20" s="303">
        <v>20192.867999999999</v>
      </c>
      <c r="AS20" s="309">
        <f t="shared" si="1"/>
        <v>0.49313963183622544</v>
      </c>
      <c r="AT20" s="287">
        <v>12005.498</v>
      </c>
      <c r="AU20" s="288">
        <f t="shared" si="2"/>
        <v>-0.11226652579858683</v>
      </c>
      <c r="AV20" s="288"/>
      <c r="AW20" s="310">
        <f t="shared" si="3"/>
        <v>0.2626350088684245</v>
      </c>
      <c r="AX20" s="311">
        <f t="shared" si="4"/>
        <v>0.53535999614251117</v>
      </c>
      <c r="AY20" s="312">
        <f t="shared" si="5"/>
        <v>0.36210688566338284</v>
      </c>
      <c r="AZ20" s="311">
        <f t="shared" si="6"/>
        <v>0.39742641359846725</v>
      </c>
      <c r="BA20" s="311">
        <f t="shared" si="7"/>
        <v>0.38033163510260132</v>
      </c>
      <c r="BB20" s="311">
        <f t="shared" si="8"/>
        <v>0.30297945184440445</v>
      </c>
      <c r="BC20" s="311">
        <f t="shared" si="9"/>
        <v>0.30705956371837329</v>
      </c>
      <c r="BD20" s="311">
        <f t="shared" si="10"/>
        <v>0.30841736666074399</v>
      </c>
      <c r="BE20" s="311">
        <f t="shared" si="11"/>
        <v>0.32426071892880848</v>
      </c>
      <c r="BF20" s="311">
        <f t="shared" si="12"/>
        <v>0.25691274174706402</v>
      </c>
      <c r="BG20" s="311">
        <f t="shared" si="13"/>
        <v>0.28974756232314725</v>
      </c>
      <c r="BH20" s="311">
        <f t="shared" si="14"/>
        <v>0.35000257664578022</v>
      </c>
      <c r="BI20" s="311">
        <f t="shared" si="15"/>
        <v>0.36323909605514643</v>
      </c>
      <c r="BJ20" s="311">
        <f t="shared" si="16"/>
        <v>0.38104826683876908</v>
      </c>
      <c r="BK20" s="311">
        <f t="shared" si="17"/>
        <v>0.43678495183116811</v>
      </c>
      <c r="BL20" s="313">
        <f t="shared" si="18"/>
        <v>0.20623210749216886</v>
      </c>
      <c r="BM20" s="302" t="s">
        <v>340</v>
      </c>
      <c r="BN20" s="302" t="s">
        <v>570</v>
      </c>
      <c r="BO20" s="293" t="s">
        <v>748</v>
      </c>
      <c r="BP20" s="293"/>
    </row>
    <row r="21" spans="1:71" s="273" customFormat="1" ht="63.75" x14ac:dyDescent="0.2">
      <c r="A21" s="273">
        <v>122</v>
      </c>
      <c r="B21" s="274">
        <v>136</v>
      </c>
      <c r="C21" s="275" t="s">
        <v>186</v>
      </c>
      <c r="D21" s="276"/>
      <c r="E21" s="277">
        <v>3122</v>
      </c>
      <c r="F21" s="278">
        <v>1</v>
      </c>
      <c r="G21" s="275" t="s">
        <v>189</v>
      </c>
      <c r="H21" s="275" t="s">
        <v>9</v>
      </c>
      <c r="I21" s="314">
        <v>703</v>
      </c>
      <c r="J21" s="279" t="s">
        <v>188</v>
      </c>
      <c r="K21" s="280">
        <v>36585387.843999997</v>
      </c>
      <c r="L21" s="280">
        <v>41978752.869000003</v>
      </c>
      <c r="M21" s="281">
        <v>33443669.379000001</v>
      </c>
      <c r="N21" s="280">
        <v>47728416.822999999</v>
      </c>
      <c r="O21" s="280">
        <v>41550976.318999998</v>
      </c>
      <c r="P21" s="280">
        <v>41299909.522</v>
      </c>
      <c r="Q21" s="280">
        <v>42147521.836000003</v>
      </c>
      <c r="R21" s="280">
        <v>44720176.266999997</v>
      </c>
      <c r="S21" s="280">
        <v>31688733.471000001</v>
      </c>
      <c r="T21" s="280">
        <v>29444750.081</v>
      </c>
      <c r="U21" s="280">
        <v>35812685.553000003</v>
      </c>
      <c r="V21" s="280">
        <v>28002539.370000001</v>
      </c>
      <c r="W21" s="280">
        <v>28988881.202</v>
      </c>
      <c r="X21" s="280">
        <v>36957407.307999998</v>
      </c>
      <c r="Y21" s="280">
        <v>39542669.924999997</v>
      </c>
      <c r="Z21" s="282">
        <v>18.666666666666668</v>
      </c>
      <c r="AA21" s="283">
        <f t="shared" si="0"/>
        <v>0.18236636885992211</v>
      </c>
      <c r="AB21" s="284"/>
      <c r="AC21" s="280">
        <v>52864.627</v>
      </c>
      <c r="AD21" s="280">
        <v>58758.68</v>
      </c>
      <c r="AE21" s="285">
        <v>45759.303999999996</v>
      </c>
      <c r="AF21" s="280">
        <v>78224.762000000002</v>
      </c>
      <c r="AG21" s="280">
        <v>70040.240000000005</v>
      </c>
      <c r="AH21" s="280">
        <v>62625.637000000002</v>
      </c>
      <c r="AI21" s="280">
        <v>53168.231</v>
      </c>
      <c r="AJ21" s="280">
        <v>63112.28</v>
      </c>
      <c r="AK21" s="280">
        <v>44410.756999999998</v>
      </c>
      <c r="AL21" s="280">
        <v>40753.512000000002</v>
      </c>
      <c r="AM21" s="280">
        <v>53645.107000000004</v>
      </c>
      <c r="AN21" s="280">
        <v>41852.957000000002</v>
      </c>
      <c r="AO21" s="280">
        <v>43970.919000000002</v>
      </c>
      <c r="AP21" s="280">
        <v>55725.658000000003</v>
      </c>
      <c r="AQ21" s="280">
        <v>41852.957000000002</v>
      </c>
      <c r="AR21" s="280">
        <v>63713.491999999998</v>
      </c>
      <c r="AS21" s="286">
        <f t="shared" si="1"/>
        <v>0.39236147472872407</v>
      </c>
      <c r="AT21" s="287">
        <v>16369.214</v>
      </c>
      <c r="AU21" s="288">
        <f t="shared" si="2"/>
        <v>-0.6422757216761863</v>
      </c>
      <c r="AV21" s="288"/>
      <c r="AW21" s="289">
        <f t="shared" si="3"/>
        <v>2.8899312056176436</v>
      </c>
      <c r="AX21" s="290">
        <f t="shared" si="4"/>
        <v>2.7994485773964688</v>
      </c>
      <c r="AY21" s="291">
        <f t="shared" si="5"/>
        <v>2.7365002016634725</v>
      </c>
      <c r="AZ21" s="290">
        <f t="shared" si="6"/>
        <v>3.277911450115564</v>
      </c>
      <c r="BA21" s="290">
        <f t="shared" si="7"/>
        <v>3.3712921430427487</v>
      </c>
      <c r="BB21" s="290">
        <f t="shared" si="8"/>
        <v>3.0327251427337885</v>
      </c>
      <c r="BC21" s="290">
        <f t="shared" si="9"/>
        <v>2.5229588210136114</v>
      </c>
      <c r="BD21" s="290">
        <f t="shared" si="10"/>
        <v>2.8225416475637615</v>
      </c>
      <c r="BE21" s="290">
        <f t="shared" si="11"/>
        <v>2.8029366992936198</v>
      </c>
      <c r="BF21" s="290">
        <f t="shared" si="12"/>
        <v>2.7681343457078467</v>
      </c>
      <c r="BG21" s="290">
        <f t="shared" si="13"/>
        <v>2.9958717796021967</v>
      </c>
      <c r="BH21" s="290">
        <f t="shared" si="14"/>
        <v>2.9892258303429715</v>
      </c>
      <c r="BI21" s="290">
        <f t="shared" si="15"/>
        <v>3.0336402908137319</v>
      </c>
      <c r="BJ21" s="290">
        <f t="shared" si="16"/>
        <v>3.0156692289362694</v>
      </c>
      <c r="BK21" s="290">
        <f t="shared" si="17"/>
        <v>3.2225184652854471</v>
      </c>
      <c r="BL21" s="292">
        <f t="shared" si="18"/>
        <v>0.17760578395957441</v>
      </c>
      <c r="BM21" s="279"/>
      <c r="BN21" s="279" t="s">
        <v>571</v>
      </c>
      <c r="BO21" s="315"/>
      <c r="BP21" s="315" t="s">
        <v>658</v>
      </c>
    </row>
    <row r="22" spans="1:71" s="273" customFormat="1" ht="63.75" x14ac:dyDescent="0.2">
      <c r="A22" s="273">
        <v>123</v>
      </c>
      <c r="B22" s="274">
        <v>137</v>
      </c>
      <c r="C22" s="275"/>
      <c r="D22" s="276"/>
      <c r="E22" s="277"/>
      <c r="F22" s="278">
        <v>2</v>
      </c>
      <c r="G22" s="275"/>
      <c r="H22" s="275"/>
      <c r="I22" s="314">
        <v>1008</v>
      </c>
      <c r="J22" s="279" t="s">
        <v>190</v>
      </c>
      <c r="K22" s="280">
        <v>34850388.527000003</v>
      </c>
      <c r="L22" s="280">
        <v>44332601.767999999</v>
      </c>
      <c r="M22" s="281">
        <v>40334247.876000002</v>
      </c>
      <c r="N22" s="280">
        <v>42195023.800999999</v>
      </c>
      <c r="O22" s="280">
        <v>44901895.181999996</v>
      </c>
      <c r="P22" s="280">
        <v>44863403.770000003</v>
      </c>
      <c r="Q22" s="280">
        <v>40354384.266000003</v>
      </c>
      <c r="R22" s="280">
        <v>38920481.892999999</v>
      </c>
      <c r="S22" s="280">
        <v>39571743.553999998</v>
      </c>
      <c r="T22" s="280">
        <v>40595070.673</v>
      </c>
      <c r="U22" s="280">
        <v>37713054.252999999</v>
      </c>
      <c r="V22" s="280">
        <v>25252663.984999999</v>
      </c>
      <c r="W22" s="280">
        <v>35225932.336000003</v>
      </c>
      <c r="X22" s="280">
        <v>37618510.568000004</v>
      </c>
      <c r="Y22" s="280">
        <v>34926169.612999998</v>
      </c>
      <c r="Z22" s="282">
        <v>27.666666666666668</v>
      </c>
      <c r="AA22" s="283">
        <f t="shared" si="0"/>
        <v>-0.13408154478611117</v>
      </c>
      <c r="AB22" s="284"/>
      <c r="AC22" s="280">
        <v>50538.771999999997</v>
      </c>
      <c r="AD22" s="280">
        <v>63574.631000000001</v>
      </c>
      <c r="AE22" s="285">
        <v>55358.069000000003</v>
      </c>
      <c r="AF22" s="280">
        <v>68523.164000000004</v>
      </c>
      <c r="AG22" s="280">
        <v>75747.070999999996</v>
      </c>
      <c r="AH22" s="280">
        <v>66978.197</v>
      </c>
      <c r="AI22" s="280">
        <v>51005.663999999997</v>
      </c>
      <c r="AJ22" s="280">
        <v>54066.432000000001</v>
      </c>
      <c r="AK22" s="280">
        <v>55229.582000000002</v>
      </c>
      <c r="AL22" s="280">
        <v>55431.644</v>
      </c>
      <c r="AM22" s="280">
        <v>55695.205000000002</v>
      </c>
      <c r="AN22" s="280">
        <v>37351.633999999998</v>
      </c>
      <c r="AO22" s="280">
        <v>52666.989000000001</v>
      </c>
      <c r="AP22" s="280">
        <v>55450.855000000003</v>
      </c>
      <c r="AQ22" s="280">
        <v>37351.633999999998</v>
      </c>
      <c r="AR22" s="280">
        <v>54733.216</v>
      </c>
      <c r="AS22" s="286">
        <f t="shared" si="1"/>
        <v>-1.1287478253621938E-2</v>
      </c>
      <c r="AT22" s="287">
        <v>47175.857000000004</v>
      </c>
      <c r="AU22" s="288">
        <f t="shared" si="2"/>
        <v>-0.14780522781602082</v>
      </c>
      <c r="AV22" s="288"/>
      <c r="AW22" s="289">
        <f t="shared" si="3"/>
        <v>2.9003276081611298</v>
      </c>
      <c r="AX22" s="290">
        <f t="shared" si="4"/>
        <v>2.8680757936426469</v>
      </c>
      <c r="AY22" s="291">
        <f t="shared" si="5"/>
        <v>2.7449659738388026</v>
      </c>
      <c r="AZ22" s="290">
        <f t="shared" si="6"/>
        <v>3.2479263110820211</v>
      </c>
      <c r="BA22" s="290">
        <f t="shared" si="7"/>
        <v>3.3738919345375442</v>
      </c>
      <c r="BB22" s="290">
        <f t="shared" si="8"/>
        <v>2.9858722866136196</v>
      </c>
      <c r="BC22" s="290">
        <f t="shared" si="9"/>
        <v>2.5278871145098392</v>
      </c>
      <c r="BD22" s="290">
        <f t="shared" si="10"/>
        <v>2.7783022907393167</v>
      </c>
      <c r="BE22" s="290">
        <f t="shared" si="11"/>
        <v>2.7913645970455234</v>
      </c>
      <c r="BF22" s="290">
        <f t="shared" si="12"/>
        <v>2.7309544277683884</v>
      </c>
      <c r="BG22" s="290">
        <f t="shared" si="13"/>
        <v>2.9536300415429522</v>
      </c>
      <c r="BH22" s="290">
        <f t="shared" si="14"/>
        <v>2.9582331608409116</v>
      </c>
      <c r="BI22" s="290">
        <f t="shared" si="15"/>
        <v>2.9902396051658613</v>
      </c>
      <c r="BJ22" s="290">
        <f t="shared" si="16"/>
        <v>2.9480622258962583</v>
      </c>
      <c r="BK22" s="290">
        <f t="shared" si="17"/>
        <v>3.1342237987430233</v>
      </c>
      <c r="BL22" s="292">
        <f t="shared" si="18"/>
        <v>0.14180788709735742</v>
      </c>
      <c r="BM22" s="279"/>
      <c r="BN22" s="279" t="s">
        <v>571</v>
      </c>
      <c r="BO22" s="279"/>
      <c r="BP22" s="279" t="s">
        <v>659</v>
      </c>
    </row>
    <row r="23" spans="1:71" s="273" customFormat="1" ht="64.5" thickBot="1" x14ac:dyDescent="0.25">
      <c r="A23" s="273">
        <v>126</v>
      </c>
      <c r="B23" s="274">
        <v>141</v>
      </c>
      <c r="C23" s="275"/>
      <c r="D23" s="276"/>
      <c r="E23" s="277"/>
      <c r="F23" s="278">
        <v>2</v>
      </c>
      <c r="G23" s="275"/>
      <c r="H23" s="275"/>
      <c r="I23" s="314">
        <v>594</v>
      </c>
      <c r="J23" s="279" t="s">
        <v>195</v>
      </c>
      <c r="K23" s="280">
        <v>54675861.975000001</v>
      </c>
      <c r="L23" s="280">
        <v>60984772.075000003</v>
      </c>
      <c r="M23" s="281">
        <v>46970907.023000002</v>
      </c>
      <c r="N23" s="280">
        <v>60759644.122000001</v>
      </c>
      <c r="O23" s="280">
        <v>54144396.314000003</v>
      </c>
      <c r="P23" s="280">
        <v>61300626.446000002</v>
      </c>
      <c r="Q23" s="280">
        <v>63175353.961999997</v>
      </c>
      <c r="R23" s="280">
        <v>49891788.310000002</v>
      </c>
      <c r="S23" s="280">
        <v>67241859.960999995</v>
      </c>
      <c r="T23" s="280">
        <v>52959986.715999998</v>
      </c>
      <c r="U23" s="280">
        <v>64560643.112999998</v>
      </c>
      <c r="V23" s="280">
        <v>60099426.592</v>
      </c>
      <c r="W23" s="280">
        <v>44348038.969999999</v>
      </c>
      <c r="X23" s="280">
        <v>62098516.669</v>
      </c>
      <c r="Y23" s="280">
        <v>61718491.846000001</v>
      </c>
      <c r="Z23" s="282">
        <v>9.6666666666666661</v>
      </c>
      <c r="AA23" s="283">
        <f t="shared" si="0"/>
        <v>0.31397274946763587</v>
      </c>
      <c r="AB23" s="284"/>
      <c r="AC23" s="280">
        <v>76010.975999999995</v>
      </c>
      <c r="AD23" s="280">
        <v>83220.129000000001</v>
      </c>
      <c r="AE23" s="285">
        <v>62905.847000000002</v>
      </c>
      <c r="AF23" s="280">
        <v>84920.182000000001</v>
      </c>
      <c r="AG23" s="280">
        <v>80527.952999999994</v>
      </c>
      <c r="AH23" s="280">
        <v>86989.304000000004</v>
      </c>
      <c r="AI23" s="280">
        <v>86809.311000000002</v>
      </c>
      <c r="AJ23" s="280">
        <v>73205.010999999999</v>
      </c>
      <c r="AK23" s="280">
        <v>96208.414000000004</v>
      </c>
      <c r="AL23" s="280">
        <v>65675.862999999998</v>
      </c>
      <c r="AM23" s="280">
        <v>19606.017</v>
      </c>
      <c r="AN23" s="280">
        <v>24602.748</v>
      </c>
      <c r="AO23" s="280">
        <v>12036.892</v>
      </c>
      <c r="AP23" s="280">
        <v>11797.382</v>
      </c>
      <c r="AQ23" s="280">
        <v>4473.9219999999996</v>
      </c>
      <c r="AR23" s="280">
        <v>15002.196</v>
      </c>
      <c r="AS23" s="286">
        <f t="shared" si="1"/>
        <v>-0.76151348856331269</v>
      </c>
      <c r="AT23" s="287">
        <v>10897.393</v>
      </c>
      <c r="AU23" s="288">
        <f t="shared" si="2"/>
        <v>-0.82676661201302948</v>
      </c>
      <c r="AV23" s="288"/>
      <c r="AW23" s="289">
        <f t="shared" si="3"/>
        <v>2.7804216798540926</v>
      </c>
      <c r="AX23" s="290">
        <f t="shared" si="4"/>
        <v>2.7292101345448865</v>
      </c>
      <c r="AY23" s="291">
        <f t="shared" si="5"/>
        <v>2.6785025449560607</v>
      </c>
      <c r="AZ23" s="290">
        <f t="shared" si="6"/>
        <v>2.7952824025594283</v>
      </c>
      <c r="BA23" s="290">
        <f t="shared" si="7"/>
        <v>2.9745627796085725</v>
      </c>
      <c r="BB23" s="290">
        <f t="shared" si="8"/>
        <v>2.838121208324984</v>
      </c>
      <c r="BC23" s="290">
        <f t="shared" si="9"/>
        <v>2.7482018083259443</v>
      </c>
      <c r="BD23" s="290">
        <f t="shared" si="10"/>
        <v>2.934551495534476</v>
      </c>
      <c r="BE23" s="290">
        <f t="shared" si="11"/>
        <v>2.8615631410493547</v>
      </c>
      <c r="BF23" s="290">
        <f t="shared" si="12"/>
        <v>2.4802069287588528</v>
      </c>
      <c r="BG23" s="290">
        <f t="shared" si="13"/>
        <v>0.60736746273371967</v>
      </c>
      <c r="BH23" s="290">
        <f t="shared" si="14"/>
        <v>0.81873486637474635</v>
      </c>
      <c r="BI23" s="290">
        <f t="shared" si="15"/>
        <v>0.54283762166541638</v>
      </c>
      <c r="BJ23" s="290">
        <f t="shared" si="16"/>
        <v>0.37995696621492192</v>
      </c>
      <c r="BK23" s="290">
        <f t="shared" si="17"/>
        <v>0.48614914432560941</v>
      </c>
      <c r="BL23" s="292">
        <f t="shared" si="18"/>
        <v>-0.81849965188904295</v>
      </c>
      <c r="BM23" s="279" t="s">
        <v>322</v>
      </c>
      <c r="BN23" s="279" t="s">
        <v>574</v>
      </c>
      <c r="BO23" s="279"/>
      <c r="BP23" s="279" t="s">
        <v>661</v>
      </c>
    </row>
    <row r="24" spans="1:71" s="273" customFormat="1" ht="51" x14ac:dyDescent="0.2">
      <c r="A24" s="273">
        <v>141</v>
      </c>
      <c r="B24" s="274">
        <v>158</v>
      </c>
      <c r="C24" s="316" t="s">
        <v>219</v>
      </c>
      <c r="D24" s="317">
        <v>47</v>
      </c>
      <c r="E24" s="318">
        <v>3403</v>
      </c>
      <c r="F24" s="319" t="s">
        <v>355</v>
      </c>
      <c r="G24" s="316" t="s">
        <v>218</v>
      </c>
      <c r="H24" s="316" t="s">
        <v>9</v>
      </c>
      <c r="I24" s="320">
        <v>6019</v>
      </c>
      <c r="J24" s="321" t="s">
        <v>217</v>
      </c>
      <c r="K24" s="322">
        <v>39662189.825000003</v>
      </c>
      <c r="L24" s="322">
        <v>36573930.975000001</v>
      </c>
      <c r="M24" s="323">
        <v>37725532.25</v>
      </c>
      <c r="N24" s="322">
        <v>41843001.299999997</v>
      </c>
      <c r="O24" s="322">
        <v>35788467.600000001</v>
      </c>
      <c r="P24" s="322">
        <v>38922245.5</v>
      </c>
      <c r="Q24" s="322">
        <v>37017825.675000004</v>
      </c>
      <c r="R24" s="322">
        <v>41410811.964000002</v>
      </c>
      <c r="S24" s="322">
        <v>44170867.442000002</v>
      </c>
      <c r="T24" s="322">
        <v>34150253.853</v>
      </c>
      <c r="U24" s="322">
        <v>37735909.493000001</v>
      </c>
      <c r="V24" s="322">
        <v>40549532.806999996</v>
      </c>
      <c r="W24" s="322">
        <v>34833417.800999999</v>
      </c>
      <c r="X24" s="322">
        <v>36875804.045000002</v>
      </c>
      <c r="Y24" s="322">
        <v>30463283.939000003</v>
      </c>
      <c r="Z24" s="324">
        <v>85</v>
      </c>
      <c r="AA24" s="325">
        <f t="shared" si="0"/>
        <v>-0.19250220945524227</v>
      </c>
      <c r="AB24" s="326"/>
      <c r="AC24" s="322">
        <v>44048.911</v>
      </c>
      <c r="AD24" s="322">
        <v>39186.642</v>
      </c>
      <c r="AE24" s="327">
        <v>20226.351999999999</v>
      </c>
      <c r="AF24" s="322">
        <v>17761.512999999999</v>
      </c>
      <c r="AG24" s="322">
        <v>15324.742999999999</v>
      </c>
      <c r="AH24" s="322">
        <v>13822.34</v>
      </c>
      <c r="AI24" s="322">
        <v>11796.065000000001</v>
      </c>
      <c r="AJ24" s="322">
        <v>12428.161</v>
      </c>
      <c r="AK24" s="322">
        <v>12934.094000000001</v>
      </c>
      <c r="AL24" s="322">
        <v>10404.727999999999</v>
      </c>
      <c r="AM24" s="322">
        <v>11217.964</v>
      </c>
      <c r="AN24" s="322">
        <v>12405.411</v>
      </c>
      <c r="AO24" s="322">
        <v>10999.619999999999</v>
      </c>
      <c r="AP24" s="322">
        <v>10807.603999999999</v>
      </c>
      <c r="AQ24" s="1085">
        <f>SUM(6226.937+6178.474)</f>
        <v>12405.411</v>
      </c>
      <c r="AR24" s="322">
        <v>9483.6470000000008</v>
      </c>
      <c r="AS24" s="328">
        <f t="shared" si="1"/>
        <v>-0.53112419876802297</v>
      </c>
      <c r="AT24" s="287">
        <v>4599.2030000000004</v>
      </c>
      <c r="AU24" s="288">
        <f t="shared" si="2"/>
        <v>-0.7726133214728983</v>
      </c>
      <c r="AV24" s="288"/>
      <c r="AW24" s="289">
        <f t="shared" si="3"/>
        <v>2.221204184355698</v>
      </c>
      <c r="AX24" s="290">
        <f t="shared" si="4"/>
        <v>2.1428728580904202</v>
      </c>
      <c r="AY24" s="291">
        <f t="shared" si="5"/>
        <v>1.0722898150761013</v>
      </c>
      <c r="AZ24" s="290">
        <f t="shared" si="6"/>
        <v>0.84895979964037627</v>
      </c>
      <c r="BA24" s="290">
        <f t="shared" si="7"/>
        <v>0.85640677166071211</v>
      </c>
      <c r="BB24" s="290">
        <f t="shared" si="8"/>
        <v>0.71025398573163001</v>
      </c>
      <c r="BC24" s="290">
        <f t="shared" si="9"/>
        <v>0.63731809121174154</v>
      </c>
      <c r="BD24" s="290">
        <f t="shared" si="10"/>
        <v>0.60023749405369176</v>
      </c>
      <c r="BE24" s="290">
        <f t="shared" si="11"/>
        <v>0.58563912139527419</v>
      </c>
      <c r="BF24" s="290">
        <f t="shared" si="12"/>
        <v>0.60934996529087149</v>
      </c>
      <c r="BG24" s="290">
        <f t="shared" si="13"/>
        <v>0.59455113978800112</v>
      </c>
      <c r="BH24" s="290">
        <f t="shared" si="14"/>
        <v>0.61186455878764034</v>
      </c>
      <c r="BI24" s="290">
        <f t="shared" si="15"/>
        <v>0.63155559772169245</v>
      </c>
      <c r="BJ24" s="290">
        <f t="shared" si="16"/>
        <v>0.58616235116182669</v>
      </c>
      <c r="BK24" s="290">
        <f t="shared" si="17"/>
        <v>0.62262801469402662</v>
      </c>
      <c r="BL24" s="292">
        <f t="shared" si="18"/>
        <v>-0.41934726420036156</v>
      </c>
      <c r="BM24" s="321"/>
      <c r="BN24" s="321" t="s">
        <v>585</v>
      </c>
      <c r="BO24" s="279" t="s">
        <v>754</v>
      </c>
      <c r="BP24" s="321" t="s">
        <v>810</v>
      </c>
    </row>
    <row r="25" spans="1:71" s="342" customFormat="1" ht="127.5" x14ac:dyDescent="0.2">
      <c r="A25" s="342">
        <v>143</v>
      </c>
      <c r="B25" s="21">
        <v>161</v>
      </c>
      <c r="C25" s="22"/>
      <c r="D25" s="23"/>
      <c r="E25" s="24">
        <v>3406</v>
      </c>
      <c r="F25" s="99" t="s">
        <v>371</v>
      </c>
      <c r="G25" s="22" t="s">
        <v>223</v>
      </c>
      <c r="H25" s="22" t="s">
        <v>9</v>
      </c>
      <c r="I25" s="98">
        <v>703</v>
      </c>
      <c r="J25" s="25" t="s">
        <v>222</v>
      </c>
      <c r="K25" s="27">
        <v>93379010.482999995</v>
      </c>
      <c r="L25" s="27">
        <v>82309611.126000002</v>
      </c>
      <c r="M25" s="28">
        <v>92037608.213000014</v>
      </c>
      <c r="N25" s="27">
        <v>86309338.595999986</v>
      </c>
      <c r="O25" s="27">
        <v>78713435.656000003</v>
      </c>
      <c r="P25" s="27">
        <v>82641492.608999997</v>
      </c>
      <c r="Q25" s="27">
        <v>88208880.809</v>
      </c>
      <c r="R25" s="27">
        <v>91005459.349999994</v>
      </c>
      <c r="S25" s="27">
        <v>80938612.046000004</v>
      </c>
      <c r="T25" s="27">
        <v>52518943.787999988</v>
      </c>
      <c r="U25" s="27">
        <v>71087585.197999999</v>
      </c>
      <c r="V25" s="27">
        <v>57870076.980000004</v>
      </c>
      <c r="W25" s="27">
        <v>38081957.486000001</v>
      </c>
      <c r="X25" s="27">
        <v>31670337.948000003</v>
      </c>
      <c r="Y25" s="27">
        <v>32337015.059999999</v>
      </c>
      <c r="Z25" s="29">
        <v>21.333333333333332</v>
      </c>
      <c r="AA25" s="30">
        <f t="shared" si="0"/>
        <v>-0.64865433068226452</v>
      </c>
      <c r="AB25" s="31"/>
      <c r="AC25" s="27">
        <v>118422.891</v>
      </c>
      <c r="AD25" s="27">
        <v>94189.317999999999</v>
      </c>
      <c r="AE25" s="118">
        <v>108788.122</v>
      </c>
      <c r="AF25" s="27">
        <v>100017.27399999999</v>
      </c>
      <c r="AG25" s="27">
        <v>95675.434000000008</v>
      </c>
      <c r="AH25" s="27">
        <v>74598.400999999998</v>
      </c>
      <c r="AI25" s="27">
        <v>86791.946000000011</v>
      </c>
      <c r="AJ25" s="27">
        <v>64992.858</v>
      </c>
      <c r="AK25" s="27">
        <v>50796.752000000008</v>
      </c>
      <c r="AL25" s="27">
        <v>32006.075000000001</v>
      </c>
      <c r="AM25" s="27">
        <v>40601.781000000003</v>
      </c>
      <c r="AN25" s="27">
        <v>36575.199000000001</v>
      </c>
      <c r="AO25" s="27">
        <v>17810.311000000002</v>
      </c>
      <c r="AP25" s="27">
        <v>12071.649000000001</v>
      </c>
      <c r="AQ25" s="27">
        <f>SUM(3059.672+3732.394+4592.014+4791.83+4458.734+2948.593+4151.428+3472.33+2082.083+3286.121)</f>
        <v>36575.199000000001</v>
      </c>
      <c r="AR25" s="27">
        <v>17516.993000000002</v>
      </c>
      <c r="AS25" s="32">
        <f t="shared" si="1"/>
        <v>-0.83898064717028575</v>
      </c>
      <c r="AT25" s="127">
        <v>29629.855</v>
      </c>
      <c r="AU25" s="123">
        <f t="shared" si="2"/>
        <v>-0.72763703927162204</v>
      </c>
      <c r="AV25" s="123"/>
      <c r="AW25" s="33">
        <f t="shared" si="3"/>
        <v>2.5363920732820215</v>
      </c>
      <c r="AX25" s="34">
        <f t="shared" si="4"/>
        <v>2.2886590450734721</v>
      </c>
      <c r="AY25" s="35">
        <f t="shared" si="5"/>
        <v>2.3639928092923657</v>
      </c>
      <c r="AZ25" s="34">
        <f t="shared" si="6"/>
        <v>2.3176466330755847</v>
      </c>
      <c r="BA25" s="34">
        <f t="shared" si="7"/>
        <v>2.4309810187457384</v>
      </c>
      <c r="BB25" s="34">
        <f t="shared" si="8"/>
        <v>1.8053497981442781</v>
      </c>
      <c r="BC25" s="34">
        <f t="shared" si="9"/>
        <v>1.9678731938098593</v>
      </c>
      <c r="BD25" s="34">
        <f t="shared" si="10"/>
        <v>1.428328772014489</v>
      </c>
      <c r="BE25" s="34">
        <f t="shared" si="11"/>
        <v>1.2551920700377364</v>
      </c>
      <c r="BF25" s="34">
        <f t="shared" si="12"/>
        <v>1.2188392489078594</v>
      </c>
      <c r="BG25" s="34">
        <f t="shared" si="13"/>
        <v>1.1423030023290848</v>
      </c>
      <c r="BH25" s="34">
        <f t="shared" si="14"/>
        <v>1.264045285878588</v>
      </c>
      <c r="BI25" s="34">
        <f t="shared" si="15"/>
        <v>0.93536741153852565</v>
      </c>
      <c r="BJ25" s="34">
        <f t="shared" si="16"/>
        <v>0.76233155578071954</v>
      </c>
      <c r="BK25" s="34">
        <f t="shared" si="17"/>
        <v>1.0834019755687372</v>
      </c>
      <c r="BL25" s="36">
        <f t="shared" si="18"/>
        <v>-0.54170673814653381</v>
      </c>
      <c r="BM25" s="25"/>
      <c r="BN25" s="25" t="s">
        <v>586</v>
      </c>
      <c r="BO25" s="25" t="s">
        <v>756</v>
      </c>
      <c r="BP25" s="25"/>
    </row>
    <row r="26" spans="1:71" s="342" customFormat="1" ht="114.75" x14ac:dyDescent="0.2">
      <c r="A26" s="342">
        <v>152</v>
      </c>
      <c r="B26" s="21">
        <v>172</v>
      </c>
      <c r="C26" s="22" t="s">
        <v>229</v>
      </c>
      <c r="D26" s="23"/>
      <c r="E26" s="24">
        <v>3809</v>
      </c>
      <c r="F26" s="26" t="s">
        <v>351</v>
      </c>
      <c r="G26" s="22" t="s">
        <v>238</v>
      </c>
      <c r="H26" s="22" t="s">
        <v>9</v>
      </c>
      <c r="I26" s="98">
        <v>1733</v>
      </c>
      <c r="J26" s="25" t="s">
        <v>239</v>
      </c>
      <c r="K26" s="27">
        <v>20891638.024999999</v>
      </c>
      <c r="L26" s="27">
        <v>22475419.449999999</v>
      </c>
      <c r="M26" s="28">
        <v>19979054.299000002</v>
      </c>
      <c r="N26" s="27">
        <v>20679700.75</v>
      </c>
      <c r="O26" s="27">
        <v>22599156.875</v>
      </c>
      <c r="P26" s="27">
        <v>21273193.848999999</v>
      </c>
      <c r="Q26" s="27">
        <v>18664914.925000001</v>
      </c>
      <c r="R26" s="27">
        <v>20128993.701000001</v>
      </c>
      <c r="S26" s="27">
        <v>18264909.534000002</v>
      </c>
      <c r="T26" s="27">
        <v>16609509.559</v>
      </c>
      <c r="U26" s="27">
        <v>14963749.703</v>
      </c>
      <c r="V26" s="27">
        <v>11859012.115</v>
      </c>
      <c r="W26" s="27">
        <v>6694949.0659999996</v>
      </c>
      <c r="X26" s="27">
        <v>8186174.188000001</v>
      </c>
      <c r="Y26" s="27">
        <v>8682469.9179999996</v>
      </c>
      <c r="Z26" s="29">
        <v>47.4</v>
      </c>
      <c r="AA26" s="30">
        <f t="shared" si="0"/>
        <v>-0.56542137640445889</v>
      </c>
      <c r="AB26" s="31"/>
      <c r="AC26" s="27">
        <v>21019.578000000001</v>
      </c>
      <c r="AD26" s="27">
        <v>24549.891</v>
      </c>
      <c r="AE26" s="118">
        <v>22463.864999999998</v>
      </c>
      <c r="AF26" s="27">
        <v>23112.834999999999</v>
      </c>
      <c r="AG26" s="27">
        <v>24562.781999999999</v>
      </c>
      <c r="AH26" s="27">
        <v>22715.489999999998</v>
      </c>
      <c r="AI26" s="27">
        <v>20467.513999999999</v>
      </c>
      <c r="AJ26" s="27">
        <v>19613.786</v>
      </c>
      <c r="AK26" s="27">
        <v>19759.372000000003</v>
      </c>
      <c r="AL26" s="27">
        <v>18992.510999999999</v>
      </c>
      <c r="AM26" s="27">
        <v>16110.279</v>
      </c>
      <c r="AN26" s="27">
        <v>13186.902999999998</v>
      </c>
      <c r="AO26" s="27">
        <v>7488.0470000000005</v>
      </c>
      <c r="AP26" s="27">
        <v>8652.237000000001</v>
      </c>
      <c r="AQ26" s="27">
        <f>SUM(6338.972+6847.931)</f>
        <v>13186.902999999998</v>
      </c>
      <c r="AR26" s="27">
        <v>8844.6790000000001</v>
      </c>
      <c r="AS26" s="32">
        <f t="shared" si="1"/>
        <v>-0.60627082650291919</v>
      </c>
      <c r="AT26" s="127">
        <v>2476.7730000000001</v>
      </c>
      <c r="AU26" s="123">
        <f t="shared" si="2"/>
        <v>-0.88974412907128841</v>
      </c>
      <c r="AV26" s="123"/>
      <c r="AW26" s="33">
        <f t="shared" si="3"/>
        <v>2.0122479601500753</v>
      </c>
      <c r="AX26" s="34">
        <f t="shared" si="4"/>
        <v>2.1845991399283986</v>
      </c>
      <c r="AY26" s="35">
        <f t="shared" si="5"/>
        <v>2.2487415734311673</v>
      </c>
      <c r="AZ26" s="34">
        <f t="shared" si="6"/>
        <v>2.2353161952790832</v>
      </c>
      <c r="BA26" s="34">
        <f t="shared" si="7"/>
        <v>2.1737786180131553</v>
      </c>
      <c r="BB26" s="34">
        <f t="shared" si="8"/>
        <v>2.1355975187588294</v>
      </c>
      <c r="BC26" s="34">
        <f t="shared" si="9"/>
        <v>2.1931537413637581</v>
      </c>
      <c r="BD26" s="34">
        <f t="shared" si="10"/>
        <v>1.9488093931914334</v>
      </c>
      <c r="BE26" s="34">
        <f t="shared" si="11"/>
        <v>2.1636430186766673</v>
      </c>
      <c r="BF26" s="34">
        <f t="shared" si="12"/>
        <v>2.2869442270447715</v>
      </c>
      <c r="BG26" s="34">
        <f t="shared" si="13"/>
        <v>2.1532409081622288</v>
      </c>
      <c r="BH26" s="34">
        <f t="shared" si="14"/>
        <v>2.2239462903188034</v>
      </c>
      <c r="BI26" s="34">
        <f t="shared" si="15"/>
        <v>2.2369242622106609</v>
      </c>
      <c r="BJ26" s="34">
        <f t="shared" si="16"/>
        <v>2.1138658428947665</v>
      </c>
      <c r="BK26" s="34">
        <f t="shared" si="17"/>
        <v>2.0373647322782467</v>
      </c>
      <c r="BL26" s="36">
        <f t="shared" si="18"/>
        <v>-9.3997835789729436E-2</v>
      </c>
      <c r="BM26" s="25"/>
      <c r="BN26" s="25" t="s">
        <v>809</v>
      </c>
      <c r="BO26" s="25"/>
      <c r="BP26" s="25" t="s">
        <v>673</v>
      </c>
    </row>
    <row r="27" spans="1:71" s="342" customFormat="1" ht="39" thickBot="1" x14ac:dyDescent="0.25">
      <c r="A27" s="342">
        <v>153</v>
      </c>
      <c r="B27" s="21">
        <v>173</v>
      </c>
      <c r="C27" s="50"/>
      <c r="D27" s="51"/>
      <c r="E27" s="52"/>
      <c r="F27" s="54">
        <v>3</v>
      </c>
      <c r="G27" s="50"/>
      <c r="H27" s="50"/>
      <c r="I27" s="96">
        <v>2364</v>
      </c>
      <c r="J27" s="53" t="s">
        <v>237</v>
      </c>
      <c r="K27" s="55">
        <v>17746147.225000001</v>
      </c>
      <c r="L27" s="55">
        <v>31176744.574999999</v>
      </c>
      <c r="M27" s="56">
        <v>25772283.149999999</v>
      </c>
      <c r="N27" s="55">
        <v>32746846.699999999</v>
      </c>
      <c r="O27" s="55">
        <v>32772447.300000001</v>
      </c>
      <c r="P27" s="55">
        <v>19093780.324999999</v>
      </c>
      <c r="Q27" s="55">
        <v>3035484.65</v>
      </c>
      <c r="R27" s="55">
        <v>9509965.5500000007</v>
      </c>
      <c r="S27" s="55">
        <v>4144936.66</v>
      </c>
      <c r="T27" s="55">
        <v>2677395.412</v>
      </c>
      <c r="U27" s="55">
        <v>3908171.159</v>
      </c>
      <c r="V27" s="55">
        <v>2072165.1370000001</v>
      </c>
      <c r="W27" s="55">
        <v>1073779.2080000001</v>
      </c>
      <c r="X27" s="55">
        <v>1028433.221</v>
      </c>
      <c r="Y27" s="55">
        <v>2008212.629</v>
      </c>
      <c r="Z27" s="57">
        <v>48.333333333333336</v>
      </c>
      <c r="AA27" s="58">
        <f t="shared" si="0"/>
        <v>-0.92207859050314678</v>
      </c>
      <c r="AB27" s="59"/>
      <c r="AC27" s="55">
        <v>7687.5919999999996</v>
      </c>
      <c r="AD27" s="55">
        <v>14815.614</v>
      </c>
      <c r="AE27" s="119">
        <v>10566.684999999999</v>
      </c>
      <c r="AF27" s="55">
        <v>12691.365</v>
      </c>
      <c r="AG27" s="55">
        <v>13627.47</v>
      </c>
      <c r="AH27" s="55">
        <v>9439.1299999999992</v>
      </c>
      <c r="AI27" s="55">
        <v>1217.867</v>
      </c>
      <c r="AJ27" s="55">
        <v>4613.4620000000004</v>
      </c>
      <c r="AK27" s="55">
        <v>1866.2470000000001</v>
      </c>
      <c r="AL27" s="55">
        <v>1184.414</v>
      </c>
      <c r="AM27" s="55">
        <v>1791.6079999999999</v>
      </c>
      <c r="AN27" s="55">
        <v>754.78800000000001</v>
      </c>
      <c r="AO27" s="55">
        <v>407.59899999999999</v>
      </c>
      <c r="AP27" s="55">
        <v>398.77300000000002</v>
      </c>
      <c r="AQ27" s="1092"/>
      <c r="AR27" s="55">
        <v>908.53700000000003</v>
      </c>
      <c r="AS27" s="75">
        <f t="shared" si="1"/>
        <v>-0.91401872962050068</v>
      </c>
      <c r="AT27" s="127">
        <v>2070.4520000000002</v>
      </c>
      <c r="AU27" s="123">
        <f t="shared" si="2"/>
        <v>-0.80405851030857833</v>
      </c>
      <c r="AV27" s="123"/>
      <c r="AW27" s="76">
        <f t="shared" si="3"/>
        <v>0.86639560717382691</v>
      </c>
      <c r="AX27" s="77">
        <f t="shared" si="4"/>
        <v>0.9504272624974669</v>
      </c>
      <c r="AY27" s="78">
        <f t="shared" si="5"/>
        <v>0.8200037954340107</v>
      </c>
      <c r="AZ27" s="77">
        <f t="shared" si="6"/>
        <v>0.77511982245301192</v>
      </c>
      <c r="BA27" s="77">
        <f t="shared" si="7"/>
        <v>0.83164188961866148</v>
      </c>
      <c r="BB27" s="77">
        <f t="shared" si="8"/>
        <v>0.98871253773052936</v>
      </c>
      <c r="BC27" s="77">
        <f t="shared" si="9"/>
        <v>0.80242013412915791</v>
      </c>
      <c r="BD27" s="77">
        <f t="shared" si="10"/>
        <v>0.9702373737831258</v>
      </c>
      <c r="BE27" s="77">
        <f t="shared" si="11"/>
        <v>0.90049482203667741</v>
      </c>
      <c r="BF27" s="77">
        <f t="shared" si="12"/>
        <v>0.8847508998420589</v>
      </c>
      <c r="BG27" s="77">
        <f t="shared" si="13"/>
        <v>0.91685237268801001</v>
      </c>
      <c r="BH27" s="77">
        <f t="shared" si="14"/>
        <v>0.72850178445985503</v>
      </c>
      <c r="BI27" s="77">
        <f t="shared" si="15"/>
        <v>0.75918586793869069</v>
      </c>
      <c r="BJ27" s="77">
        <f t="shared" si="16"/>
        <v>0.7754961466768876</v>
      </c>
      <c r="BK27" s="77">
        <f t="shared" si="17"/>
        <v>0.90482151827957658</v>
      </c>
      <c r="BL27" s="79">
        <f t="shared" si="18"/>
        <v>0.10343576861211191</v>
      </c>
      <c r="BM27" s="53"/>
      <c r="BN27" s="53" t="s">
        <v>808</v>
      </c>
      <c r="BO27" s="53"/>
      <c r="BP27" s="53" t="s">
        <v>674</v>
      </c>
      <c r="BS27" s="341" t="s">
        <v>798</v>
      </c>
    </row>
    <row r="28" spans="1:71" s="273" customFormat="1" ht="114.75" x14ac:dyDescent="0.2">
      <c r="A28" s="273">
        <v>164</v>
      </c>
      <c r="B28" s="274">
        <v>185</v>
      </c>
      <c r="C28" s="275" t="s">
        <v>242</v>
      </c>
      <c r="D28" s="276"/>
      <c r="E28" s="277">
        <v>3954</v>
      </c>
      <c r="F28" s="278" t="s">
        <v>351</v>
      </c>
      <c r="G28" s="275" t="s">
        <v>259</v>
      </c>
      <c r="H28" s="275" t="s">
        <v>9</v>
      </c>
      <c r="I28" s="314">
        <v>1599</v>
      </c>
      <c r="J28" s="279" t="s">
        <v>258</v>
      </c>
      <c r="K28" s="280">
        <v>83066141.150000006</v>
      </c>
      <c r="L28" s="280">
        <v>58781576.625</v>
      </c>
      <c r="M28" s="281">
        <v>87609108.349999994</v>
      </c>
      <c r="N28" s="280">
        <v>79392371.075000003</v>
      </c>
      <c r="O28" s="280">
        <v>85537377.474999994</v>
      </c>
      <c r="P28" s="280">
        <v>77396588.525000006</v>
      </c>
      <c r="Q28" s="280">
        <v>80200072.875</v>
      </c>
      <c r="R28" s="280">
        <v>68379654.018999994</v>
      </c>
      <c r="S28" s="280">
        <v>75519929.604999989</v>
      </c>
      <c r="T28" s="280">
        <v>62590499.191</v>
      </c>
      <c r="U28" s="280">
        <v>70117306.342000008</v>
      </c>
      <c r="V28" s="280">
        <v>60392448.292000003</v>
      </c>
      <c r="W28" s="280">
        <v>70836015.495000005</v>
      </c>
      <c r="X28" s="280">
        <v>64541573.482000001</v>
      </c>
      <c r="Y28" s="280">
        <v>66803748.969999999</v>
      </c>
      <c r="Z28" s="282">
        <v>41.4</v>
      </c>
      <c r="AA28" s="283">
        <f t="shared" si="0"/>
        <v>-0.23747941021020558</v>
      </c>
      <c r="AB28" s="284"/>
      <c r="AC28" s="280">
        <v>109954.41800000001</v>
      </c>
      <c r="AD28" s="280">
        <v>72052.380999999994</v>
      </c>
      <c r="AE28" s="285">
        <v>20425.95</v>
      </c>
      <c r="AF28" s="280">
        <v>5725.9089999999997</v>
      </c>
      <c r="AG28" s="280">
        <v>4254.4009999999998</v>
      </c>
      <c r="AH28" s="280">
        <v>2309.549</v>
      </c>
      <c r="AI28" s="280">
        <v>2258.3200000000002</v>
      </c>
      <c r="AJ28" s="280">
        <v>1702.479</v>
      </c>
      <c r="AK28" s="280">
        <v>1829.9939999999999</v>
      </c>
      <c r="AL28" s="280">
        <v>1925.6010000000001</v>
      </c>
      <c r="AM28" s="280">
        <v>2562.6180000000004</v>
      </c>
      <c r="AN28" s="280">
        <v>2298.3719999999998</v>
      </c>
      <c r="AO28" s="280">
        <v>4615.6769999999997</v>
      </c>
      <c r="AP28" s="280">
        <v>2866.4380000000001</v>
      </c>
      <c r="AQ28" s="280">
        <f>SUM(1278.157+1020.215)</f>
        <v>2298.3719999999998</v>
      </c>
      <c r="AR28" s="280">
        <v>2664.002</v>
      </c>
      <c r="AS28" s="286">
        <f t="shared" si="1"/>
        <v>-0.86957757166741323</v>
      </c>
      <c r="AT28" s="287">
        <v>3720.8980000000001</v>
      </c>
      <c r="AU28" s="288">
        <f t="shared" si="2"/>
        <v>-0.81783476411133871</v>
      </c>
      <c r="AV28" s="288"/>
      <c r="AW28" s="289">
        <f t="shared" si="3"/>
        <v>2.647394389043435</v>
      </c>
      <c r="AX28" s="290">
        <f t="shared" si="4"/>
        <v>2.4515293783173515</v>
      </c>
      <c r="AY28" s="291">
        <f t="shared" si="5"/>
        <v>0.46629740639290507</v>
      </c>
      <c r="AZ28" s="290">
        <f t="shared" si="6"/>
        <v>0.14424330505486166</v>
      </c>
      <c r="BA28" s="290">
        <f t="shared" si="7"/>
        <v>9.9474665358858669E-2</v>
      </c>
      <c r="BB28" s="290">
        <f t="shared" si="8"/>
        <v>5.9680899223458372E-2</v>
      </c>
      <c r="BC28" s="290">
        <f t="shared" si="9"/>
        <v>5.6317155809068209E-2</v>
      </c>
      <c r="BD28" s="290">
        <f t="shared" si="10"/>
        <v>4.9794899504081974E-2</v>
      </c>
      <c r="BE28" s="290">
        <f t="shared" si="11"/>
        <v>4.8463869327516972E-2</v>
      </c>
      <c r="BF28" s="290">
        <f t="shared" si="12"/>
        <v>6.1530137157841544E-2</v>
      </c>
      <c r="BG28" s="290">
        <f t="shared" si="13"/>
        <v>7.3095163910054592E-2</v>
      </c>
      <c r="BH28" s="290">
        <f t="shared" si="14"/>
        <v>7.6114549583659055E-2</v>
      </c>
      <c r="BI28" s="290">
        <f t="shared" si="15"/>
        <v>0.13032006297208515</v>
      </c>
      <c r="BJ28" s="290">
        <f t="shared" si="16"/>
        <v>8.8824546578475369E-2</v>
      </c>
      <c r="BK28" s="290">
        <f t="shared" si="17"/>
        <v>7.9756062828041013E-2</v>
      </c>
      <c r="BL28" s="292">
        <f t="shared" si="18"/>
        <v>-0.82895881097644775</v>
      </c>
      <c r="BM28" s="279" t="s">
        <v>343</v>
      </c>
      <c r="BN28" s="279" t="s">
        <v>509</v>
      </c>
      <c r="BO28" s="279" t="s">
        <v>769</v>
      </c>
      <c r="BP28" s="279"/>
    </row>
    <row r="29" spans="1:71" s="273" customFormat="1" ht="102" x14ac:dyDescent="0.2">
      <c r="A29" s="273">
        <v>165</v>
      </c>
      <c r="B29" s="274">
        <v>186</v>
      </c>
      <c r="C29" s="275"/>
      <c r="D29" s="276"/>
      <c r="E29" s="277">
        <v>6004</v>
      </c>
      <c r="F29" s="278">
        <v>1</v>
      </c>
      <c r="G29" s="275" t="s">
        <v>261</v>
      </c>
      <c r="H29" s="275" t="s">
        <v>9</v>
      </c>
      <c r="I29" s="314">
        <v>2837</v>
      </c>
      <c r="J29" s="279" t="s">
        <v>260</v>
      </c>
      <c r="K29" s="280">
        <v>41997102.450000003</v>
      </c>
      <c r="L29" s="280">
        <v>42099716.399999999</v>
      </c>
      <c r="M29" s="281">
        <v>38976405.097999997</v>
      </c>
      <c r="N29" s="280">
        <v>38319772.645000003</v>
      </c>
      <c r="O29" s="280">
        <v>32047636.440000001</v>
      </c>
      <c r="P29" s="280">
        <v>45538588.413000003</v>
      </c>
      <c r="Q29" s="280">
        <v>42628200.156000003</v>
      </c>
      <c r="R29" s="280">
        <v>35627998.027000003</v>
      </c>
      <c r="S29" s="280">
        <v>46624079.910999998</v>
      </c>
      <c r="T29" s="280">
        <v>34033512.479999997</v>
      </c>
      <c r="U29" s="280">
        <v>39303016.825000003</v>
      </c>
      <c r="V29" s="280">
        <v>43170713.213</v>
      </c>
      <c r="W29" s="280">
        <v>40373790.321000002</v>
      </c>
      <c r="X29" s="280">
        <v>41756759.967</v>
      </c>
      <c r="Y29" s="280">
        <v>38775797.810000002</v>
      </c>
      <c r="Z29" s="282">
        <v>60</v>
      </c>
      <c r="AA29" s="283">
        <f t="shared" si="0"/>
        <v>-5.1468904711863446E-3</v>
      </c>
      <c r="AB29" s="284"/>
      <c r="AC29" s="280">
        <v>23356.695</v>
      </c>
      <c r="AD29" s="280">
        <v>23528.192999999999</v>
      </c>
      <c r="AE29" s="285">
        <v>21667.348999999998</v>
      </c>
      <c r="AF29" s="280">
        <v>21904.071</v>
      </c>
      <c r="AG29" s="280">
        <v>18646.41</v>
      </c>
      <c r="AH29" s="280">
        <v>24838.397000000001</v>
      </c>
      <c r="AI29" s="280">
        <v>23335.53</v>
      </c>
      <c r="AJ29" s="280">
        <v>18494.056</v>
      </c>
      <c r="AK29" s="280">
        <v>6363.3670000000002</v>
      </c>
      <c r="AL29" s="280">
        <v>5529.2179999999998</v>
      </c>
      <c r="AM29" s="280">
        <v>5497.7240000000002</v>
      </c>
      <c r="AN29" s="280">
        <v>7037.7790000000005</v>
      </c>
      <c r="AO29" s="280">
        <v>6482.17</v>
      </c>
      <c r="AP29" s="280">
        <v>8887.9650000000001</v>
      </c>
      <c r="AQ29" s="280">
        <v>7037.7790000000005</v>
      </c>
      <c r="AR29" s="280">
        <v>6952.8689999999997</v>
      </c>
      <c r="AS29" s="286">
        <f t="shared" si="1"/>
        <v>-0.6791084594612844</v>
      </c>
      <c r="AT29" s="287">
        <v>6130.5020000000004</v>
      </c>
      <c r="AU29" s="288">
        <f t="shared" si="2"/>
        <v>-0.71706266419579057</v>
      </c>
      <c r="AV29" s="288"/>
      <c r="AW29" s="289">
        <f t="shared" si="3"/>
        <v>1.1123003082323362</v>
      </c>
      <c r="AX29" s="290">
        <f t="shared" si="4"/>
        <v>1.1177364130652434</v>
      </c>
      <c r="AY29" s="291">
        <f t="shared" si="5"/>
        <v>1.1118187501141208</v>
      </c>
      <c r="AZ29" s="290">
        <f t="shared" si="6"/>
        <v>1.1432255197817862</v>
      </c>
      <c r="BA29" s="290">
        <f t="shared" si="7"/>
        <v>1.163668343212146</v>
      </c>
      <c r="BB29" s="290">
        <f t="shared" si="8"/>
        <v>1.0908725046430876</v>
      </c>
      <c r="BC29" s="290">
        <f t="shared" si="9"/>
        <v>1.0948400314628568</v>
      </c>
      <c r="BD29" s="290">
        <f t="shared" si="10"/>
        <v>1.0381754251801985</v>
      </c>
      <c r="BE29" s="290">
        <f t="shared" si="11"/>
        <v>0.27296482899595809</v>
      </c>
      <c r="BF29" s="290">
        <f t="shared" si="12"/>
        <v>0.32492784888126247</v>
      </c>
      <c r="BG29" s="290">
        <f t="shared" si="13"/>
        <v>0.27976091629195182</v>
      </c>
      <c r="BH29" s="290">
        <f t="shared" si="14"/>
        <v>0.32604413854718123</v>
      </c>
      <c r="BI29" s="290">
        <f t="shared" si="15"/>
        <v>0.3211078250747425</v>
      </c>
      <c r="BJ29" s="290">
        <f t="shared" si="16"/>
        <v>0.42570185076735267</v>
      </c>
      <c r="BK29" s="290">
        <f t="shared" si="17"/>
        <v>0.35861900425976045</v>
      </c>
      <c r="BL29" s="292">
        <f t="shared" si="18"/>
        <v>-0.67744832129971666</v>
      </c>
      <c r="BM29" s="279" t="s">
        <v>406</v>
      </c>
      <c r="BN29" s="279" t="s">
        <v>599</v>
      </c>
      <c r="BO29" s="279" t="s">
        <v>770</v>
      </c>
      <c r="BP29" s="279"/>
    </row>
    <row r="30" spans="1:71" s="273" customFormat="1" ht="115.5" thickBot="1" x14ac:dyDescent="0.25">
      <c r="A30" s="273">
        <v>166</v>
      </c>
      <c r="B30" s="274">
        <v>187</v>
      </c>
      <c r="C30" s="275"/>
      <c r="D30" s="276"/>
      <c r="E30" s="277"/>
      <c r="F30" s="278">
        <v>2</v>
      </c>
      <c r="G30" s="275"/>
      <c r="H30" s="275"/>
      <c r="I30" s="314">
        <v>6249</v>
      </c>
      <c r="J30" s="279" t="s">
        <v>262</v>
      </c>
      <c r="K30" s="280">
        <v>31957882.975000001</v>
      </c>
      <c r="L30" s="280">
        <v>38351435.774999999</v>
      </c>
      <c r="M30" s="281">
        <v>36129218.259000003</v>
      </c>
      <c r="N30" s="280">
        <v>38987675.262000002</v>
      </c>
      <c r="O30" s="280">
        <v>33871161.409999996</v>
      </c>
      <c r="P30" s="280">
        <v>40065033.262999997</v>
      </c>
      <c r="Q30" s="280">
        <v>35266830.119000003</v>
      </c>
      <c r="R30" s="280">
        <v>37190188.692000002</v>
      </c>
      <c r="S30" s="280">
        <v>38808663.691</v>
      </c>
      <c r="T30" s="280">
        <v>26534972.537</v>
      </c>
      <c r="U30" s="280">
        <v>40956357.185000002</v>
      </c>
      <c r="V30" s="280">
        <v>38348820.630999997</v>
      </c>
      <c r="W30" s="280">
        <v>37451517.884000003</v>
      </c>
      <c r="X30" s="280">
        <v>35193616.056000002</v>
      </c>
      <c r="Y30" s="280">
        <v>42792271.362999998</v>
      </c>
      <c r="Z30" s="282">
        <v>90</v>
      </c>
      <c r="AA30" s="283">
        <f t="shared" si="0"/>
        <v>0.18442284181834431</v>
      </c>
      <c r="AB30" s="284"/>
      <c r="AC30" s="280">
        <v>17704.740000000002</v>
      </c>
      <c r="AD30" s="280">
        <v>21286.947</v>
      </c>
      <c r="AE30" s="285">
        <v>20241.713</v>
      </c>
      <c r="AF30" s="280">
        <v>22492.174999999999</v>
      </c>
      <c r="AG30" s="280">
        <v>20135.800999999999</v>
      </c>
      <c r="AH30" s="280">
        <v>22365.061000000002</v>
      </c>
      <c r="AI30" s="280">
        <v>19531.602999999999</v>
      </c>
      <c r="AJ30" s="280">
        <v>19943.444</v>
      </c>
      <c r="AK30" s="280">
        <v>5651.3040000000001</v>
      </c>
      <c r="AL30" s="280">
        <v>3140.8780000000002</v>
      </c>
      <c r="AM30" s="280">
        <v>7186.0159999999996</v>
      </c>
      <c r="AN30" s="280">
        <v>5995.3879999999999</v>
      </c>
      <c r="AO30" s="280">
        <v>6414.6809999999996</v>
      </c>
      <c r="AP30" s="280">
        <v>5588.857</v>
      </c>
      <c r="AQ30" s="280">
        <v>5995.3879999999999</v>
      </c>
      <c r="AR30" s="280">
        <v>6784.3909999999996</v>
      </c>
      <c r="AS30" s="286">
        <f t="shared" si="1"/>
        <v>-0.66483118301301869</v>
      </c>
      <c r="AT30" s="287">
        <v>6559.6379999999999</v>
      </c>
      <c r="AU30" s="288">
        <f t="shared" si="2"/>
        <v>-0.67593464051189744</v>
      </c>
      <c r="AV30" s="288"/>
      <c r="AW30" s="289">
        <f t="shared" si="3"/>
        <v>1.1080045579896551</v>
      </c>
      <c r="AX30" s="290">
        <f t="shared" si="4"/>
        <v>1.1100990911988875</v>
      </c>
      <c r="AY30" s="291">
        <f t="shared" si="5"/>
        <v>1.1205176295204045</v>
      </c>
      <c r="AZ30" s="290">
        <f t="shared" si="6"/>
        <v>1.1538094974296853</v>
      </c>
      <c r="BA30" s="290">
        <f t="shared" si="7"/>
        <v>1.1889643083838974</v>
      </c>
      <c r="BB30" s="290">
        <f t="shared" si="8"/>
        <v>1.1164379099944042</v>
      </c>
      <c r="BC30" s="290">
        <f t="shared" si="9"/>
        <v>1.107647210372749</v>
      </c>
      <c r="BD30" s="290">
        <f t="shared" si="10"/>
        <v>1.0725110412946113</v>
      </c>
      <c r="BE30" s="290">
        <f t="shared" si="11"/>
        <v>0.29123929878114185</v>
      </c>
      <c r="BF30" s="290">
        <f t="shared" si="12"/>
        <v>0.23673497273233676</v>
      </c>
      <c r="BG30" s="290">
        <f t="shared" si="13"/>
        <v>0.35091089608095477</v>
      </c>
      <c r="BH30" s="290">
        <f t="shared" si="14"/>
        <v>0.31267652571059845</v>
      </c>
      <c r="BI30" s="290">
        <f t="shared" si="15"/>
        <v>0.34255919986305672</v>
      </c>
      <c r="BJ30" s="290">
        <f t="shared" si="16"/>
        <v>0.31760629490911213</v>
      </c>
      <c r="BK30" s="290">
        <f t="shared" si="17"/>
        <v>0.31708487462369528</v>
      </c>
      <c r="BL30" s="292">
        <f t="shared" si="18"/>
        <v>-0.71701928977287799</v>
      </c>
      <c r="BM30" s="279" t="s">
        <v>407</v>
      </c>
      <c r="BN30" s="279" t="s">
        <v>599</v>
      </c>
      <c r="BO30" s="279" t="s">
        <v>771</v>
      </c>
      <c r="BP30" s="279"/>
    </row>
    <row r="31" spans="1:71" s="37" customFormat="1" x14ac:dyDescent="0.2">
      <c r="A31" s="113"/>
      <c r="C31" s="19" t="s">
        <v>312</v>
      </c>
      <c r="F31" s="100"/>
      <c r="K31" s="101">
        <f>SUM(K4:K30)</f>
        <v>1368920684.4879999</v>
      </c>
      <c r="L31" s="101">
        <f>SUM(L4:L30)</f>
        <v>1334317126.3460002</v>
      </c>
      <c r="M31" s="102">
        <f>SUM(M4:M30)</f>
        <v>1287791832.6570001</v>
      </c>
      <c r="N31" s="101">
        <f>SUM(N4:N30)</f>
        <v>1358241896.9319999</v>
      </c>
      <c r="O31" s="101">
        <f>SUM(O4:O30)</f>
        <v>1321321391.0580001</v>
      </c>
      <c r="P31" s="101">
        <f>SUM(P4:P30)</f>
        <v>1361850225.7400002</v>
      </c>
      <c r="Q31" s="101">
        <f>SUM(Q4:Q30)</f>
        <v>1321195561.3379998</v>
      </c>
      <c r="R31" s="101">
        <f>SUM(R4:R30)</f>
        <v>1269315845.0789998</v>
      </c>
      <c r="S31" s="101">
        <f>SUM(S4:S30)</f>
        <v>1303296141.099</v>
      </c>
      <c r="T31" s="101">
        <f>SUM(T4:T30)</f>
        <v>1174522458.9739997</v>
      </c>
      <c r="U31" s="101">
        <f>SUM(U4:U30)</f>
        <v>1231158721.5680001</v>
      </c>
      <c r="V31" s="101">
        <f>SUM(V4:V30)</f>
        <v>1152864645.6450002</v>
      </c>
      <c r="W31" s="101">
        <f>SUM(W4:W30)</f>
        <v>1065149498.7949998</v>
      </c>
      <c r="X31" s="101">
        <f>SUM(X4:X30)</f>
        <v>1083559635.77</v>
      </c>
      <c r="Y31" s="101">
        <f>SUM(Y4:Y30)</f>
        <v>1084010926.5329998</v>
      </c>
      <c r="AA31" s="70">
        <f t="shared" si="0"/>
        <v>-0.15824056416288579</v>
      </c>
      <c r="AB31" s="19"/>
      <c r="AC31" s="103">
        <f t="shared" ref="AC31:AR31" si="19">SUM(AC4:AC30)</f>
        <v>989038.32999999973</v>
      </c>
      <c r="AD31" s="103">
        <f t="shared" si="19"/>
        <v>940708.77799999982</v>
      </c>
      <c r="AE31" s="121">
        <f t="shared" si="19"/>
        <v>823765.2969999999</v>
      </c>
      <c r="AF31" s="121">
        <f t="shared" si="19"/>
        <v>877883.20899999992</v>
      </c>
      <c r="AG31" s="121">
        <f t="shared" si="19"/>
        <v>865316.43799999985</v>
      </c>
      <c r="AH31" s="121">
        <f t="shared" si="19"/>
        <v>859715.21199999994</v>
      </c>
      <c r="AI31" s="121">
        <f t="shared" si="19"/>
        <v>790650.04399999988</v>
      </c>
      <c r="AJ31" s="121">
        <f t="shared" si="19"/>
        <v>699052.97900000005</v>
      </c>
      <c r="AK31" s="121">
        <f t="shared" si="19"/>
        <v>619763.83199999982</v>
      </c>
      <c r="AL31" s="121">
        <f t="shared" si="19"/>
        <v>538142.995</v>
      </c>
      <c r="AM31" s="121">
        <f t="shared" si="19"/>
        <v>519223.44199999998</v>
      </c>
      <c r="AN31" s="121">
        <f t="shared" si="19"/>
        <v>508688.44500000001</v>
      </c>
      <c r="AO31" s="121">
        <f t="shared" si="19"/>
        <v>413566.70500000002</v>
      </c>
      <c r="AP31" s="121">
        <f t="shared" si="19"/>
        <v>430797.52900000004</v>
      </c>
      <c r="AQ31" s="121">
        <f t="shared" si="19"/>
        <v>472261.81200000003</v>
      </c>
      <c r="AR31" s="103">
        <f t="shared" si="19"/>
        <v>458528.17300000007</v>
      </c>
      <c r="AS31" s="70">
        <f t="shared" si="1"/>
        <v>-0.44337522511584981</v>
      </c>
      <c r="AT31" s="128"/>
      <c r="AU31" s="32"/>
      <c r="AV31" s="32"/>
      <c r="AW31" s="32"/>
      <c r="AX31" s="32"/>
      <c r="AY31" s="105"/>
      <c r="AZ31" s="106"/>
      <c r="BA31" s="106"/>
      <c r="BB31" s="106"/>
      <c r="BC31" s="106"/>
      <c r="BD31" s="106"/>
      <c r="BE31" s="106"/>
      <c r="BF31" s="106"/>
      <c r="BG31" s="106"/>
      <c r="BH31" s="106"/>
      <c r="BI31" s="106"/>
      <c r="BJ31" s="106"/>
      <c r="BK31" s="106"/>
      <c r="BL31" s="18"/>
      <c r="BM31" s="18"/>
      <c r="BN31" s="18"/>
      <c r="BO31" s="18"/>
      <c r="BP31" s="132"/>
    </row>
    <row r="32" spans="1:71" s="37" customFormat="1" x14ac:dyDescent="0.2">
      <c r="A32" s="113"/>
      <c r="F32" s="100"/>
      <c r="M32" s="107"/>
      <c r="AE32" s="122"/>
      <c r="AT32" s="129"/>
      <c r="AY32" s="105"/>
      <c r="AZ32" s="106"/>
      <c r="BA32" s="106"/>
      <c r="BB32" s="106"/>
      <c r="BC32" s="106"/>
      <c r="BD32" s="106"/>
      <c r="BE32" s="106"/>
      <c r="BF32" s="106"/>
      <c r="BG32" s="106"/>
      <c r="BH32" s="106"/>
      <c r="BI32" s="106"/>
      <c r="BJ32" s="106"/>
      <c r="BK32" s="106"/>
      <c r="BL32" s="19"/>
      <c r="BM32" s="19"/>
      <c r="BN32" s="19"/>
      <c r="BO32" s="1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8"/>
  <sheetViews>
    <sheetView workbookViewId="0">
      <pane xSplit="25" ySplit="3" topLeftCell="Z4" activePane="bottomRight" state="frozen"/>
      <selection pane="topRight" activeCell="Z1" sqref="Z1"/>
      <selection pane="bottomLeft" activeCell="A2" sqref="A2"/>
      <selection pane="bottomRight" activeCell="AB1" sqref="AB1"/>
    </sheetView>
  </sheetViews>
  <sheetFormatPr defaultRowHeight="12.75" x14ac:dyDescent="0.2"/>
  <cols>
    <col min="1" max="1" width="4" style="112" bestFit="1" customWidth="1"/>
    <col min="2" max="2" width="4" bestFit="1" customWidth="1"/>
    <col min="3" max="3" width="9.140625" customWidth="1"/>
    <col min="4" max="4" width="3.28515625" bestFit="1" customWidth="1"/>
    <col min="5" max="5" width="5" bestFit="1" customWidth="1"/>
    <col min="6" max="6" width="5" style="6" customWidth="1"/>
    <col min="7" max="7" width="15.42578125" customWidth="1"/>
    <col min="8" max="8" width="15" customWidth="1"/>
    <col min="9" max="9" width="5.5703125" customWidth="1"/>
    <col min="10" max="10" width="11.140625" customWidth="1"/>
    <col min="11" max="12" width="12.7109375" hidden="1" customWidth="1"/>
    <col min="13" max="13" width="12.7109375" style="3" hidden="1" customWidth="1"/>
    <col min="14" max="25" width="12.7109375" hidden="1" customWidth="1"/>
    <col min="26" max="26" width="10.28515625" customWidth="1"/>
    <col min="27" max="27" width="10.28515625" hidden="1" customWidth="1"/>
    <col min="28" max="28" width="3.28515625" bestFit="1" customWidth="1"/>
    <col min="29" max="30" width="9.140625" hidden="1" customWidth="1"/>
    <col min="31" max="31" width="9.140625" style="109" bestFit="1" customWidth="1"/>
    <col min="32" max="40" width="9.140625" hidden="1" customWidth="1"/>
    <col min="41" max="42" width="7.5703125" hidden="1" customWidth="1"/>
    <col min="43" max="43" width="7.5703125" customWidth="1"/>
    <col min="44" max="44" width="7.5703125" bestFit="1" customWidth="1"/>
    <col min="45" max="45" width="10.28515625" customWidth="1"/>
    <col min="46" max="46" width="9.140625" style="130" bestFit="1" customWidth="1"/>
    <col min="47" max="47" width="10.28515625" customWidth="1"/>
    <col min="48" max="48" width="3.28515625" bestFit="1" customWidth="1"/>
    <col min="49" max="50" width="5.5703125" hidden="1" customWidth="1"/>
    <col min="51" max="51" width="5.5703125" style="4" hidden="1" customWidth="1"/>
    <col min="52" max="63" width="5.5703125" style="5" hidden="1" customWidth="1"/>
    <col min="64" max="64" width="8.140625" style="2" hidden="1" customWidth="1"/>
    <col min="65" max="65" width="39.85546875" style="19" customWidth="1"/>
    <col min="66" max="67" width="36.42578125" style="2" customWidth="1"/>
    <col min="68" max="68" width="43.28515625" customWidth="1"/>
    <col min="69" max="70" width="19.5703125" customWidth="1"/>
    <col min="71" max="71" width="14.42578125" bestFit="1" customWidth="1"/>
  </cols>
  <sheetData>
    <row r="1" spans="1:71" ht="51" x14ac:dyDescent="0.2">
      <c r="G1" s="193" t="s">
        <v>1102</v>
      </c>
    </row>
    <row r="2" spans="1:71" ht="13.5" thickBot="1" x14ac:dyDescent="0.25"/>
    <row r="3" spans="1:71" ht="192" thickBot="1" x14ac:dyDescent="0.25">
      <c r="B3" s="1" t="s">
        <v>0</v>
      </c>
      <c r="C3" s="7" t="s">
        <v>4</v>
      </c>
      <c r="D3" s="7" t="s">
        <v>5</v>
      </c>
      <c r="E3" s="7" t="s">
        <v>302</v>
      </c>
      <c r="F3" s="12" t="s">
        <v>344</v>
      </c>
      <c r="G3" s="7" t="s">
        <v>2</v>
      </c>
      <c r="H3" s="7" t="s">
        <v>3</v>
      </c>
      <c r="I3" s="7" t="s">
        <v>6</v>
      </c>
      <c r="J3" s="12" t="s">
        <v>1</v>
      </c>
      <c r="K3" s="7" t="s">
        <v>426</v>
      </c>
      <c r="L3" s="7" t="s">
        <v>427</v>
      </c>
      <c r="M3" s="7" t="s">
        <v>316</v>
      </c>
      <c r="N3" s="7" t="s">
        <v>418</v>
      </c>
      <c r="O3" s="7" t="s">
        <v>419</v>
      </c>
      <c r="P3" s="7" t="s">
        <v>420</v>
      </c>
      <c r="Q3" s="7" t="s">
        <v>421</v>
      </c>
      <c r="R3" s="7" t="s">
        <v>422</v>
      </c>
      <c r="S3" s="7" t="s">
        <v>423</v>
      </c>
      <c r="T3" s="7" t="s">
        <v>424</v>
      </c>
      <c r="U3" s="7" t="s">
        <v>425</v>
      </c>
      <c r="V3" s="8" t="s">
        <v>317</v>
      </c>
      <c r="W3" s="8" t="s">
        <v>417</v>
      </c>
      <c r="X3" s="17" t="s">
        <v>459</v>
      </c>
      <c r="Y3" s="16" t="s">
        <v>464</v>
      </c>
      <c r="Z3" s="7" t="s">
        <v>303</v>
      </c>
      <c r="AA3" s="9" t="s">
        <v>466</v>
      </c>
      <c r="AB3" s="10" t="s">
        <v>409</v>
      </c>
      <c r="AC3" s="10" t="s">
        <v>429</v>
      </c>
      <c r="AD3" s="10" t="s">
        <v>430</v>
      </c>
      <c r="AE3" s="116" t="s">
        <v>310</v>
      </c>
      <c r="AF3" s="10" t="s">
        <v>431</v>
      </c>
      <c r="AG3" s="10" t="s">
        <v>432</v>
      </c>
      <c r="AH3" s="10" t="s">
        <v>433</v>
      </c>
      <c r="AI3" s="10" t="s">
        <v>434</v>
      </c>
      <c r="AJ3" s="10" t="s">
        <v>435</v>
      </c>
      <c r="AK3" s="10" t="s">
        <v>436</v>
      </c>
      <c r="AL3" s="10" t="s">
        <v>437</v>
      </c>
      <c r="AM3" s="10" t="s">
        <v>438</v>
      </c>
      <c r="AN3" s="13" t="s">
        <v>311</v>
      </c>
      <c r="AO3" s="13" t="s">
        <v>428</v>
      </c>
      <c r="AP3" s="13" t="s">
        <v>457</v>
      </c>
      <c r="AQ3" s="116" t="s">
        <v>311</v>
      </c>
      <c r="AR3" s="124" t="s">
        <v>465</v>
      </c>
      <c r="AS3" s="124" t="s">
        <v>466</v>
      </c>
      <c r="AT3" s="126" t="s">
        <v>773</v>
      </c>
      <c r="AU3" s="131" t="s">
        <v>774</v>
      </c>
      <c r="AV3" s="131" t="s">
        <v>777</v>
      </c>
      <c r="AW3" s="14" t="s">
        <v>440</v>
      </c>
      <c r="AX3" s="14" t="s">
        <v>441</v>
      </c>
      <c r="AY3" s="14" t="s">
        <v>318</v>
      </c>
      <c r="AZ3" s="14" t="s">
        <v>442</v>
      </c>
      <c r="BA3" s="14" t="s">
        <v>443</v>
      </c>
      <c r="BB3" s="14" t="s">
        <v>444</v>
      </c>
      <c r="BC3" s="14" t="s">
        <v>445</v>
      </c>
      <c r="BD3" s="14" t="s">
        <v>446</v>
      </c>
      <c r="BE3" s="14" t="s">
        <v>447</v>
      </c>
      <c r="BF3" s="14" t="s">
        <v>448</v>
      </c>
      <c r="BG3" s="14" t="s">
        <v>449</v>
      </c>
      <c r="BH3" s="14" t="s">
        <v>319</v>
      </c>
      <c r="BI3" s="15" t="s">
        <v>439</v>
      </c>
      <c r="BJ3" s="15" t="s">
        <v>460</v>
      </c>
      <c r="BK3" s="15" t="s">
        <v>467</v>
      </c>
      <c r="BL3" s="11" t="s">
        <v>468</v>
      </c>
      <c r="BM3" s="111" t="s">
        <v>408</v>
      </c>
      <c r="BN3" s="111" t="s">
        <v>474</v>
      </c>
      <c r="BO3" s="111" t="s">
        <v>675</v>
      </c>
      <c r="BP3" s="111" t="s">
        <v>667</v>
      </c>
      <c r="BQ3" s="111" t="s">
        <v>668</v>
      </c>
      <c r="BR3" s="111" t="s">
        <v>778</v>
      </c>
      <c r="BS3" s="111" t="s">
        <v>780</v>
      </c>
    </row>
    <row r="4" spans="1:71" s="113" customFormat="1" ht="63.75" x14ac:dyDescent="0.2">
      <c r="A4" s="113">
        <v>14</v>
      </c>
      <c r="B4" s="133">
        <v>23</v>
      </c>
      <c r="C4" s="153" t="s">
        <v>33</v>
      </c>
      <c r="D4" s="154"/>
      <c r="E4" s="155">
        <v>988</v>
      </c>
      <c r="F4" s="156" t="s">
        <v>353</v>
      </c>
      <c r="G4" s="153" t="s">
        <v>36</v>
      </c>
      <c r="H4" s="153" t="s">
        <v>9</v>
      </c>
      <c r="I4" s="154">
        <v>1001</v>
      </c>
      <c r="J4" s="152" t="s">
        <v>37</v>
      </c>
      <c r="K4" s="157">
        <v>28352012.774999999</v>
      </c>
      <c r="L4" s="157">
        <v>23822309.324999999</v>
      </c>
      <c r="M4" s="158">
        <v>28893582.175000001</v>
      </c>
      <c r="N4" s="157">
        <v>24596961.175000001</v>
      </c>
      <c r="O4" s="157">
        <v>33423653.475000001</v>
      </c>
      <c r="P4" s="157">
        <v>21248881.699999999</v>
      </c>
      <c r="Q4" s="157">
        <v>23816247.899999999</v>
      </c>
      <c r="R4" s="157">
        <v>27264141.409000002</v>
      </c>
      <c r="S4" s="157">
        <v>19526664.614</v>
      </c>
      <c r="T4" s="157">
        <v>16976410.140999999</v>
      </c>
      <c r="U4" s="157">
        <v>27302865.673</v>
      </c>
      <c r="V4" s="157">
        <v>26222005.346999999</v>
      </c>
      <c r="W4" s="157">
        <v>18919520.368000001</v>
      </c>
      <c r="X4" s="157">
        <v>14188929.437000001</v>
      </c>
      <c r="Y4" s="157">
        <v>16104594.174000001</v>
      </c>
      <c r="Z4" s="159">
        <v>25.833333333333332</v>
      </c>
      <c r="AA4" s="160">
        <f t="shared" ref="AA4:AA17" si="0">(Y4-M4)/M4</f>
        <v>-0.44262382987131293</v>
      </c>
      <c r="AB4" s="161"/>
      <c r="AC4" s="157">
        <v>50911.756999999998</v>
      </c>
      <c r="AD4" s="157">
        <v>40590.055999999997</v>
      </c>
      <c r="AE4" s="162">
        <v>46484.578000000001</v>
      </c>
      <c r="AF4" s="157">
        <v>36834.603999999999</v>
      </c>
      <c r="AG4" s="157">
        <v>50329.93</v>
      </c>
      <c r="AH4" s="157">
        <v>33049.226999999999</v>
      </c>
      <c r="AI4" s="157">
        <v>19587.266</v>
      </c>
      <c r="AJ4" s="157">
        <v>16976.288</v>
      </c>
      <c r="AK4" s="157">
        <v>12646.942999999999</v>
      </c>
      <c r="AL4" s="157">
        <v>10897.567999999999</v>
      </c>
      <c r="AM4" s="157">
        <v>19279.593000000001</v>
      </c>
      <c r="AN4" s="157">
        <v>19665.508000000002</v>
      </c>
      <c r="AO4" s="157">
        <v>14200.364</v>
      </c>
      <c r="AP4" s="157">
        <v>10346.413</v>
      </c>
      <c r="AQ4" s="157">
        <v>19665.508000000002</v>
      </c>
      <c r="AR4" s="157">
        <v>12113.05</v>
      </c>
      <c r="AS4" s="163">
        <f t="shared" ref="AS4:AS17" si="1">(AR4-AE4)/AE4</f>
        <v>-0.73941787747325582</v>
      </c>
      <c r="AT4" s="146">
        <v>5421.6880000000001</v>
      </c>
      <c r="AU4" s="147">
        <f t="shared" ref="AU4:AU16" si="2">(AT4-AE4)/AE4</f>
        <v>-0.88336587674303502</v>
      </c>
      <c r="AV4" s="147"/>
      <c r="AW4" s="164">
        <f t="shared" ref="AW4:AW16" si="3">IF(K4=0,0,AC4*2000/K4)</f>
        <v>3.5914033620140398</v>
      </c>
      <c r="AX4" s="165">
        <f t="shared" ref="AX4:AX16" si="4">IF(L4=0,0,AD4*2000/L4)</f>
        <v>3.4077347788783277</v>
      </c>
      <c r="AY4" s="166">
        <f t="shared" ref="AY4:AY16" si="5">IF(M4=0,0,AE4*2000/M4)</f>
        <v>3.2176403547650456</v>
      </c>
      <c r="AZ4" s="165">
        <f t="shared" ref="AZ4:AZ16" si="6">IF(N4=0,0,AF4*2000/N4)</f>
        <v>2.995053229375193</v>
      </c>
      <c r="BA4" s="165">
        <f t="shared" ref="BA4:BA16" si="7">IF(O4=0,0,AG4*2000/O4)</f>
        <v>3.0116354597587867</v>
      </c>
      <c r="BB4" s="165">
        <f t="shared" ref="BB4:BB16" si="8">IF(P4=0,0,AH4*2000/P4)</f>
        <v>3.1106791845897472</v>
      </c>
      <c r="BC4" s="165">
        <f t="shared" ref="BC4:BC16" si="9">IF(Q4=0,0,AI4*2000/Q4)</f>
        <v>1.6448658144845731</v>
      </c>
      <c r="BD4" s="165">
        <f t="shared" ref="BD4:BD16" si="10">IF(R4=0,0,AJ4*2000/R4)</f>
        <v>1.2453198320337393</v>
      </c>
      <c r="BE4" s="165">
        <f t="shared" ref="BE4:BE16" si="11">IF(S4=0,0,AK4*2000/S4)</f>
        <v>1.2953510750558539</v>
      </c>
      <c r="BF4" s="165">
        <f t="shared" ref="BF4:BF16" si="12">IF(T4=0,0,AL4*2000/T4)</f>
        <v>1.2838483412557418</v>
      </c>
      <c r="BG4" s="165">
        <f t="shared" ref="BG4:BG16" si="13">IF(U4=0,0,AM4*2000/U4)</f>
        <v>1.4122761493908478</v>
      </c>
      <c r="BH4" s="165">
        <f t="shared" ref="BH4:BH16" si="14">IF(V4=0,0,AN4*2000/V4)</f>
        <v>1.4999240324882237</v>
      </c>
      <c r="BI4" s="165">
        <f t="shared" ref="BI4:BI16" si="15">IF(W4=0,0,AO4*2000/W4)</f>
        <v>1.5011336147842456</v>
      </c>
      <c r="BJ4" s="165">
        <f t="shared" ref="BJ4:BJ16" si="16">IF(X4=0,0,AP4*2000/X4)</f>
        <v>1.4583782442415989</v>
      </c>
      <c r="BK4" s="165">
        <f t="shared" ref="BK4:BK16" si="17">IF(Y4=0,0,AR4*2000/Y4)</f>
        <v>1.5042974531523268</v>
      </c>
      <c r="BL4" s="167">
        <f t="shared" ref="BL4:BL16" si="18">(BK4-AY4)/AY4</f>
        <v>-0.53248427813736454</v>
      </c>
      <c r="BM4" s="152"/>
      <c r="BN4" s="152" t="s">
        <v>510</v>
      </c>
      <c r="BO4" s="152" t="s">
        <v>686</v>
      </c>
      <c r="BP4" s="185" t="s">
        <v>804</v>
      </c>
      <c r="BQ4" s="186"/>
      <c r="BR4" s="186"/>
      <c r="BS4" s="186"/>
    </row>
    <row r="5" spans="1:71" s="395" customFormat="1" ht="140.25" x14ac:dyDescent="0.2">
      <c r="A5" s="395">
        <v>21</v>
      </c>
      <c r="B5" s="188">
        <v>30</v>
      </c>
      <c r="C5" s="189"/>
      <c r="D5" s="190"/>
      <c r="E5" s="191">
        <v>1010</v>
      </c>
      <c r="F5" s="406" t="s">
        <v>356</v>
      </c>
      <c r="G5" s="189" t="s">
        <v>48</v>
      </c>
      <c r="H5" s="189" t="s">
        <v>9</v>
      </c>
      <c r="I5" s="190">
        <v>1008</v>
      </c>
      <c r="J5" s="193" t="s">
        <v>47</v>
      </c>
      <c r="K5" s="194">
        <v>44040672.939999998</v>
      </c>
      <c r="L5" s="194">
        <v>40372259.421000004</v>
      </c>
      <c r="M5" s="195">
        <v>44575133.169</v>
      </c>
      <c r="N5" s="194">
        <v>43875561.990000002</v>
      </c>
      <c r="O5" s="194">
        <v>45782192.516000003</v>
      </c>
      <c r="P5" s="194">
        <v>45862342.320999995</v>
      </c>
      <c r="Q5" s="194">
        <v>43845876.843999997</v>
      </c>
      <c r="R5" s="194">
        <v>42814334.245000005</v>
      </c>
      <c r="S5" s="194">
        <v>46955772.998000003</v>
      </c>
      <c r="T5" s="194">
        <v>32997592.655999996</v>
      </c>
      <c r="U5" s="194">
        <v>30834791.987999998</v>
      </c>
      <c r="V5" s="194">
        <v>37809281.612999998</v>
      </c>
      <c r="W5" s="194">
        <v>17062691.211999997</v>
      </c>
      <c r="X5" s="194">
        <v>18690757.004000001</v>
      </c>
      <c r="Y5" s="194">
        <v>17356137.002</v>
      </c>
      <c r="Z5" s="196">
        <v>27.166666666666668</v>
      </c>
      <c r="AA5" s="197">
        <f t="shared" si="0"/>
        <v>-0.61063185305141354</v>
      </c>
      <c r="AB5" s="198"/>
      <c r="AC5" s="194">
        <v>57814.39</v>
      </c>
      <c r="AD5" s="194">
        <v>52328.168000000005</v>
      </c>
      <c r="AE5" s="199">
        <v>60900.846000000005</v>
      </c>
      <c r="AF5" s="194">
        <v>63494.399999999994</v>
      </c>
      <c r="AG5" s="194">
        <v>64282.889000000003</v>
      </c>
      <c r="AH5" s="194">
        <v>66394.216</v>
      </c>
      <c r="AI5" s="194">
        <v>58358.486999999994</v>
      </c>
      <c r="AJ5" s="194">
        <v>60470.097999999998</v>
      </c>
      <c r="AK5" s="194">
        <v>75821.803</v>
      </c>
      <c r="AL5" s="194">
        <v>50655.171999999999</v>
      </c>
      <c r="AM5" s="194">
        <v>45682.595000000001</v>
      </c>
      <c r="AN5" s="194">
        <v>55342.871999999996</v>
      </c>
      <c r="AO5" s="194">
        <v>24024.332999999999</v>
      </c>
      <c r="AP5" s="194">
        <v>29047.976000000002</v>
      </c>
      <c r="AQ5" s="194">
        <f>SUM(5059.465+5752.407+8303.265+2994.069+33233.666)</f>
        <v>55342.871999999996</v>
      </c>
      <c r="AR5" s="194">
        <v>26828.256000000001</v>
      </c>
      <c r="AS5" s="200">
        <f t="shared" si="1"/>
        <v>-0.55947646441561749</v>
      </c>
      <c r="AT5" s="201">
        <v>28596.469000000001</v>
      </c>
      <c r="AU5" s="202">
        <f t="shared" si="2"/>
        <v>-0.5304421715258274</v>
      </c>
      <c r="AV5" s="202"/>
      <c r="AW5" s="203">
        <f t="shared" si="3"/>
        <v>2.6254998455071292</v>
      </c>
      <c r="AX5" s="204">
        <f t="shared" si="4"/>
        <v>2.5922833525032303</v>
      </c>
      <c r="AY5" s="205">
        <f t="shared" si="5"/>
        <v>2.7325031545773961</v>
      </c>
      <c r="AZ5" s="204">
        <f t="shared" si="6"/>
        <v>2.8942945512343048</v>
      </c>
      <c r="BA5" s="204">
        <f t="shared" si="7"/>
        <v>2.8082049140627925</v>
      </c>
      <c r="BB5" s="204">
        <f t="shared" si="8"/>
        <v>2.8953696056469678</v>
      </c>
      <c r="BC5" s="204">
        <f t="shared" si="9"/>
        <v>2.661982891008642</v>
      </c>
      <c r="BD5" s="204">
        <f t="shared" si="10"/>
        <v>2.8247594674235481</v>
      </c>
      <c r="BE5" s="204">
        <f t="shared" si="11"/>
        <v>3.2294986605046199</v>
      </c>
      <c r="BF5" s="204">
        <f t="shared" si="12"/>
        <v>3.0702343972834822</v>
      </c>
      <c r="BG5" s="204">
        <f t="shared" si="13"/>
        <v>2.9630551759699455</v>
      </c>
      <c r="BH5" s="204">
        <f t="shared" si="14"/>
        <v>2.9274754578236371</v>
      </c>
      <c r="BI5" s="204">
        <f t="shared" si="15"/>
        <v>2.8160074751987492</v>
      </c>
      <c r="BJ5" s="204">
        <f t="shared" si="16"/>
        <v>3.1082717509818849</v>
      </c>
      <c r="BK5" s="204">
        <f t="shared" si="17"/>
        <v>3.0915008330377316</v>
      </c>
      <c r="BL5" s="206">
        <f t="shared" si="18"/>
        <v>0.1313805174786184</v>
      </c>
      <c r="BM5" s="193"/>
      <c r="BN5" s="193" t="s">
        <v>621</v>
      </c>
      <c r="BO5" s="193" t="s">
        <v>689</v>
      </c>
      <c r="BP5" s="207" t="s">
        <v>805</v>
      </c>
      <c r="BQ5" s="208"/>
      <c r="BR5" s="208"/>
      <c r="BS5" s="208"/>
    </row>
    <row r="6" spans="1:71" s="395" customFormat="1" ht="357.75" thickBot="1" x14ac:dyDescent="0.25">
      <c r="A6" s="395">
        <v>24</v>
      </c>
      <c r="B6" s="188">
        <v>33</v>
      </c>
      <c r="C6" s="189"/>
      <c r="D6" s="190"/>
      <c r="E6" s="191">
        <v>6166</v>
      </c>
      <c r="F6" s="192" t="s">
        <v>357</v>
      </c>
      <c r="G6" s="189" t="s">
        <v>276</v>
      </c>
      <c r="H6" s="189" t="s">
        <v>9</v>
      </c>
      <c r="I6" s="190">
        <v>2408</v>
      </c>
      <c r="J6" s="193" t="s">
        <v>275</v>
      </c>
      <c r="K6" s="194">
        <v>182107967.84999999</v>
      </c>
      <c r="L6" s="194">
        <v>173780839.5</v>
      </c>
      <c r="M6" s="195">
        <v>164105756.42500001</v>
      </c>
      <c r="N6" s="194">
        <v>171808993.30000001</v>
      </c>
      <c r="O6" s="194">
        <v>162775849.59999999</v>
      </c>
      <c r="P6" s="194">
        <v>169808163.07499999</v>
      </c>
      <c r="Q6" s="194">
        <v>196701189.69999999</v>
      </c>
      <c r="R6" s="194">
        <v>150964619.18200001</v>
      </c>
      <c r="S6" s="194">
        <v>180749115.19999999</v>
      </c>
      <c r="T6" s="194">
        <v>172453835.926</v>
      </c>
      <c r="U6" s="194">
        <v>173726663.24900001</v>
      </c>
      <c r="V6" s="194">
        <v>161889124.61700001</v>
      </c>
      <c r="W6" s="194">
        <v>186546892.07800001</v>
      </c>
      <c r="X6" s="194">
        <v>154252624.74599999</v>
      </c>
      <c r="Y6" s="194">
        <v>164605879.20899999</v>
      </c>
      <c r="Z6" s="196">
        <v>51.166666666666664</v>
      </c>
      <c r="AA6" s="197">
        <f t="shared" si="0"/>
        <v>3.047563930083993E-3</v>
      </c>
      <c r="AB6" s="198"/>
      <c r="AC6" s="194">
        <v>63388.832000000002</v>
      </c>
      <c r="AD6" s="194">
        <v>57365.214</v>
      </c>
      <c r="AE6" s="199">
        <v>53195.834000000003</v>
      </c>
      <c r="AF6" s="194">
        <v>53561.112000000001</v>
      </c>
      <c r="AG6" s="194">
        <v>44626.036</v>
      </c>
      <c r="AH6" s="194">
        <v>67205.171000000002</v>
      </c>
      <c r="AI6" s="194">
        <v>83543.429000000004</v>
      </c>
      <c r="AJ6" s="194">
        <v>48833.225999999995</v>
      </c>
      <c r="AK6" s="194">
        <v>60051.358999999997</v>
      </c>
      <c r="AL6" s="194">
        <v>54795.883000000002</v>
      </c>
      <c r="AM6" s="194">
        <v>54242.205999999998</v>
      </c>
      <c r="AN6" s="194">
        <v>56732.962</v>
      </c>
      <c r="AO6" s="194">
        <v>54389.964</v>
      </c>
      <c r="AP6" s="194">
        <v>51636.002</v>
      </c>
      <c r="AQ6" s="194">
        <f>SUM(21820.298+34912.664)</f>
        <v>56732.962</v>
      </c>
      <c r="AR6" s="194">
        <v>54978.642999999996</v>
      </c>
      <c r="AS6" s="200">
        <f t="shared" si="1"/>
        <v>3.3514071797426728E-2</v>
      </c>
      <c r="AT6" s="201">
        <v>29889.058000000001</v>
      </c>
      <c r="AU6" s="202">
        <f t="shared" si="2"/>
        <v>-0.43813160256120809</v>
      </c>
      <c r="AV6" s="202"/>
      <c r="AW6" s="203">
        <f t="shared" si="3"/>
        <v>0.69616758397098333</v>
      </c>
      <c r="AX6" s="204">
        <f t="shared" si="4"/>
        <v>0.66020182852206788</v>
      </c>
      <c r="AY6" s="205">
        <f t="shared" si="5"/>
        <v>0.64831161512986513</v>
      </c>
      <c r="AZ6" s="204">
        <f t="shared" si="6"/>
        <v>0.62349602277775518</v>
      </c>
      <c r="BA6" s="204">
        <f t="shared" si="7"/>
        <v>0.5483127393856343</v>
      </c>
      <c r="BB6" s="204">
        <f t="shared" si="8"/>
        <v>0.79154228846250663</v>
      </c>
      <c r="BC6" s="204">
        <f t="shared" si="9"/>
        <v>0.84944508091096727</v>
      </c>
      <c r="BD6" s="204">
        <f t="shared" si="10"/>
        <v>0.64694928208479896</v>
      </c>
      <c r="BE6" s="204">
        <f t="shared" si="11"/>
        <v>0.66447195532385106</v>
      </c>
      <c r="BF6" s="204">
        <f t="shared" si="12"/>
        <v>0.6354846525247827</v>
      </c>
      <c r="BG6" s="204">
        <f t="shared" si="13"/>
        <v>0.6244545884387982</v>
      </c>
      <c r="BH6" s="204">
        <f t="shared" si="14"/>
        <v>0.70088663626070979</v>
      </c>
      <c r="BI6" s="204">
        <f t="shared" si="15"/>
        <v>0.58312377541254523</v>
      </c>
      <c r="BJ6" s="204">
        <f t="shared" si="16"/>
        <v>0.6694991684585776</v>
      </c>
      <c r="BK6" s="204">
        <f t="shared" si="17"/>
        <v>0.66800339409740828</v>
      </c>
      <c r="BL6" s="206">
        <f t="shared" si="18"/>
        <v>3.0373941339302758E-2</v>
      </c>
      <c r="BM6" s="193"/>
      <c r="BN6" s="193" t="s">
        <v>610</v>
      </c>
      <c r="BO6" s="193" t="s">
        <v>692</v>
      </c>
      <c r="BP6" s="207" t="s">
        <v>803</v>
      </c>
      <c r="BQ6" s="208"/>
      <c r="BR6" s="407" t="s">
        <v>801</v>
      </c>
      <c r="BS6" s="408" t="s">
        <v>781</v>
      </c>
    </row>
    <row r="7" spans="1:71" s="342" customFormat="1" ht="166.5" thickBot="1" x14ac:dyDescent="0.25">
      <c r="A7" s="342">
        <v>27</v>
      </c>
      <c r="B7" s="21">
        <v>36</v>
      </c>
      <c r="C7" s="60" t="s">
        <v>51</v>
      </c>
      <c r="D7" s="61">
        <v>21</v>
      </c>
      <c r="E7" s="62">
        <v>1353</v>
      </c>
      <c r="F7" s="64" t="s">
        <v>374</v>
      </c>
      <c r="G7" s="60" t="s">
        <v>50</v>
      </c>
      <c r="H7" s="60" t="s">
        <v>9</v>
      </c>
      <c r="I7" s="61">
        <v>1554</v>
      </c>
      <c r="J7" s="63" t="s">
        <v>49</v>
      </c>
      <c r="K7" s="65">
        <v>66840518.75</v>
      </c>
      <c r="L7" s="65">
        <v>70006336.099999994</v>
      </c>
      <c r="M7" s="66">
        <v>52566915.975000001</v>
      </c>
      <c r="N7" s="65">
        <v>58101023.425000004</v>
      </c>
      <c r="O7" s="65">
        <v>57616072.299999997</v>
      </c>
      <c r="P7" s="65">
        <v>67760805.5</v>
      </c>
      <c r="Q7" s="65">
        <v>66571925</v>
      </c>
      <c r="R7" s="65">
        <v>69952050.502000004</v>
      </c>
      <c r="S7" s="65">
        <v>54967695.465000004</v>
      </c>
      <c r="T7" s="65">
        <v>59498322.107999995</v>
      </c>
      <c r="U7" s="65">
        <v>61577965.431000002</v>
      </c>
      <c r="V7" s="65">
        <v>59150626.388999999</v>
      </c>
      <c r="W7" s="65">
        <v>25870691.423</v>
      </c>
      <c r="X7" s="65">
        <v>25441659.767999999</v>
      </c>
      <c r="Y7" s="65">
        <v>41271093.759000003</v>
      </c>
      <c r="Z7" s="67">
        <v>37.166666666666664</v>
      </c>
      <c r="AA7" s="68">
        <f t="shared" si="0"/>
        <v>-0.21488462860123111</v>
      </c>
      <c r="AB7" s="69"/>
      <c r="AC7" s="65">
        <v>51810.402000000002</v>
      </c>
      <c r="AD7" s="65">
        <v>55845.862999999998</v>
      </c>
      <c r="AE7" s="117">
        <v>41899.029000000002</v>
      </c>
      <c r="AF7" s="65">
        <v>46959.659</v>
      </c>
      <c r="AG7" s="65">
        <v>48009.985000000001</v>
      </c>
      <c r="AH7" s="65">
        <v>50098.358</v>
      </c>
      <c r="AI7" s="65">
        <v>46475.756999999998</v>
      </c>
      <c r="AJ7" s="65">
        <v>46750.899999999994</v>
      </c>
      <c r="AK7" s="65">
        <v>37830.449000000001</v>
      </c>
      <c r="AL7" s="65">
        <v>40224.875</v>
      </c>
      <c r="AM7" s="65">
        <v>42924.118000000002</v>
      </c>
      <c r="AN7" s="65">
        <v>42140.792999999998</v>
      </c>
      <c r="AO7" s="65">
        <v>19699.108</v>
      </c>
      <c r="AP7" s="65">
        <v>18732.626</v>
      </c>
      <c r="AQ7" s="1078">
        <f>SUM(11979.384+30161.409)</f>
        <v>42140.792999999998</v>
      </c>
      <c r="AR7" s="65">
        <v>32833.898000000001</v>
      </c>
      <c r="AS7" s="70">
        <f t="shared" si="1"/>
        <v>-0.21635658907513108</v>
      </c>
      <c r="AT7" s="127">
        <v>21852.429</v>
      </c>
      <c r="AU7" s="123">
        <f t="shared" si="2"/>
        <v>-0.47845022852438895</v>
      </c>
      <c r="AV7" s="123"/>
      <c r="AW7" s="33">
        <f t="shared" si="3"/>
        <v>1.5502692967953664</v>
      </c>
      <c r="AX7" s="34">
        <f t="shared" si="4"/>
        <v>1.5954516722665624</v>
      </c>
      <c r="AY7" s="35">
        <f t="shared" si="5"/>
        <v>1.5941216342205244</v>
      </c>
      <c r="AZ7" s="34">
        <f t="shared" si="6"/>
        <v>1.6164830232506355</v>
      </c>
      <c r="BA7" s="34">
        <f t="shared" si="7"/>
        <v>1.6665483460940465</v>
      </c>
      <c r="BB7" s="34">
        <f t="shared" si="8"/>
        <v>1.4786824811284158</v>
      </c>
      <c r="BC7" s="34">
        <f t="shared" si="9"/>
        <v>1.3962569656803525</v>
      </c>
      <c r="BD7" s="34">
        <f t="shared" si="10"/>
        <v>1.336655599499927</v>
      </c>
      <c r="BE7" s="34">
        <f t="shared" si="11"/>
        <v>1.3764611625054599</v>
      </c>
      <c r="BF7" s="34">
        <f t="shared" si="12"/>
        <v>1.3521347686741392</v>
      </c>
      <c r="BG7" s="34">
        <f t="shared" si="13"/>
        <v>1.3941388839193718</v>
      </c>
      <c r="BH7" s="34">
        <f t="shared" si="14"/>
        <v>1.4248637951139855</v>
      </c>
      <c r="BI7" s="34">
        <f t="shared" si="15"/>
        <v>1.5228899512509175</v>
      </c>
      <c r="BJ7" s="34">
        <f t="shared" si="16"/>
        <v>1.4725946475836074</v>
      </c>
      <c r="BK7" s="34">
        <f t="shared" si="17"/>
        <v>1.5911329218329668</v>
      </c>
      <c r="BL7" s="36">
        <f t="shared" si="18"/>
        <v>-1.8748333398153701E-3</v>
      </c>
      <c r="BM7" s="63"/>
      <c r="BN7" s="63" t="s">
        <v>513</v>
      </c>
      <c r="BO7" s="63" t="s">
        <v>695</v>
      </c>
      <c r="BP7" s="380"/>
      <c r="BQ7" s="379"/>
      <c r="BR7" s="390"/>
      <c r="BS7" s="379"/>
    </row>
    <row r="8" spans="1:71" s="395" customFormat="1" ht="64.5" thickBot="1" x14ac:dyDescent="0.25">
      <c r="A8" s="395">
        <v>37</v>
      </c>
      <c r="B8" s="188">
        <v>46</v>
      </c>
      <c r="C8" s="209" t="s">
        <v>65</v>
      </c>
      <c r="D8" s="210">
        <v>23</v>
      </c>
      <c r="E8" s="211">
        <v>1507</v>
      </c>
      <c r="F8" s="400">
        <v>4</v>
      </c>
      <c r="G8" s="209" t="s">
        <v>64</v>
      </c>
      <c r="H8" s="209" t="s">
        <v>40</v>
      </c>
      <c r="I8" s="210">
        <v>3809</v>
      </c>
      <c r="J8" s="212" t="s">
        <v>63</v>
      </c>
      <c r="K8" s="213">
        <v>14349809.34</v>
      </c>
      <c r="L8" s="213">
        <v>6211210.3540000003</v>
      </c>
      <c r="M8" s="214">
        <v>3446150.102</v>
      </c>
      <c r="N8" s="213">
        <v>10027948.606000001</v>
      </c>
      <c r="O8" s="213">
        <v>4943087.9409999996</v>
      </c>
      <c r="P8" s="213">
        <v>6382955.2029999997</v>
      </c>
      <c r="Q8" s="213">
        <v>577749.16399999999</v>
      </c>
      <c r="R8" s="213">
        <v>3212458.0120000001</v>
      </c>
      <c r="S8" s="213">
        <v>1559476.3489999999</v>
      </c>
      <c r="T8" s="213">
        <v>2229756.2089999998</v>
      </c>
      <c r="U8" s="213">
        <v>1571448.2069999999</v>
      </c>
      <c r="V8" s="213">
        <v>769111.36600000004</v>
      </c>
      <c r="W8" s="213">
        <v>503709.47</v>
      </c>
      <c r="X8" s="213">
        <v>1869915.673</v>
      </c>
      <c r="Y8" s="213">
        <v>2204675.41</v>
      </c>
      <c r="Z8" s="215">
        <v>78</v>
      </c>
      <c r="AA8" s="216">
        <f t="shared" si="0"/>
        <v>-0.36024974399098297</v>
      </c>
      <c r="AB8" s="217"/>
      <c r="AC8" s="213">
        <v>4678.0110000000004</v>
      </c>
      <c r="AD8" s="213">
        <v>2002.7370000000001</v>
      </c>
      <c r="AE8" s="218">
        <v>1158.886</v>
      </c>
      <c r="AF8" s="213">
        <v>3226.6689999999999</v>
      </c>
      <c r="AG8" s="213">
        <v>1569.6130000000001</v>
      </c>
      <c r="AH8" s="213">
        <v>1992.1030000000001</v>
      </c>
      <c r="AI8" s="213">
        <v>170.59399999999999</v>
      </c>
      <c r="AJ8" s="213">
        <v>1050.2429999999999</v>
      </c>
      <c r="AK8" s="213">
        <v>574.83000000000004</v>
      </c>
      <c r="AL8" s="213">
        <v>756.61900000000003</v>
      </c>
      <c r="AM8" s="213">
        <v>556.71699999999998</v>
      </c>
      <c r="AN8" s="213">
        <v>283.88099999999997</v>
      </c>
      <c r="AO8" s="213">
        <v>186.07900000000001</v>
      </c>
      <c r="AP8" s="213">
        <v>667.80799999999999</v>
      </c>
      <c r="AQ8" s="1090"/>
      <c r="AR8" s="213">
        <v>689.16</v>
      </c>
      <c r="AS8" s="219">
        <f t="shared" si="1"/>
        <v>-0.40532545910469192</v>
      </c>
      <c r="AT8" s="201">
        <v>1340.2850000000001</v>
      </c>
      <c r="AU8" s="202">
        <f t="shared" si="2"/>
        <v>0.15652876987037562</v>
      </c>
      <c r="AV8" s="202"/>
      <c r="AW8" s="401">
        <f t="shared" si="3"/>
        <v>0.65199625850917409</v>
      </c>
      <c r="AX8" s="402">
        <f t="shared" si="4"/>
        <v>0.64487817538178971</v>
      </c>
      <c r="AY8" s="403">
        <f t="shared" si="5"/>
        <v>0.67256849858480139</v>
      </c>
      <c r="AZ8" s="402">
        <f t="shared" si="6"/>
        <v>0.64353520880021142</v>
      </c>
      <c r="BA8" s="402">
        <f t="shared" si="7"/>
        <v>0.63507387233837609</v>
      </c>
      <c r="BB8" s="402">
        <f t="shared" si="8"/>
        <v>0.62419457340502982</v>
      </c>
      <c r="BC8" s="402">
        <f t="shared" si="9"/>
        <v>0.59054693846341944</v>
      </c>
      <c r="BD8" s="402">
        <f t="shared" si="10"/>
        <v>0.65385632813058536</v>
      </c>
      <c r="BE8" s="402">
        <f t="shared" si="11"/>
        <v>0.73720900014752322</v>
      </c>
      <c r="BF8" s="402">
        <f t="shared" si="12"/>
        <v>0.6786562557341892</v>
      </c>
      <c r="BG8" s="402">
        <f t="shared" si="13"/>
        <v>0.70854005562526312</v>
      </c>
      <c r="BH8" s="402">
        <f t="shared" si="14"/>
        <v>0.73820518730963591</v>
      </c>
      <c r="BI8" s="402">
        <f t="shared" si="15"/>
        <v>0.73883463020856055</v>
      </c>
      <c r="BJ8" s="402">
        <f t="shared" si="16"/>
        <v>0.71426536462855783</v>
      </c>
      <c r="BK8" s="402">
        <f t="shared" si="17"/>
        <v>0.62518046590813103</v>
      </c>
      <c r="BL8" s="404">
        <f t="shared" si="18"/>
        <v>-7.0458299454082135E-2</v>
      </c>
      <c r="BM8" s="212"/>
      <c r="BN8" s="212" t="s">
        <v>517</v>
      </c>
      <c r="BO8" s="212" t="s">
        <v>706</v>
      </c>
      <c r="BP8" s="405" t="s">
        <v>705</v>
      </c>
      <c r="BQ8" s="208"/>
    </row>
    <row r="9" spans="1:71" s="342" customFormat="1" ht="76.5" x14ac:dyDescent="0.2">
      <c r="A9" s="342">
        <v>42</v>
      </c>
      <c r="B9" s="21">
        <v>51</v>
      </c>
      <c r="C9" s="22" t="s">
        <v>18</v>
      </c>
      <c r="D9" s="23"/>
      <c r="E9" s="24">
        <v>1554</v>
      </c>
      <c r="F9" s="26">
        <v>3</v>
      </c>
      <c r="G9" s="22" t="s">
        <v>70</v>
      </c>
      <c r="H9" s="22" t="s">
        <v>9</v>
      </c>
      <c r="I9" s="23">
        <v>3797</v>
      </c>
      <c r="J9" s="25" t="s">
        <v>69</v>
      </c>
      <c r="K9" s="27">
        <v>22188267.699999999</v>
      </c>
      <c r="L9" s="27">
        <v>18143738.75</v>
      </c>
      <c r="M9" s="28">
        <v>15191281.975</v>
      </c>
      <c r="N9" s="27">
        <v>19594810.75</v>
      </c>
      <c r="O9" s="27">
        <v>18511297.125</v>
      </c>
      <c r="P9" s="27">
        <v>22255774.800000001</v>
      </c>
      <c r="Q9" s="27">
        <v>18039440.625</v>
      </c>
      <c r="R9" s="27">
        <v>21134996.649999999</v>
      </c>
      <c r="S9" s="27">
        <v>14317495.775</v>
      </c>
      <c r="T9" s="27">
        <v>17081268.574999999</v>
      </c>
      <c r="U9" s="27">
        <v>11758234.122</v>
      </c>
      <c r="V9" s="27">
        <v>11425504.710000001</v>
      </c>
      <c r="W9" s="27">
        <v>8271871.659</v>
      </c>
      <c r="X9" s="27">
        <v>12748700.33</v>
      </c>
      <c r="Y9" s="27">
        <v>10167413.341</v>
      </c>
      <c r="Z9" s="29">
        <v>77</v>
      </c>
      <c r="AA9" s="30">
        <f t="shared" si="0"/>
        <v>-0.33070735190536804</v>
      </c>
      <c r="AB9" s="31"/>
      <c r="AC9" s="27">
        <v>14938.603999999999</v>
      </c>
      <c r="AD9" s="27">
        <v>12242.208000000001</v>
      </c>
      <c r="AE9" s="118">
        <v>10095.924999999999</v>
      </c>
      <c r="AF9" s="27">
        <v>13782.919</v>
      </c>
      <c r="AG9" s="27">
        <v>12693.880999999999</v>
      </c>
      <c r="AH9" s="27">
        <v>15479.773999999999</v>
      </c>
      <c r="AI9" s="27">
        <v>12860.26</v>
      </c>
      <c r="AJ9" s="27">
        <v>14039.912</v>
      </c>
      <c r="AK9" s="27">
        <v>9116.9840000000004</v>
      </c>
      <c r="AL9" s="27">
        <v>10734.445</v>
      </c>
      <c r="AM9" s="27">
        <v>5852.1</v>
      </c>
      <c r="AN9" s="27">
        <v>6013.4440000000004</v>
      </c>
      <c r="AO9" s="27">
        <v>4960.18</v>
      </c>
      <c r="AP9" s="27">
        <v>8553.5329999999994</v>
      </c>
      <c r="AQ9" s="27">
        <v>6013.4440000000004</v>
      </c>
      <c r="AR9" s="27">
        <v>7276.125</v>
      </c>
      <c r="AS9" s="32">
        <f t="shared" si="1"/>
        <v>-0.27930080700876836</v>
      </c>
      <c r="AT9" s="127">
        <v>8750.9320000000007</v>
      </c>
      <c r="AU9" s="123">
        <f t="shared" si="2"/>
        <v>-0.13322137397019082</v>
      </c>
      <c r="AV9" s="123"/>
      <c r="AW9" s="33">
        <f t="shared" si="3"/>
        <v>1.3465317979735751</v>
      </c>
      <c r="AX9" s="34">
        <f t="shared" si="4"/>
        <v>1.3494691660504647</v>
      </c>
      <c r="AY9" s="35">
        <f t="shared" si="5"/>
        <v>1.3291735373768547</v>
      </c>
      <c r="AZ9" s="34">
        <f t="shared" si="6"/>
        <v>1.4067927652733263</v>
      </c>
      <c r="BA9" s="34">
        <f t="shared" si="7"/>
        <v>1.3714739614715141</v>
      </c>
      <c r="BB9" s="34">
        <f t="shared" si="8"/>
        <v>1.3910793166365072</v>
      </c>
      <c r="BC9" s="34">
        <f t="shared" si="9"/>
        <v>1.4257936559493511</v>
      </c>
      <c r="BD9" s="34">
        <f t="shared" si="10"/>
        <v>1.3285937284499167</v>
      </c>
      <c r="BE9" s="34">
        <f t="shared" si="11"/>
        <v>1.2735445001379788</v>
      </c>
      <c r="BF9" s="34">
        <f t="shared" si="12"/>
        <v>1.2568674220966052</v>
      </c>
      <c r="BG9" s="34">
        <f t="shared" si="13"/>
        <v>0.99540457168658514</v>
      </c>
      <c r="BH9" s="34">
        <f t="shared" si="14"/>
        <v>1.0526351618824898</v>
      </c>
      <c r="BI9" s="34">
        <f t="shared" si="15"/>
        <v>1.1992884330121834</v>
      </c>
      <c r="BJ9" s="34">
        <f t="shared" si="16"/>
        <v>1.3418674497936058</v>
      </c>
      <c r="BK9" s="34">
        <f t="shared" si="17"/>
        <v>1.4312637356168247</v>
      </c>
      <c r="BL9" s="36">
        <f t="shared" si="18"/>
        <v>7.680727562591011E-2</v>
      </c>
      <c r="BM9" s="25"/>
      <c r="BN9" s="25" t="s">
        <v>521</v>
      </c>
      <c r="BO9" s="25" t="s">
        <v>714</v>
      </c>
      <c r="BP9" s="380" t="s">
        <v>708</v>
      </c>
      <c r="BQ9" s="379"/>
    </row>
    <row r="10" spans="1:71" s="342" customFormat="1" ht="76.5" x14ac:dyDescent="0.2">
      <c r="A10" s="342">
        <v>60</v>
      </c>
      <c r="B10" s="21">
        <v>71</v>
      </c>
      <c r="C10" s="22" t="s">
        <v>96</v>
      </c>
      <c r="D10" s="23"/>
      <c r="E10" s="24">
        <v>1743</v>
      </c>
      <c r="F10" s="26">
        <v>7</v>
      </c>
      <c r="G10" s="22" t="s">
        <v>101</v>
      </c>
      <c r="H10" s="22" t="s">
        <v>9</v>
      </c>
      <c r="I10" s="23">
        <v>6250</v>
      </c>
      <c r="J10" s="25" t="s">
        <v>100</v>
      </c>
      <c r="K10" s="27">
        <v>30424279.070999999</v>
      </c>
      <c r="L10" s="27">
        <v>8608083.9059999995</v>
      </c>
      <c r="M10" s="28">
        <v>22691354.302999999</v>
      </c>
      <c r="N10" s="27">
        <v>26088697.118999999</v>
      </c>
      <c r="O10" s="27">
        <v>25930295.554000001</v>
      </c>
      <c r="P10" s="27">
        <v>23592556.090999998</v>
      </c>
      <c r="Q10" s="27">
        <v>23881494.037</v>
      </c>
      <c r="R10" s="27">
        <v>22356083.210000001</v>
      </c>
      <c r="S10" s="27">
        <v>26482554.337000001</v>
      </c>
      <c r="T10" s="27">
        <v>21765140.5</v>
      </c>
      <c r="U10" s="27">
        <v>19064005.324000001</v>
      </c>
      <c r="V10" s="27">
        <v>19006288.087000001</v>
      </c>
      <c r="W10" s="27">
        <v>21500665.476</v>
      </c>
      <c r="X10" s="27">
        <v>22916373.009</v>
      </c>
      <c r="Y10" s="27">
        <v>16657871.683</v>
      </c>
      <c r="Z10" s="29">
        <v>91</v>
      </c>
      <c r="AA10" s="30">
        <f t="shared" si="0"/>
        <v>-0.2658934561346265</v>
      </c>
      <c r="AB10" s="31"/>
      <c r="AC10" s="27">
        <v>21911.827000000001</v>
      </c>
      <c r="AD10" s="27">
        <v>6333.0479999999998</v>
      </c>
      <c r="AE10" s="118">
        <v>15979.826999999999</v>
      </c>
      <c r="AF10" s="27">
        <v>19748.52</v>
      </c>
      <c r="AG10" s="27">
        <v>16803.728999999999</v>
      </c>
      <c r="AH10" s="27">
        <v>15855.66</v>
      </c>
      <c r="AI10" s="27">
        <v>16204.700999999999</v>
      </c>
      <c r="AJ10" s="27">
        <v>12885.289000000001</v>
      </c>
      <c r="AK10" s="27">
        <v>14303.86</v>
      </c>
      <c r="AL10" s="27">
        <v>11345.772999999999</v>
      </c>
      <c r="AM10" s="27">
        <v>11564.351000000001</v>
      </c>
      <c r="AN10" s="27">
        <v>13376.674999999999</v>
      </c>
      <c r="AO10" s="27">
        <v>10987.912</v>
      </c>
      <c r="AP10" s="27">
        <v>10643.454</v>
      </c>
      <c r="AQ10" s="27">
        <v>13376.674999999999</v>
      </c>
      <c r="AR10" s="27">
        <v>9244.643</v>
      </c>
      <c r="AS10" s="32">
        <f t="shared" si="1"/>
        <v>-0.42148040776661722</v>
      </c>
      <c r="AT10" s="127">
        <v>8938.3950000000004</v>
      </c>
      <c r="AU10" s="123">
        <f t="shared" si="2"/>
        <v>-0.44064507081334481</v>
      </c>
      <c r="AV10" s="123"/>
      <c r="AW10" s="33">
        <f t="shared" si="3"/>
        <v>1.4404171713561522</v>
      </c>
      <c r="AX10" s="34">
        <f t="shared" si="4"/>
        <v>1.4714187429297114</v>
      </c>
      <c r="AY10" s="35">
        <f t="shared" si="5"/>
        <v>1.4084507065219394</v>
      </c>
      <c r="AZ10" s="34">
        <f t="shared" si="6"/>
        <v>1.5139521847273434</v>
      </c>
      <c r="BA10" s="34">
        <f t="shared" si="7"/>
        <v>1.2960692225822208</v>
      </c>
      <c r="BB10" s="34">
        <f t="shared" si="8"/>
        <v>1.3441239634096755</v>
      </c>
      <c r="BC10" s="34">
        <f t="shared" si="9"/>
        <v>1.357092732547954</v>
      </c>
      <c r="BD10" s="34">
        <f t="shared" si="10"/>
        <v>1.1527322455336306</v>
      </c>
      <c r="BE10" s="34">
        <f t="shared" si="11"/>
        <v>1.0802477599387319</v>
      </c>
      <c r="BF10" s="34">
        <f t="shared" si="12"/>
        <v>1.0425637270754122</v>
      </c>
      <c r="BG10" s="34">
        <f t="shared" si="13"/>
        <v>1.2132131525835699</v>
      </c>
      <c r="BH10" s="34">
        <f t="shared" si="14"/>
        <v>1.4076052029485371</v>
      </c>
      <c r="BI10" s="34">
        <f t="shared" si="15"/>
        <v>1.022099712426594</v>
      </c>
      <c r="BJ10" s="34">
        <f t="shared" si="16"/>
        <v>0.92889516118628124</v>
      </c>
      <c r="BK10" s="34">
        <f t="shared" si="17"/>
        <v>1.1099428757677987</v>
      </c>
      <c r="BL10" s="36">
        <f t="shared" si="18"/>
        <v>-0.21194055948985449</v>
      </c>
      <c r="BM10" s="25"/>
      <c r="BN10" s="25" t="s">
        <v>532</v>
      </c>
      <c r="BO10" s="388" t="s">
        <v>722</v>
      </c>
      <c r="BP10" s="387"/>
      <c r="BQ10" s="389"/>
    </row>
    <row r="11" spans="1:71" s="342" customFormat="1" ht="77.25" thickBot="1" x14ac:dyDescent="0.25">
      <c r="A11" s="342">
        <v>61</v>
      </c>
      <c r="B11" s="21">
        <v>72</v>
      </c>
      <c r="C11" s="50"/>
      <c r="D11" s="51"/>
      <c r="E11" s="52">
        <v>1745</v>
      </c>
      <c r="F11" s="54" t="s">
        <v>359</v>
      </c>
      <c r="G11" s="50" t="s">
        <v>103</v>
      </c>
      <c r="H11" s="50" t="s">
        <v>9</v>
      </c>
      <c r="I11" s="51">
        <v>3113</v>
      </c>
      <c r="J11" s="53" t="s">
        <v>102</v>
      </c>
      <c r="K11" s="55">
        <v>23901098.943</v>
      </c>
      <c r="L11" s="55">
        <v>28407802.416999999</v>
      </c>
      <c r="M11" s="56">
        <v>29653709.210000001</v>
      </c>
      <c r="N11" s="55">
        <v>24008692.965999998</v>
      </c>
      <c r="O11" s="55">
        <v>27463429.714000002</v>
      </c>
      <c r="P11" s="55">
        <v>27170088.039000001</v>
      </c>
      <c r="Q11" s="55">
        <v>28929918.714000002</v>
      </c>
      <c r="R11" s="55">
        <v>25411707.789000001</v>
      </c>
      <c r="S11" s="55">
        <v>27858288.623</v>
      </c>
      <c r="T11" s="55">
        <v>28805310.116</v>
      </c>
      <c r="U11" s="55">
        <v>23533348.18</v>
      </c>
      <c r="V11" s="55">
        <v>26906821.017999999</v>
      </c>
      <c r="W11" s="55">
        <v>27805077.375</v>
      </c>
      <c r="X11" s="55">
        <v>27458144.111000001</v>
      </c>
      <c r="Y11" s="55">
        <v>21153056.318999998</v>
      </c>
      <c r="Z11" s="57">
        <v>68.5</v>
      </c>
      <c r="AA11" s="58">
        <f t="shared" si="0"/>
        <v>-0.28666406724368099</v>
      </c>
      <c r="AB11" s="59"/>
      <c r="AC11" s="55">
        <v>15683.683000000001</v>
      </c>
      <c r="AD11" s="55">
        <v>17692.919999999998</v>
      </c>
      <c r="AE11" s="119">
        <v>19236.829000000002</v>
      </c>
      <c r="AF11" s="55">
        <v>15448.257</v>
      </c>
      <c r="AG11" s="55">
        <v>16971.957999999999</v>
      </c>
      <c r="AH11" s="55">
        <v>16400.136999999999</v>
      </c>
      <c r="AI11" s="55">
        <v>18566.079000000002</v>
      </c>
      <c r="AJ11" s="55">
        <v>17307.957999999999</v>
      </c>
      <c r="AK11" s="55">
        <v>18200.388999999999</v>
      </c>
      <c r="AL11" s="55">
        <v>17926.458999999999</v>
      </c>
      <c r="AM11" s="55">
        <v>15181.358</v>
      </c>
      <c r="AN11" s="55">
        <v>16421.304</v>
      </c>
      <c r="AO11" s="55">
        <v>16999.394</v>
      </c>
      <c r="AP11" s="55">
        <v>16253.878000000001</v>
      </c>
      <c r="AQ11" s="1080">
        <v>16421.304</v>
      </c>
      <c r="AR11" s="55">
        <v>12300.39</v>
      </c>
      <c r="AS11" s="75">
        <f t="shared" si="1"/>
        <v>-0.360581205977347</v>
      </c>
      <c r="AT11" s="127">
        <v>11655.532999999999</v>
      </c>
      <c r="AU11" s="123">
        <f t="shared" si="2"/>
        <v>-0.39410320692667183</v>
      </c>
      <c r="AV11" s="123"/>
      <c r="AW11" s="33">
        <f t="shared" si="3"/>
        <v>1.3123817475843165</v>
      </c>
      <c r="AX11" s="34">
        <f t="shared" si="4"/>
        <v>1.2456380638167264</v>
      </c>
      <c r="AY11" s="35">
        <f t="shared" si="5"/>
        <v>1.2974315532515468</v>
      </c>
      <c r="AZ11" s="34">
        <f t="shared" si="6"/>
        <v>1.2868886300372209</v>
      </c>
      <c r="BA11" s="34">
        <f t="shared" si="7"/>
        <v>1.2359678435463743</v>
      </c>
      <c r="BB11" s="34">
        <f t="shared" si="8"/>
        <v>1.2072200116877949</v>
      </c>
      <c r="BC11" s="34">
        <f t="shared" si="9"/>
        <v>1.2835209931658296</v>
      </c>
      <c r="BD11" s="34">
        <f t="shared" si="10"/>
        <v>1.3622034491906221</v>
      </c>
      <c r="BE11" s="34">
        <f t="shared" si="11"/>
        <v>1.306640852659817</v>
      </c>
      <c r="BF11" s="34">
        <f t="shared" si="12"/>
        <v>1.2446634962657592</v>
      </c>
      <c r="BG11" s="34">
        <f t="shared" si="13"/>
        <v>1.2901995826417931</v>
      </c>
      <c r="BH11" s="34">
        <f t="shared" si="14"/>
        <v>1.2206052873369584</v>
      </c>
      <c r="BI11" s="34">
        <f t="shared" si="15"/>
        <v>1.222754662447689</v>
      </c>
      <c r="BJ11" s="34">
        <f t="shared" si="16"/>
        <v>1.1839021555348701</v>
      </c>
      <c r="BK11" s="34">
        <f t="shared" si="17"/>
        <v>1.1629893869238745</v>
      </c>
      <c r="BL11" s="36">
        <f t="shared" si="18"/>
        <v>-0.10362177950022966</v>
      </c>
      <c r="BM11" s="53"/>
      <c r="BN11" s="53" t="s">
        <v>811</v>
      </c>
      <c r="BO11" s="380" t="s">
        <v>723</v>
      </c>
      <c r="BP11" s="380"/>
      <c r="BQ11" s="379"/>
    </row>
    <row r="12" spans="1:71" s="342" customFormat="1" x14ac:dyDescent="0.2">
      <c r="A12" s="342">
        <v>78</v>
      </c>
      <c r="B12" s="21">
        <v>89</v>
      </c>
      <c r="C12" s="22" t="s">
        <v>118</v>
      </c>
      <c r="D12" s="23"/>
      <c r="E12" s="24">
        <v>8006</v>
      </c>
      <c r="F12" s="26">
        <v>2</v>
      </c>
      <c r="G12" s="22" t="s">
        <v>292</v>
      </c>
      <c r="H12" s="22" t="s">
        <v>40</v>
      </c>
      <c r="I12" s="23">
        <v>6113</v>
      </c>
      <c r="J12" s="25" t="s">
        <v>293</v>
      </c>
      <c r="K12" s="27">
        <v>20581290.125</v>
      </c>
      <c r="L12" s="27">
        <v>20536889.324999999</v>
      </c>
      <c r="M12" s="28">
        <v>7460914.4500000002</v>
      </c>
      <c r="N12" s="27">
        <v>21489508.5</v>
      </c>
      <c r="O12" s="27">
        <v>21708582.100000001</v>
      </c>
      <c r="P12" s="27">
        <v>18453787.975000001</v>
      </c>
      <c r="Q12" s="27">
        <v>2413631.3250000002</v>
      </c>
      <c r="R12" s="27">
        <v>7237117.5279999999</v>
      </c>
      <c r="S12" s="27">
        <v>3264311.1349999998</v>
      </c>
      <c r="T12" s="27">
        <v>2343983.0019999999</v>
      </c>
      <c r="U12" s="27">
        <v>2582815.9539999999</v>
      </c>
      <c r="V12" s="27">
        <v>2254993.0070000002</v>
      </c>
      <c r="W12" s="27">
        <v>2253055.6129999999</v>
      </c>
      <c r="X12" s="27">
        <v>1792286.91</v>
      </c>
      <c r="Y12" s="27">
        <v>2217694.602</v>
      </c>
      <c r="Z12" s="29">
        <v>88</v>
      </c>
      <c r="AA12" s="30">
        <f t="shared" si="0"/>
        <v>-0.7027583392274388</v>
      </c>
      <c r="AB12" s="31"/>
      <c r="AC12" s="27">
        <v>9255.8160000000007</v>
      </c>
      <c r="AD12" s="27">
        <v>9558.4529999999995</v>
      </c>
      <c r="AE12" s="118">
        <v>2995.9369999999999</v>
      </c>
      <c r="AF12" s="27">
        <v>9813.8089999999993</v>
      </c>
      <c r="AG12" s="27">
        <v>11499.692999999999</v>
      </c>
      <c r="AH12" s="27">
        <v>9302.1959999999999</v>
      </c>
      <c r="AI12" s="27">
        <v>1093.829</v>
      </c>
      <c r="AJ12" s="27">
        <v>2993.462</v>
      </c>
      <c r="AK12" s="27">
        <v>1165.777</v>
      </c>
      <c r="AL12" s="27">
        <v>811.59299999999996</v>
      </c>
      <c r="AM12" s="27">
        <v>105.89</v>
      </c>
      <c r="AN12" s="27">
        <v>138.86000000000001</v>
      </c>
      <c r="AO12" s="27">
        <v>29.071999999999999</v>
      </c>
      <c r="AP12" s="27">
        <v>98.438999999999993</v>
      </c>
      <c r="AQ12" s="1093"/>
      <c r="AR12" s="27">
        <v>321.613</v>
      </c>
      <c r="AS12" s="32">
        <f t="shared" si="1"/>
        <v>-0.89265027936168218</v>
      </c>
      <c r="AT12" s="127">
        <v>367.42099999999999</v>
      </c>
      <c r="AU12" s="123">
        <f t="shared" si="2"/>
        <v>-0.87736023821595721</v>
      </c>
      <c r="AV12" s="123"/>
      <c r="AW12" s="33">
        <f t="shared" si="3"/>
        <v>0.89943982556827207</v>
      </c>
      <c r="AX12" s="34">
        <f t="shared" si="4"/>
        <v>0.93085694223070958</v>
      </c>
      <c r="AY12" s="35">
        <f t="shared" si="5"/>
        <v>0.80310182353049231</v>
      </c>
      <c r="AZ12" s="34">
        <f t="shared" si="6"/>
        <v>0.91335816265876901</v>
      </c>
      <c r="BA12" s="34">
        <f t="shared" si="7"/>
        <v>1.0594605347347859</v>
      </c>
      <c r="BB12" s="34">
        <f t="shared" si="8"/>
        <v>1.0081611442162459</v>
      </c>
      <c r="BC12" s="34">
        <f t="shared" si="9"/>
        <v>0.90637620474203939</v>
      </c>
      <c r="BD12" s="34">
        <f t="shared" si="10"/>
        <v>0.82725255971551215</v>
      </c>
      <c r="BE12" s="34">
        <f t="shared" si="11"/>
        <v>0.71425605696743732</v>
      </c>
      <c r="BF12" s="34">
        <f t="shared" si="12"/>
        <v>0.69249051661851602</v>
      </c>
      <c r="BG12" s="34">
        <f t="shared" si="13"/>
        <v>8.1995776614286781E-2</v>
      </c>
      <c r="BH12" s="34">
        <f t="shared" si="14"/>
        <v>0.1231578098636649</v>
      </c>
      <c r="BI12" s="34">
        <f t="shared" si="15"/>
        <v>2.5806730941088405E-2</v>
      </c>
      <c r="BJ12" s="34">
        <f t="shared" si="16"/>
        <v>0.10984736813147847</v>
      </c>
      <c r="BK12" s="34">
        <f t="shared" si="17"/>
        <v>0.2900426413176615</v>
      </c>
      <c r="BL12" s="36">
        <f t="shared" si="18"/>
        <v>-0.63884698948557528</v>
      </c>
      <c r="BM12" s="25"/>
      <c r="BN12" s="25" t="s">
        <v>613</v>
      </c>
      <c r="BO12" s="380"/>
      <c r="BP12" s="380"/>
      <c r="BQ12" s="379"/>
    </row>
    <row r="13" spans="1:71" s="342" customFormat="1" ht="89.25" x14ac:dyDescent="0.2">
      <c r="A13" s="342">
        <v>98</v>
      </c>
      <c r="B13" s="21">
        <v>109</v>
      </c>
      <c r="C13" s="22" t="s">
        <v>151</v>
      </c>
      <c r="D13" s="23"/>
      <c r="E13" s="24">
        <v>2836</v>
      </c>
      <c r="F13" s="26">
        <v>12</v>
      </c>
      <c r="G13" s="22" t="s">
        <v>160</v>
      </c>
      <c r="H13" s="22" t="s">
        <v>9</v>
      </c>
      <c r="I13" s="23">
        <v>1626</v>
      </c>
      <c r="J13" s="25" t="s">
        <v>159</v>
      </c>
      <c r="K13" s="27">
        <v>26676884.425000001</v>
      </c>
      <c r="L13" s="27">
        <v>34858120.25</v>
      </c>
      <c r="M13" s="28">
        <v>40123647.825000003</v>
      </c>
      <c r="N13" s="27">
        <v>31505463.910999998</v>
      </c>
      <c r="O13" s="27">
        <v>22621910.340999998</v>
      </c>
      <c r="P13" s="27">
        <v>31030885.923</v>
      </c>
      <c r="Q13" s="27">
        <v>31705424.75</v>
      </c>
      <c r="R13" s="27">
        <v>24480325.888</v>
      </c>
      <c r="S13" s="27">
        <v>26876131.765999999</v>
      </c>
      <c r="T13" s="27">
        <v>28746315.951000001</v>
      </c>
      <c r="U13" s="27">
        <v>24931939.429000001</v>
      </c>
      <c r="V13" s="27">
        <v>21935452.267999999</v>
      </c>
      <c r="W13" s="27">
        <v>23361606.368000001</v>
      </c>
      <c r="X13" s="27">
        <v>26371179.642999999</v>
      </c>
      <c r="Y13" s="27">
        <v>19827517.044</v>
      </c>
      <c r="Z13" s="29">
        <v>46</v>
      </c>
      <c r="AA13" s="30">
        <f t="shared" si="0"/>
        <v>-0.50583962030376539</v>
      </c>
      <c r="AB13" s="31"/>
      <c r="AC13" s="27">
        <v>19372.131000000001</v>
      </c>
      <c r="AD13" s="27">
        <v>30329.126</v>
      </c>
      <c r="AE13" s="118">
        <v>41840.317000000003</v>
      </c>
      <c r="AF13" s="27">
        <v>30968.304</v>
      </c>
      <c r="AG13" s="27">
        <v>25593.542000000001</v>
      </c>
      <c r="AH13" s="27">
        <v>37773.891000000003</v>
      </c>
      <c r="AI13" s="27">
        <v>38697.127</v>
      </c>
      <c r="AJ13" s="27">
        <v>32219.491000000002</v>
      </c>
      <c r="AK13" s="27">
        <v>20582.907999999999</v>
      </c>
      <c r="AL13" s="27">
        <v>36502.849000000002</v>
      </c>
      <c r="AM13" s="27">
        <v>34481.008000000002</v>
      </c>
      <c r="AN13" s="27">
        <v>31449.031999999999</v>
      </c>
      <c r="AO13" s="27">
        <v>37045.231</v>
      </c>
      <c r="AP13" s="27">
        <v>39561.542999999998</v>
      </c>
      <c r="AQ13" s="27">
        <v>31449.031999999999</v>
      </c>
      <c r="AR13" s="27">
        <v>33113.093000000001</v>
      </c>
      <c r="AS13" s="32">
        <f t="shared" si="1"/>
        <v>-0.2085840793223436</v>
      </c>
      <c r="AT13" s="127">
        <v>47964.216</v>
      </c>
      <c r="AU13" s="123">
        <f t="shared" si="2"/>
        <v>0.14636358993169191</v>
      </c>
      <c r="AV13" s="123"/>
      <c r="AW13" s="33">
        <f t="shared" si="3"/>
        <v>1.4523533326737048</v>
      </c>
      <c r="AX13" s="34">
        <f t="shared" si="4"/>
        <v>1.7401469604489073</v>
      </c>
      <c r="AY13" s="35">
        <f t="shared" si="5"/>
        <v>2.0855689483910975</v>
      </c>
      <c r="AZ13" s="34">
        <f t="shared" si="6"/>
        <v>1.965900523635048</v>
      </c>
      <c r="BA13" s="34">
        <f t="shared" si="7"/>
        <v>2.2627215486407626</v>
      </c>
      <c r="BB13" s="34">
        <f t="shared" si="8"/>
        <v>2.4345995853120073</v>
      </c>
      <c r="BC13" s="34">
        <f t="shared" si="9"/>
        <v>2.441041386774041</v>
      </c>
      <c r="BD13" s="34">
        <f t="shared" si="10"/>
        <v>2.6322763142457721</v>
      </c>
      <c r="BE13" s="34">
        <f t="shared" si="11"/>
        <v>1.5316867902871854</v>
      </c>
      <c r="BF13" s="34">
        <f t="shared" si="12"/>
        <v>2.5396540594781971</v>
      </c>
      <c r="BG13" s="34">
        <f t="shared" si="13"/>
        <v>2.766010891225962</v>
      </c>
      <c r="BH13" s="34">
        <f t="shared" si="14"/>
        <v>2.8674158723299867</v>
      </c>
      <c r="BI13" s="34">
        <f t="shared" si="15"/>
        <v>3.1714626482829025</v>
      </c>
      <c r="BJ13" s="34">
        <f t="shared" si="16"/>
        <v>3.0003620266946434</v>
      </c>
      <c r="BK13" s="34">
        <f t="shared" si="17"/>
        <v>3.3401149449542746</v>
      </c>
      <c r="BL13" s="36">
        <f t="shared" si="18"/>
        <v>0.60153657232525959</v>
      </c>
      <c r="BM13" s="25"/>
      <c r="BN13" s="25" t="s">
        <v>557</v>
      </c>
      <c r="BO13" s="25" t="s">
        <v>731</v>
      </c>
      <c r="BP13" s="380"/>
      <c r="BQ13" s="379"/>
      <c r="BR13" s="379"/>
      <c r="BS13" s="379"/>
    </row>
    <row r="14" spans="1:71" s="395" customFormat="1" ht="127.5" x14ac:dyDescent="0.2">
      <c r="A14" s="395">
        <v>143</v>
      </c>
      <c r="B14" s="188">
        <v>161</v>
      </c>
      <c r="C14" s="189" t="s">
        <v>219</v>
      </c>
      <c r="D14" s="190"/>
      <c r="E14" s="191">
        <v>3406</v>
      </c>
      <c r="F14" s="399" t="s">
        <v>371</v>
      </c>
      <c r="G14" s="189" t="s">
        <v>223</v>
      </c>
      <c r="H14" s="189" t="s">
        <v>9</v>
      </c>
      <c r="I14" s="223">
        <v>703</v>
      </c>
      <c r="J14" s="193" t="s">
        <v>222</v>
      </c>
      <c r="K14" s="194">
        <v>93379010.482999995</v>
      </c>
      <c r="L14" s="194">
        <v>82309611.126000002</v>
      </c>
      <c r="M14" s="195">
        <v>92037608.213000014</v>
      </c>
      <c r="N14" s="194">
        <v>86309338.595999986</v>
      </c>
      <c r="O14" s="194">
        <v>78713435.656000003</v>
      </c>
      <c r="P14" s="194">
        <v>82641492.608999997</v>
      </c>
      <c r="Q14" s="194">
        <v>88208880.809</v>
      </c>
      <c r="R14" s="194">
        <v>91005459.349999994</v>
      </c>
      <c r="S14" s="194">
        <v>80938612.046000004</v>
      </c>
      <c r="T14" s="194">
        <v>52518943.787999988</v>
      </c>
      <c r="U14" s="194">
        <v>71087585.197999999</v>
      </c>
      <c r="V14" s="194">
        <v>57870076.980000004</v>
      </c>
      <c r="W14" s="194">
        <v>38081957.486000001</v>
      </c>
      <c r="X14" s="194">
        <v>31670337.948000003</v>
      </c>
      <c r="Y14" s="194">
        <v>32337015.059999999</v>
      </c>
      <c r="Z14" s="196">
        <v>21.333333333333332</v>
      </c>
      <c r="AA14" s="197">
        <f t="shared" si="0"/>
        <v>-0.64865433068226452</v>
      </c>
      <c r="AB14" s="198"/>
      <c r="AC14" s="194">
        <v>118422.891</v>
      </c>
      <c r="AD14" s="194">
        <v>94189.317999999999</v>
      </c>
      <c r="AE14" s="199">
        <v>108788.122</v>
      </c>
      <c r="AF14" s="194">
        <v>100017.27399999999</v>
      </c>
      <c r="AG14" s="194">
        <v>95675.434000000008</v>
      </c>
      <c r="AH14" s="194">
        <v>74598.400999999998</v>
      </c>
      <c r="AI14" s="194">
        <v>86791.946000000011</v>
      </c>
      <c r="AJ14" s="194">
        <v>64992.858</v>
      </c>
      <c r="AK14" s="194">
        <v>50796.752000000008</v>
      </c>
      <c r="AL14" s="194">
        <v>32006.075000000001</v>
      </c>
      <c r="AM14" s="194">
        <v>40601.781000000003</v>
      </c>
      <c r="AN14" s="194">
        <v>36575.199000000001</v>
      </c>
      <c r="AO14" s="194">
        <v>17810.311000000002</v>
      </c>
      <c r="AP14" s="194">
        <v>12071.649000000001</v>
      </c>
      <c r="AQ14" s="194">
        <f>SUM(3059.672+3732.394+4592.014+4791.83+4458.734+2948.593+4151.428+3472.33+2082.083+3286.121)</f>
        <v>36575.199000000001</v>
      </c>
      <c r="AR14" s="194">
        <v>17516.993000000002</v>
      </c>
      <c r="AS14" s="200">
        <f t="shared" si="1"/>
        <v>-0.83898064717028575</v>
      </c>
      <c r="AT14" s="201">
        <v>29629.855</v>
      </c>
      <c r="AU14" s="202">
        <f t="shared" si="2"/>
        <v>-0.72763703927162204</v>
      </c>
      <c r="AV14" s="202"/>
      <c r="AW14" s="203">
        <f t="shared" si="3"/>
        <v>2.5363920732820215</v>
      </c>
      <c r="AX14" s="204">
        <f t="shared" si="4"/>
        <v>2.2886590450734721</v>
      </c>
      <c r="AY14" s="205">
        <f t="shared" si="5"/>
        <v>2.3639928092923657</v>
      </c>
      <c r="AZ14" s="204">
        <f t="shared" si="6"/>
        <v>2.3176466330755847</v>
      </c>
      <c r="BA14" s="204">
        <f t="shared" si="7"/>
        <v>2.4309810187457384</v>
      </c>
      <c r="BB14" s="204">
        <f t="shared" si="8"/>
        <v>1.8053497981442781</v>
      </c>
      <c r="BC14" s="204">
        <f t="shared" si="9"/>
        <v>1.9678731938098593</v>
      </c>
      <c r="BD14" s="204">
        <f t="shared" si="10"/>
        <v>1.428328772014489</v>
      </c>
      <c r="BE14" s="204">
        <f t="shared" si="11"/>
        <v>1.2551920700377364</v>
      </c>
      <c r="BF14" s="204">
        <f t="shared" si="12"/>
        <v>1.2188392489078594</v>
      </c>
      <c r="BG14" s="204">
        <f t="shared" si="13"/>
        <v>1.1423030023290848</v>
      </c>
      <c r="BH14" s="204">
        <f t="shared" si="14"/>
        <v>1.264045285878588</v>
      </c>
      <c r="BI14" s="204">
        <f t="shared" si="15"/>
        <v>0.93536741153852565</v>
      </c>
      <c r="BJ14" s="204">
        <f t="shared" si="16"/>
        <v>0.76233155578071954</v>
      </c>
      <c r="BK14" s="204">
        <f t="shared" si="17"/>
        <v>1.0834019755687372</v>
      </c>
      <c r="BL14" s="206">
        <f t="shared" si="18"/>
        <v>-0.54170673814653381</v>
      </c>
      <c r="BM14" s="193"/>
      <c r="BN14" s="193" t="s">
        <v>586</v>
      </c>
      <c r="BO14" s="193" t="s">
        <v>756</v>
      </c>
      <c r="BP14" s="193"/>
    </row>
    <row r="15" spans="1:71" s="395" customFormat="1" ht="114.75" x14ac:dyDescent="0.2">
      <c r="A15" s="395">
        <v>152</v>
      </c>
      <c r="B15" s="188">
        <v>172</v>
      </c>
      <c r="C15" s="189" t="s">
        <v>229</v>
      </c>
      <c r="D15" s="190"/>
      <c r="E15" s="191">
        <v>3809</v>
      </c>
      <c r="F15" s="192" t="s">
        <v>351</v>
      </c>
      <c r="G15" s="189" t="s">
        <v>238</v>
      </c>
      <c r="H15" s="189" t="s">
        <v>9</v>
      </c>
      <c r="I15" s="223">
        <v>1733</v>
      </c>
      <c r="J15" s="193" t="s">
        <v>239</v>
      </c>
      <c r="K15" s="194">
        <v>20891638.024999999</v>
      </c>
      <c r="L15" s="194">
        <v>22475419.449999999</v>
      </c>
      <c r="M15" s="195">
        <v>19979054.299000002</v>
      </c>
      <c r="N15" s="194">
        <v>20679700.75</v>
      </c>
      <c r="O15" s="194">
        <v>22599156.875</v>
      </c>
      <c r="P15" s="194">
        <v>21273193.848999999</v>
      </c>
      <c r="Q15" s="194">
        <v>18664914.925000001</v>
      </c>
      <c r="R15" s="194">
        <v>20128993.701000001</v>
      </c>
      <c r="S15" s="194">
        <v>18264909.534000002</v>
      </c>
      <c r="T15" s="194">
        <v>16609509.559</v>
      </c>
      <c r="U15" s="194">
        <v>14963749.703</v>
      </c>
      <c r="V15" s="194">
        <v>11859012.115</v>
      </c>
      <c r="W15" s="194">
        <v>6694949.0659999996</v>
      </c>
      <c r="X15" s="194">
        <v>8186174.188000001</v>
      </c>
      <c r="Y15" s="194">
        <v>8682469.9179999996</v>
      </c>
      <c r="Z15" s="196">
        <v>47.4</v>
      </c>
      <c r="AA15" s="197">
        <f t="shared" si="0"/>
        <v>-0.56542137640445889</v>
      </c>
      <c r="AB15" s="198"/>
      <c r="AC15" s="194">
        <v>21019.578000000001</v>
      </c>
      <c r="AD15" s="194">
        <v>24549.891</v>
      </c>
      <c r="AE15" s="199">
        <v>22463.864999999998</v>
      </c>
      <c r="AF15" s="194">
        <v>23112.834999999999</v>
      </c>
      <c r="AG15" s="194">
        <v>24562.781999999999</v>
      </c>
      <c r="AH15" s="194">
        <v>22715.489999999998</v>
      </c>
      <c r="AI15" s="194">
        <v>20467.513999999999</v>
      </c>
      <c r="AJ15" s="194">
        <v>19613.786</v>
      </c>
      <c r="AK15" s="194">
        <v>19759.372000000003</v>
      </c>
      <c r="AL15" s="194">
        <v>18992.510999999999</v>
      </c>
      <c r="AM15" s="194">
        <v>16110.279</v>
      </c>
      <c r="AN15" s="194">
        <v>13186.902999999998</v>
      </c>
      <c r="AO15" s="194">
        <v>7488.0470000000005</v>
      </c>
      <c r="AP15" s="194">
        <v>8652.237000000001</v>
      </c>
      <c r="AQ15" s="194">
        <f>SUM(6338.972+6847.931)</f>
        <v>13186.902999999998</v>
      </c>
      <c r="AR15" s="194">
        <v>8844.6790000000001</v>
      </c>
      <c r="AS15" s="200">
        <f t="shared" si="1"/>
        <v>-0.60627082650291919</v>
      </c>
      <c r="AT15" s="201">
        <v>2476.7730000000001</v>
      </c>
      <c r="AU15" s="202">
        <f t="shared" si="2"/>
        <v>-0.88974412907128841</v>
      </c>
      <c r="AV15" s="202"/>
      <c r="AW15" s="203">
        <f t="shared" si="3"/>
        <v>2.0122479601500753</v>
      </c>
      <c r="AX15" s="204">
        <f t="shared" si="4"/>
        <v>2.1845991399283986</v>
      </c>
      <c r="AY15" s="205">
        <f t="shared" si="5"/>
        <v>2.2487415734311673</v>
      </c>
      <c r="AZ15" s="204">
        <f t="shared" si="6"/>
        <v>2.2353161952790832</v>
      </c>
      <c r="BA15" s="204">
        <f t="shared" si="7"/>
        <v>2.1737786180131553</v>
      </c>
      <c r="BB15" s="204">
        <f t="shared" si="8"/>
        <v>2.1355975187588294</v>
      </c>
      <c r="BC15" s="204">
        <f t="shared" si="9"/>
        <v>2.1931537413637581</v>
      </c>
      <c r="BD15" s="204">
        <f t="shared" si="10"/>
        <v>1.9488093931914334</v>
      </c>
      <c r="BE15" s="204">
        <f t="shared" si="11"/>
        <v>2.1636430186766673</v>
      </c>
      <c r="BF15" s="204">
        <f t="shared" si="12"/>
        <v>2.2869442270447715</v>
      </c>
      <c r="BG15" s="204">
        <f t="shared" si="13"/>
        <v>2.1532409081622288</v>
      </c>
      <c r="BH15" s="204">
        <f t="shared" si="14"/>
        <v>2.2239462903188034</v>
      </c>
      <c r="BI15" s="204">
        <f t="shared" si="15"/>
        <v>2.2369242622106609</v>
      </c>
      <c r="BJ15" s="204">
        <f t="shared" si="16"/>
        <v>2.1138658428947665</v>
      </c>
      <c r="BK15" s="204">
        <f t="shared" si="17"/>
        <v>2.0373647322782467</v>
      </c>
      <c r="BL15" s="206">
        <f t="shared" si="18"/>
        <v>-9.3997835789729436E-2</v>
      </c>
      <c r="BM15" s="193"/>
      <c r="BN15" s="193" t="s">
        <v>809</v>
      </c>
      <c r="BO15" s="193"/>
      <c r="BP15" s="193" t="s">
        <v>673</v>
      </c>
    </row>
    <row r="16" spans="1:71" s="342" customFormat="1" ht="39" thickBot="1" x14ac:dyDescent="0.25">
      <c r="A16" s="342">
        <v>153</v>
      </c>
      <c r="B16" s="21">
        <v>173</v>
      </c>
      <c r="C16" s="50"/>
      <c r="D16" s="51"/>
      <c r="E16" s="52"/>
      <c r="F16" s="54">
        <v>3</v>
      </c>
      <c r="G16" s="50"/>
      <c r="H16" s="50"/>
      <c r="I16" s="96">
        <v>2364</v>
      </c>
      <c r="J16" s="53" t="s">
        <v>237</v>
      </c>
      <c r="K16" s="55">
        <v>17746147.225000001</v>
      </c>
      <c r="L16" s="55">
        <v>31176744.574999999</v>
      </c>
      <c r="M16" s="56">
        <v>25772283.149999999</v>
      </c>
      <c r="N16" s="55">
        <v>32746846.699999999</v>
      </c>
      <c r="O16" s="55">
        <v>32772447.300000001</v>
      </c>
      <c r="P16" s="55">
        <v>19093780.324999999</v>
      </c>
      <c r="Q16" s="55">
        <v>3035484.65</v>
      </c>
      <c r="R16" s="55">
        <v>9509965.5500000007</v>
      </c>
      <c r="S16" s="55">
        <v>4144936.66</v>
      </c>
      <c r="T16" s="55">
        <v>2677395.412</v>
      </c>
      <c r="U16" s="55">
        <v>3908171.159</v>
      </c>
      <c r="V16" s="55">
        <v>2072165.1370000001</v>
      </c>
      <c r="W16" s="55">
        <v>1073779.2080000001</v>
      </c>
      <c r="X16" s="55">
        <v>1028433.221</v>
      </c>
      <c r="Y16" s="55">
        <v>2008212.629</v>
      </c>
      <c r="Z16" s="57">
        <v>48.333333333333336</v>
      </c>
      <c r="AA16" s="58">
        <f t="shared" si="0"/>
        <v>-0.92207859050314678</v>
      </c>
      <c r="AB16" s="59"/>
      <c r="AC16" s="55">
        <v>7687.5919999999996</v>
      </c>
      <c r="AD16" s="55">
        <v>14815.614</v>
      </c>
      <c r="AE16" s="119">
        <v>10566.684999999999</v>
      </c>
      <c r="AF16" s="55">
        <v>12691.365</v>
      </c>
      <c r="AG16" s="55">
        <v>13627.47</v>
      </c>
      <c r="AH16" s="55">
        <v>9439.1299999999992</v>
      </c>
      <c r="AI16" s="55">
        <v>1217.867</v>
      </c>
      <c r="AJ16" s="55">
        <v>4613.4620000000004</v>
      </c>
      <c r="AK16" s="55">
        <v>1866.2470000000001</v>
      </c>
      <c r="AL16" s="55">
        <v>1184.414</v>
      </c>
      <c r="AM16" s="55">
        <v>1791.6079999999999</v>
      </c>
      <c r="AN16" s="55">
        <v>754.78800000000001</v>
      </c>
      <c r="AO16" s="55">
        <v>407.59899999999999</v>
      </c>
      <c r="AP16" s="55">
        <v>398.77300000000002</v>
      </c>
      <c r="AQ16" s="1092"/>
      <c r="AR16" s="55">
        <v>908.53700000000003</v>
      </c>
      <c r="AS16" s="75">
        <f t="shared" si="1"/>
        <v>-0.91401872962050068</v>
      </c>
      <c r="AT16" s="127">
        <v>2070.4520000000002</v>
      </c>
      <c r="AU16" s="123">
        <f t="shared" si="2"/>
        <v>-0.80405851030857833</v>
      </c>
      <c r="AV16" s="123"/>
      <c r="AW16" s="76">
        <f t="shared" si="3"/>
        <v>0.86639560717382691</v>
      </c>
      <c r="AX16" s="77">
        <f t="shared" si="4"/>
        <v>0.9504272624974669</v>
      </c>
      <c r="AY16" s="78">
        <f t="shared" si="5"/>
        <v>0.8200037954340107</v>
      </c>
      <c r="AZ16" s="77">
        <f t="shared" si="6"/>
        <v>0.77511982245301192</v>
      </c>
      <c r="BA16" s="77">
        <f t="shared" si="7"/>
        <v>0.83164188961866148</v>
      </c>
      <c r="BB16" s="77">
        <f t="shared" si="8"/>
        <v>0.98871253773052936</v>
      </c>
      <c r="BC16" s="77">
        <f t="shared" si="9"/>
        <v>0.80242013412915791</v>
      </c>
      <c r="BD16" s="77">
        <f t="shared" si="10"/>
        <v>0.9702373737831258</v>
      </c>
      <c r="BE16" s="77">
        <f t="shared" si="11"/>
        <v>0.90049482203667741</v>
      </c>
      <c r="BF16" s="77">
        <f t="shared" si="12"/>
        <v>0.8847508998420589</v>
      </c>
      <c r="BG16" s="77">
        <f t="shared" si="13"/>
        <v>0.91685237268801001</v>
      </c>
      <c r="BH16" s="77">
        <f t="shared" si="14"/>
        <v>0.72850178445985503</v>
      </c>
      <c r="BI16" s="77">
        <f t="shared" si="15"/>
        <v>0.75918586793869069</v>
      </c>
      <c r="BJ16" s="77">
        <f t="shared" si="16"/>
        <v>0.7754961466768876</v>
      </c>
      <c r="BK16" s="77">
        <f t="shared" si="17"/>
        <v>0.90482151827957658</v>
      </c>
      <c r="BL16" s="79">
        <f t="shared" si="18"/>
        <v>0.10343576861211191</v>
      </c>
      <c r="BM16" s="53"/>
      <c r="BN16" s="53" t="s">
        <v>808</v>
      </c>
      <c r="BO16" s="53"/>
      <c r="BP16" s="53" t="s">
        <v>674</v>
      </c>
      <c r="BS16" s="341" t="s">
        <v>798</v>
      </c>
    </row>
    <row r="17" spans="1:68" s="37" customFormat="1" x14ac:dyDescent="0.2">
      <c r="A17" s="113"/>
      <c r="C17" s="19" t="s">
        <v>312</v>
      </c>
      <c r="F17" s="100"/>
      <c r="K17" s="101">
        <f>SUM(K4:K16)</f>
        <v>591479597.65199995</v>
      </c>
      <c r="L17" s="101">
        <f>SUM(L4:L16)</f>
        <v>560709364.49899995</v>
      </c>
      <c r="M17" s="102">
        <f>SUM(M4:M16)</f>
        <v>546497391.27100003</v>
      </c>
      <c r="N17" s="101">
        <f>SUM(N4:N16)</f>
        <v>570833547.78800011</v>
      </c>
      <c r="O17" s="101">
        <f>SUM(O4:O16)</f>
        <v>554861410.49699998</v>
      </c>
      <c r="P17" s="101">
        <f>SUM(P4:P16)</f>
        <v>556574707.40999997</v>
      </c>
      <c r="Q17" s="101">
        <f>SUM(Q4:Q16)</f>
        <v>546392178.44299996</v>
      </c>
      <c r="R17" s="101">
        <f>SUM(R4:R16)</f>
        <v>515472253.01599997</v>
      </c>
      <c r="S17" s="101">
        <f>SUM(S4:S16)</f>
        <v>505905964.50199991</v>
      </c>
      <c r="T17" s="101">
        <f>SUM(T4:T16)</f>
        <v>454703783.9429999</v>
      </c>
      <c r="U17" s="101">
        <f>SUM(U4:U16)</f>
        <v>466843583.61700004</v>
      </c>
      <c r="V17" s="101">
        <f>SUM(V4:V16)</f>
        <v>439170462.6540001</v>
      </c>
      <c r="W17" s="101">
        <f>SUM(W4:W16)</f>
        <v>377946466.80199993</v>
      </c>
      <c r="X17" s="101">
        <f>SUM(X4:X16)</f>
        <v>346615515.98800009</v>
      </c>
      <c r="Y17" s="101">
        <f>SUM(Y4:Y16)</f>
        <v>354593630.14999998</v>
      </c>
      <c r="AA17" s="70">
        <f t="shared" si="0"/>
        <v>-0.35115219978394702</v>
      </c>
      <c r="AB17" s="19"/>
      <c r="AC17" s="103">
        <f t="shared" ref="AC17:AR17" si="19">SUM(AC4:AC16)</f>
        <v>456895.51399999997</v>
      </c>
      <c r="AD17" s="103">
        <f t="shared" si="19"/>
        <v>417842.61600000004</v>
      </c>
      <c r="AE17" s="121">
        <f t="shared" si="19"/>
        <v>435606.68</v>
      </c>
      <c r="AF17" s="103">
        <f t="shared" si="19"/>
        <v>429659.72699999996</v>
      </c>
      <c r="AG17" s="103">
        <f t="shared" si="19"/>
        <v>426246.94200000004</v>
      </c>
      <c r="AH17" s="103">
        <f t="shared" si="19"/>
        <v>420303.75400000002</v>
      </c>
      <c r="AI17" s="103">
        <f t="shared" si="19"/>
        <v>404034.85600000009</v>
      </c>
      <c r="AJ17" s="103">
        <f t="shared" si="19"/>
        <v>342746.973</v>
      </c>
      <c r="AK17" s="103">
        <f t="shared" si="19"/>
        <v>322717.67299999995</v>
      </c>
      <c r="AL17" s="103">
        <f t="shared" si="19"/>
        <v>286834.23599999998</v>
      </c>
      <c r="AM17" s="103">
        <f t="shared" si="19"/>
        <v>288373.60399999999</v>
      </c>
      <c r="AN17" s="103">
        <f t="shared" si="19"/>
        <v>292082.22099999996</v>
      </c>
      <c r="AO17" s="103">
        <f t="shared" si="19"/>
        <v>208227.59399999995</v>
      </c>
      <c r="AP17" s="103">
        <f t="shared" si="19"/>
        <v>206664.33100000001</v>
      </c>
      <c r="AQ17" s="103"/>
      <c r="AR17" s="103">
        <f t="shared" si="19"/>
        <v>216969.08000000002</v>
      </c>
      <c r="AS17" s="70">
        <f t="shared" si="1"/>
        <v>-0.50191516805940617</v>
      </c>
      <c r="AT17" s="128"/>
      <c r="AU17" s="32"/>
      <c r="AV17" s="32"/>
      <c r="AW17" s="32"/>
      <c r="AX17" s="32"/>
      <c r="AY17" s="105"/>
      <c r="AZ17" s="106"/>
      <c r="BA17" s="106"/>
      <c r="BB17" s="106"/>
      <c r="BC17" s="106"/>
      <c r="BD17" s="106"/>
      <c r="BE17" s="106"/>
      <c r="BF17" s="106"/>
      <c r="BG17" s="106"/>
      <c r="BH17" s="106"/>
      <c r="BI17" s="106"/>
      <c r="BJ17" s="106"/>
      <c r="BK17" s="106"/>
      <c r="BL17" s="18"/>
      <c r="BM17" s="18"/>
      <c r="BN17" s="18"/>
      <c r="BO17" s="18"/>
      <c r="BP17" s="271"/>
    </row>
    <row r="18" spans="1:68" s="37" customFormat="1" x14ac:dyDescent="0.2">
      <c r="A18" s="113"/>
      <c r="F18" s="100"/>
      <c r="M18" s="107"/>
      <c r="AE18" s="122"/>
      <c r="AT18" s="129"/>
      <c r="AY18" s="105"/>
      <c r="AZ18" s="106"/>
      <c r="BA18" s="106"/>
      <c r="BB18" s="106"/>
      <c r="BC18" s="106"/>
      <c r="BD18" s="106"/>
      <c r="BE18" s="106"/>
      <c r="BF18" s="106"/>
      <c r="BG18" s="106"/>
      <c r="BH18" s="106"/>
      <c r="BI18" s="106"/>
      <c r="BJ18" s="106"/>
      <c r="BK18" s="106"/>
      <c r="BL18" s="19"/>
      <c r="BM18" s="19"/>
      <c r="BN18" s="19"/>
      <c r="BO18" s="1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3"/>
  <sheetViews>
    <sheetView workbookViewId="0">
      <selection activeCell="AQ6" sqref="AQ6"/>
    </sheetView>
  </sheetViews>
  <sheetFormatPr defaultRowHeight="12.75" x14ac:dyDescent="0.2"/>
  <cols>
    <col min="1" max="1" width="4" style="112" bestFit="1" customWidth="1"/>
    <col min="2" max="2" width="4" bestFit="1" customWidth="1"/>
    <col min="3" max="3" width="9.140625" customWidth="1"/>
    <col min="4" max="4" width="3.28515625" bestFit="1" customWidth="1"/>
    <col min="5" max="5" width="5" bestFit="1" customWidth="1"/>
    <col min="6" max="6" width="5" style="6" customWidth="1"/>
    <col min="7" max="7" width="15.42578125" customWidth="1"/>
    <col min="8" max="8" width="15" customWidth="1"/>
    <col min="9" max="9" width="5.5703125" customWidth="1"/>
    <col min="10" max="10" width="11.140625" customWidth="1"/>
    <col min="11" max="12" width="12.7109375" hidden="1" customWidth="1"/>
    <col min="13" max="13" width="12.7109375" style="3" hidden="1" customWidth="1"/>
    <col min="14" max="25" width="12.7109375" hidden="1" customWidth="1"/>
    <col min="26" max="26" width="10.28515625" customWidth="1"/>
    <col min="27" max="27" width="10.28515625" hidden="1" customWidth="1"/>
    <col min="28" max="28" width="3.28515625" bestFit="1" customWidth="1"/>
    <col min="29" max="30" width="9.140625" hidden="1" customWidth="1"/>
    <col min="31" max="31" width="9.140625" style="109" bestFit="1" customWidth="1"/>
    <col min="32" max="40" width="9.140625" hidden="1" customWidth="1"/>
    <col min="41" max="42" width="7.5703125" hidden="1" customWidth="1"/>
    <col min="43" max="43" width="7.5703125" customWidth="1"/>
    <col min="44" max="44" width="7.5703125" bestFit="1" customWidth="1"/>
    <col min="45" max="45" width="10.28515625" customWidth="1"/>
    <col min="46" max="46" width="9.140625" style="130" bestFit="1" customWidth="1"/>
    <col min="47" max="47" width="10.28515625" customWidth="1"/>
    <col min="48" max="48" width="13.140625" style="334" customWidth="1"/>
    <col min="49" max="49" width="10.28515625" style="334" customWidth="1"/>
    <col min="50" max="50" width="3.28515625" bestFit="1" customWidth="1"/>
    <col min="51" max="52" width="5.5703125" hidden="1" customWidth="1"/>
    <col min="53" max="53" width="5.5703125" style="4" hidden="1" customWidth="1"/>
    <col min="54" max="65" width="5.5703125" style="5" hidden="1" customWidth="1"/>
    <col min="66" max="66" width="8.140625" style="2" hidden="1" customWidth="1"/>
    <col min="67" max="67" width="39.85546875" style="19" customWidth="1"/>
    <col min="68" max="69" width="36.42578125" style="2" customWidth="1"/>
    <col min="70" max="70" width="43.28515625" customWidth="1"/>
    <col min="71" max="72" width="19.5703125" customWidth="1"/>
    <col min="73" max="73" width="14.42578125" bestFit="1" customWidth="1"/>
  </cols>
  <sheetData>
    <row r="1" spans="1:73" ht="51" x14ac:dyDescent="0.2">
      <c r="G1" s="1015" t="s">
        <v>820</v>
      </c>
    </row>
    <row r="2" spans="1:73" ht="13.5" thickBot="1" x14ac:dyDescent="0.25"/>
    <row r="3" spans="1:73" ht="201.75" thickBot="1" x14ac:dyDescent="0.25">
      <c r="B3" s="1" t="s">
        <v>0</v>
      </c>
      <c r="C3" s="7" t="s">
        <v>4</v>
      </c>
      <c r="D3" s="7" t="s">
        <v>5</v>
      </c>
      <c r="E3" s="7" t="s">
        <v>302</v>
      </c>
      <c r="F3" s="12" t="s">
        <v>344</v>
      </c>
      <c r="G3" s="7" t="s">
        <v>2</v>
      </c>
      <c r="H3" s="7" t="s">
        <v>3</v>
      </c>
      <c r="I3" s="7" t="s">
        <v>6</v>
      </c>
      <c r="J3" s="12" t="s">
        <v>1</v>
      </c>
      <c r="K3" s="7" t="s">
        <v>426</v>
      </c>
      <c r="L3" s="7" t="s">
        <v>427</v>
      </c>
      <c r="M3" s="7" t="s">
        <v>316</v>
      </c>
      <c r="N3" s="7" t="s">
        <v>418</v>
      </c>
      <c r="O3" s="7" t="s">
        <v>419</v>
      </c>
      <c r="P3" s="7" t="s">
        <v>420</v>
      </c>
      <c r="Q3" s="7" t="s">
        <v>421</v>
      </c>
      <c r="R3" s="7" t="s">
        <v>422</v>
      </c>
      <c r="S3" s="7" t="s">
        <v>423</v>
      </c>
      <c r="T3" s="7" t="s">
        <v>424</v>
      </c>
      <c r="U3" s="7" t="s">
        <v>425</v>
      </c>
      <c r="V3" s="8" t="s">
        <v>317</v>
      </c>
      <c r="W3" s="8" t="s">
        <v>417</v>
      </c>
      <c r="X3" s="17" t="s">
        <v>459</v>
      </c>
      <c r="Y3" s="16" t="s">
        <v>464</v>
      </c>
      <c r="Z3" s="7" t="s">
        <v>303</v>
      </c>
      <c r="AA3" s="9" t="s">
        <v>466</v>
      </c>
      <c r="AB3" s="10" t="s">
        <v>409</v>
      </c>
      <c r="AC3" s="10" t="s">
        <v>429</v>
      </c>
      <c r="AD3" s="10" t="s">
        <v>430</v>
      </c>
      <c r="AE3" s="116" t="s">
        <v>310</v>
      </c>
      <c r="AF3" s="10" t="s">
        <v>431</v>
      </c>
      <c r="AG3" s="10" t="s">
        <v>432</v>
      </c>
      <c r="AH3" s="10" t="s">
        <v>433</v>
      </c>
      <c r="AI3" s="10" t="s">
        <v>434</v>
      </c>
      <c r="AJ3" s="10" t="s">
        <v>435</v>
      </c>
      <c r="AK3" s="10" t="s">
        <v>436</v>
      </c>
      <c r="AL3" s="10" t="s">
        <v>437</v>
      </c>
      <c r="AM3" s="10" t="s">
        <v>438</v>
      </c>
      <c r="AN3" s="13" t="s">
        <v>311</v>
      </c>
      <c r="AO3" s="13" t="s">
        <v>428</v>
      </c>
      <c r="AP3" s="13" t="s">
        <v>457</v>
      </c>
      <c r="AQ3" s="116" t="s">
        <v>311</v>
      </c>
      <c r="AR3" s="124" t="s">
        <v>465</v>
      </c>
      <c r="AS3" s="124" t="s">
        <v>466</v>
      </c>
      <c r="AT3" s="126" t="s">
        <v>773</v>
      </c>
      <c r="AU3" s="131" t="s">
        <v>774</v>
      </c>
      <c r="AV3" s="330" t="s">
        <v>817</v>
      </c>
      <c r="AW3" s="330" t="s">
        <v>818</v>
      </c>
      <c r="AX3" s="131" t="s">
        <v>777</v>
      </c>
      <c r="AY3" s="14" t="s">
        <v>440</v>
      </c>
      <c r="AZ3" s="14" t="s">
        <v>441</v>
      </c>
      <c r="BA3" s="14" t="s">
        <v>318</v>
      </c>
      <c r="BB3" s="14" t="s">
        <v>442</v>
      </c>
      <c r="BC3" s="14" t="s">
        <v>443</v>
      </c>
      <c r="BD3" s="14" t="s">
        <v>444</v>
      </c>
      <c r="BE3" s="14" t="s">
        <v>445</v>
      </c>
      <c r="BF3" s="14" t="s">
        <v>446</v>
      </c>
      <c r="BG3" s="14" t="s">
        <v>447</v>
      </c>
      <c r="BH3" s="14" t="s">
        <v>448</v>
      </c>
      <c r="BI3" s="14" t="s">
        <v>449</v>
      </c>
      <c r="BJ3" s="14" t="s">
        <v>319</v>
      </c>
      <c r="BK3" s="15" t="s">
        <v>439</v>
      </c>
      <c r="BL3" s="15" t="s">
        <v>460</v>
      </c>
      <c r="BM3" s="15" t="s">
        <v>467</v>
      </c>
      <c r="BN3" s="11" t="s">
        <v>468</v>
      </c>
      <c r="BO3" s="111" t="s">
        <v>408</v>
      </c>
      <c r="BP3" s="111" t="s">
        <v>474</v>
      </c>
      <c r="BQ3" s="111" t="s">
        <v>675</v>
      </c>
      <c r="BR3" s="111" t="s">
        <v>667</v>
      </c>
      <c r="BS3" s="111" t="s">
        <v>668</v>
      </c>
      <c r="BT3" s="111" t="s">
        <v>778</v>
      </c>
      <c r="BU3" s="111" t="s">
        <v>780</v>
      </c>
    </row>
    <row r="4" spans="1:73" s="113" customFormat="1" ht="64.5" thickBot="1" x14ac:dyDescent="0.25">
      <c r="A4" s="113">
        <v>14</v>
      </c>
      <c r="B4" s="133">
        <v>23</v>
      </c>
      <c r="C4" s="153" t="s">
        <v>33</v>
      </c>
      <c r="D4" s="154"/>
      <c r="E4" s="155">
        <v>988</v>
      </c>
      <c r="F4" s="156" t="s">
        <v>353</v>
      </c>
      <c r="G4" s="153" t="s">
        <v>36</v>
      </c>
      <c r="H4" s="153" t="s">
        <v>9</v>
      </c>
      <c r="I4" s="154">
        <v>1001</v>
      </c>
      <c r="J4" s="152" t="s">
        <v>37</v>
      </c>
      <c r="K4" s="157">
        <v>28352012.774999999</v>
      </c>
      <c r="L4" s="157">
        <v>23822309.324999999</v>
      </c>
      <c r="M4" s="158">
        <v>28893582.175000001</v>
      </c>
      <c r="N4" s="157">
        <v>24596961.175000001</v>
      </c>
      <c r="O4" s="157">
        <v>33423653.475000001</v>
      </c>
      <c r="P4" s="157">
        <v>21248881.699999999</v>
      </c>
      <c r="Q4" s="157">
        <v>23816247.899999999</v>
      </c>
      <c r="R4" s="157">
        <v>27264141.409000002</v>
      </c>
      <c r="S4" s="157">
        <v>19526664.614</v>
      </c>
      <c r="T4" s="157">
        <v>16976410.140999999</v>
      </c>
      <c r="U4" s="157">
        <v>27302865.673</v>
      </c>
      <c r="V4" s="157">
        <v>26222005.346999999</v>
      </c>
      <c r="W4" s="157">
        <v>18919520.368000001</v>
      </c>
      <c r="X4" s="157">
        <v>14188929.437000001</v>
      </c>
      <c r="Y4" s="157">
        <v>16104594.174000001</v>
      </c>
      <c r="Z4" s="159">
        <v>25.833333333333332</v>
      </c>
      <c r="AA4" s="160">
        <f t="shared" ref="AA4:AA12" si="0">(Y4-M4)/M4</f>
        <v>-0.44262382987131293</v>
      </c>
      <c r="AB4" s="161"/>
      <c r="AC4" s="157">
        <v>50911.756999999998</v>
      </c>
      <c r="AD4" s="157">
        <v>40590.055999999997</v>
      </c>
      <c r="AE4" s="162">
        <v>46484.578000000001</v>
      </c>
      <c r="AF4" s="157">
        <v>36834.603999999999</v>
      </c>
      <c r="AG4" s="157">
        <v>50329.93</v>
      </c>
      <c r="AH4" s="157">
        <v>33049.226999999999</v>
      </c>
      <c r="AI4" s="157">
        <v>19587.266</v>
      </c>
      <c r="AJ4" s="157">
        <v>16976.288</v>
      </c>
      <c r="AK4" s="157">
        <v>12646.942999999999</v>
      </c>
      <c r="AL4" s="157">
        <v>10897.567999999999</v>
      </c>
      <c r="AM4" s="157">
        <v>19279.593000000001</v>
      </c>
      <c r="AN4" s="157">
        <v>19665.508000000002</v>
      </c>
      <c r="AO4" s="157">
        <v>14200.364</v>
      </c>
      <c r="AP4" s="157">
        <v>10346.413</v>
      </c>
      <c r="AQ4" s="157">
        <v>19665.508000000002</v>
      </c>
      <c r="AR4" s="157">
        <v>12113.05</v>
      </c>
      <c r="AS4" s="163">
        <f t="shared" ref="AS4:AS12" si="1">(AR4-AE4)/AE4</f>
        <v>-0.73941787747325582</v>
      </c>
      <c r="AT4" s="146">
        <v>5421.6880000000001</v>
      </c>
      <c r="AU4" s="147">
        <f t="shared" ref="AU4:AU11" si="2">(AT4-AE4)/AE4</f>
        <v>-0.88336587674303502</v>
      </c>
      <c r="AV4" s="331">
        <v>6912936.1449999996</v>
      </c>
      <c r="AW4" s="331">
        <f>(AT4*2000)/AV4</f>
        <v>1.5685630204819432</v>
      </c>
      <c r="AX4" s="147"/>
      <c r="AY4" s="164">
        <f t="shared" ref="AY4:AY11" si="3">IF(K4=0,0,AC4*2000/K4)</f>
        <v>3.5914033620140398</v>
      </c>
      <c r="AZ4" s="165">
        <f t="shared" ref="AZ4:AZ11" si="4">IF(L4=0,0,AD4*2000/L4)</f>
        <v>3.4077347788783277</v>
      </c>
      <c r="BA4" s="166">
        <f t="shared" ref="BA4:BA11" si="5">IF(M4=0,0,AE4*2000/M4)</f>
        <v>3.2176403547650456</v>
      </c>
      <c r="BB4" s="165">
        <f t="shared" ref="BB4:BB11" si="6">IF(N4=0,0,AF4*2000/N4)</f>
        <v>2.995053229375193</v>
      </c>
      <c r="BC4" s="165">
        <f t="shared" ref="BC4:BC11" si="7">IF(O4=0,0,AG4*2000/O4)</f>
        <v>3.0116354597587867</v>
      </c>
      <c r="BD4" s="165">
        <f t="shared" ref="BD4:BD11" si="8">IF(P4=0,0,AH4*2000/P4)</f>
        <v>3.1106791845897472</v>
      </c>
      <c r="BE4" s="165">
        <f t="shared" ref="BE4:BE11" si="9">IF(Q4=0,0,AI4*2000/Q4)</f>
        <v>1.6448658144845731</v>
      </c>
      <c r="BF4" s="165">
        <f t="shared" ref="BF4:BF11" si="10">IF(R4=0,0,AJ4*2000/R4)</f>
        <v>1.2453198320337393</v>
      </c>
      <c r="BG4" s="165">
        <f t="shared" ref="BG4:BG11" si="11">IF(S4=0,0,AK4*2000/S4)</f>
        <v>1.2953510750558539</v>
      </c>
      <c r="BH4" s="165">
        <f t="shared" ref="BH4:BH11" si="12">IF(T4=0,0,AL4*2000/T4)</f>
        <v>1.2838483412557418</v>
      </c>
      <c r="BI4" s="165">
        <f t="shared" ref="BI4:BI11" si="13">IF(U4=0,0,AM4*2000/U4)</f>
        <v>1.4122761493908478</v>
      </c>
      <c r="BJ4" s="165">
        <f t="shared" ref="BJ4:BJ11" si="14">IF(V4=0,0,AN4*2000/V4)</f>
        <v>1.4999240324882237</v>
      </c>
      <c r="BK4" s="165">
        <f t="shared" ref="BK4:BK11" si="15">IF(W4=0,0,AO4*2000/W4)</f>
        <v>1.5011336147842456</v>
      </c>
      <c r="BL4" s="165">
        <f t="shared" ref="BL4:BL11" si="16">IF(X4=0,0,AP4*2000/X4)</f>
        <v>1.4583782442415989</v>
      </c>
      <c r="BM4" s="165">
        <f t="shared" ref="BM4:BM11" si="17">IF(Y4=0,0,AR4*2000/Y4)</f>
        <v>1.5042974531523268</v>
      </c>
      <c r="BN4" s="167">
        <f t="shared" ref="BN4:BN11" si="18">(BM4-BA4)/BA4</f>
        <v>-0.53248427813736454</v>
      </c>
      <c r="BO4" s="152"/>
      <c r="BP4" s="152" t="s">
        <v>510</v>
      </c>
      <c r="BQ4" s="152" t="s">
        <v>686</v>
      </c>
      <c r="BR4" s="185" t="s">
        <v>804</v>
      </c>
      <c r="BS4" s="186"/>
      <c r="BT4" s="186"/>
      <c r="BU4" s="186"/>
    </row>
    <row r="5" spans="1:73" s="342" customFormat="1" ht="165.75" x14ac:dyDescent="0.2">
      <c r="A5" s="342">
        <v>27</v>
      </c>
      <c r="B5" s="21">
        <v>36</v>
      </c>
      <c r="C5" s="60" t="s">
        <v>51</v>
      </c>
      <c r="D5" s="61">
        <v>21</v>
      </c>
      <c r="E5" s="62">
        <v>1353</v>
      </c>
      <c r="F5" s="64" t="s">
        <v>374</v>
      </c>
      <c r="G5" s="60" t="s">
        <v>50</v>
      </c>
      <c r="H5" s="60" t="s">
        <v>9</v>
      </c>
      <c r="I5" s="61">
        <v>1554</v>
      </c>
      <c r="J5" s="63" t="s">
        <v>49</v>
      </c>
      <c r="K5" s="65">
        <v>66840518.75</v>
      </c>
      <c r="L5" s="65">
        <v>70006336.099999994</v>
      </c>
      <c r="M5" s="66">
        <v>52566915.975000001</v>
      </c>
      <c r="N5" s="65">
        <v>58101023.425000004</v>
      </c>
      <c r="O5" s="65">
        <v>57616072.299999997</v>
      </c>
      <c r="P5" s="65">
        <v>67760805.5</v>
      </c>
      <c r="Q5" s="65">
        <v>66571925</v>
      </c>
      <c r="R5" s="65">
        <v>69952050.502000004</v>
      </c>
      <c r="S5" s="65">
        <v>54967695.465000004</v>
      </c>
      <c r="T5" s="65">
        <v>59498322.107999995</v>
      </c>
      <c r="U5" s="65">
        <v>61577965.431000002</v>
      </c>
      <c r="V5" s="65">
        <v>59150626.388999999</v>
      </c>
      <c r="W5" s="65">
        <v>25870691.423</v>
      </c>
      <c r="X5" s="65">
        <v>25441659.767999999</v>
      </c>
      <c r="Y5" s="65">
        <v>41271093.759000003</v>
      </c>
      <c r="Z5" s="67">
        <v>37.166666666666664</v>
      </c>
      <c r="AA5" s="68">
        <f t="shared" si="0"/>
        <v>-0.21488462860123111</v>
      </c>
      <c r="AB5" s="69"/>
      <c r="AC5" s="65">
        <v>51810.402000000002</v>
      </c>
      <c r="AD5" s="65">
        <v>55845.862999999998</v>
      </c>
      <c r="AE5" s="117">
        <v>41899.029000000002</v>
      </c>
      <c r="AF5" s="65">
        <v>46959.659</v>
      </c>
      <c r="AG5" s="65">
        <v>48009.985000000001</v>
      </c>
      <c r="AH5" s="65">
        <v>50098.358</v>
      </c>
      <c r="AI5" s="65">
        <v>46475.756999999998</v>
      </c>
      <c r="AJ5" s="65">
        <v>46750.899999999994</v>
      </c>
      <c r="AK5" s="65">
        <v>37830.449000000001</v>
      </c>
      <c r="AL5" s="65">
        <v>40224.875</v>
      </c>
      <c r="AM5" s="65">
        <v>42924.118000000002</v>
      </c>
      <c r="AN5" s="65">
        <v>42140.792999999998</v>
      </c>
      <c r="AO5" s="65">
        <v>19699.108</v>
      </c>
      <c r="AP5" s="65">
        <v>18732.626</v>
      </c>
      <c r="AQ5" s="1078">
        <f>SUM(11979.384+30161.409)</f>
        <v>42140.792999999998</v>
      </c>
      <c r="AR5" s="65">
        <v>32833.898000000001</v>
      </c>
      <c r="AS5" s="70">
        <f t="shared" si="1"/>
        <v>-0.21635658907513108</v>
      </c>
      <c r="AT5" s="127">
        <v>21852.429</v>
      </c>
      <c r="AU5" s="123">
        <f t="shared" si="2"/>
        <v>-0.47845022852438895</v>
      </c>
      <c r="AV5" s="391">
        <v>12054090.960000001</v>
      </c>
      <c r="AW5" s="391">
        <f t="shared" ref="AW5:AW11" si="19">(AT5*2000)/AV5</f>
        <v>3.6257282399003894</v>
      </c>
      <c r="AX5" s="123"/>
      <c r="AY5" s="33">
        <f t="shared" si="3"/>
        <v>1.5502692967953664</v>
      </c>
      <c r="AZ5" s="34">
        <f t="shared" si="4"/>
        <v>1.5954516722665624</v>
      </c>
      <c r="BA5" s="35">
        <f t="shared" si="5"/>
        <v>1.5941216342205244</v>
      </c>
      <c r="BB5" s="34">
        <f t="shared" si="6"/>
        <v>1.6164830232506355</v>
      </c>
      <c r="BC5" s="34">
        <f t="shared" si="7"/>
        <v>1.6665483460940465</v>
      </c>
      <c r="BD5" s="34">
        <f t="shared" si="8"/>
        <v>1.4786824811284158</v>
      </c>
      <c r="BE5" s="34">
        <f t="shared" si="9"/>
        <v>1.3962569656803525</v>
      </c>
      <c r="BF5" s="34">
        <f t="shared" si="10"/>
        <v>1.336655599499927</v>
      </c>
      <c r="BG5" s="34">
        <f t="shared" si="11"/>
        <v>1.3764611625054599</v>
      </c>
      <c r="BH5" s="34">
        <f t="shared" si="12"/>
        <v>1.3521347686741392</v>
      </c>
      <c r="BI5" s="34">
        <f t="shared" si="13"/>
        <v>1.3941388839193718</v>
      </c>
      <c r="BJ5" s="34">
        <f t="shared" si="14"/>
        <v>1.4248637951139855</v>
      </c>
      <c r="BK5" s="34">
        <f t="shared" si="15"/>
        <v>1.5228899512509175</v>
      </c>
      <c r="BL5" s="34">
        <f t="shared" si="16"/>
        <v>1.4725946475836074</v>
      </c>
      <c r="BM5" s="34">
        <f t="shared" si="17"/>
        <v>1.5911329218329668</v>
      </c>
      <c r="BN5" s="36">
        <f t="shared" si="18"/>
        <v>-1.8748333398153701E-3</v>
      </c>
      <c r="BO5" s="63"/>
      <c r="BP5" s="63" t="s">
        <v>513</v>
      </c>
      <c r="BQ5" s="63" t="s">
        <v>695</v>
      </c>
      <c r="BR5" s="380"/>
      <c r="BS5" s="379"/>
      <c r="BT5" s="390"/>
      <c r="BU5" s="379"/>
    </row>
    <row r="6" spans="1:73" s="342" customFormat="1" ht="76.5" x14ac:dyDescent="0.2">
      <c r="A6" s="342">
        <v>42</v>
      </c>
      <c r="B6" s="21">
        <v>51</v>
      </c>
      <c r="C6" s="22" t="s">
        <v>18</v>
      </c>
      <c r="D6" s="23"/>
      <c r="E6" s="24">
        <v>1554</v>
      </c>
      <c r="F6" s="26">
        <v>3</v>
      </c>
      <c r="G6" s="22" t="s">
        <v>70</v>
      </c>
      <c r="H6" s="22" t="s">
        <v>9</v>
      </c>
      <c r="I6" s="23">
        <v>3797</v>
      </c>
      <c r="J6" s="25" t="s">
        <v>69</v>
      </c>
      <c r="K6" s="27">
        <v>22188267.699999999</v>
      </c>
      <c r="L6" s="27">
        <v>18143738.75</v>
      </c>
      <c r="M6" s="28">
        <v>15191281.975</v>
      </c>
      <c r="N6" s="27">
        <v>19594810.75</v>
      </c>
      <c r="O6" s="27">
        <v>18511297.125</v>
      </c>
      <c r="P6" s="27">
        <v>22255774.800000001</v>
      </c>
      <c r="Q6" s="27">
        <v>18039440.625</v>
      </c>
      <c r="R6" s="27">
        <v>21134996.649999999</v>
      </c>
      <c r="S6" s="27">
        <v>14317495.775</v>
      </c>
      <c r="T6" s="27">
        <v>17081268.574999999</v>
      </c>
      <c r="U6" s="27">
        <v>11758234.122</v>
      </c>
      <c r="V6" s="27">
        <v>11425504.710000001</v>
      </c>
      <c r="W6" s="27">
        <v>8271871.659</v>
      </c>
      <c r="X6" s="27">
        <v>12748700.33</v>
      </c>
      <c r="Y6" s="27">
        <v>10167413.341</v>
      </c>
      <c r="Z6" s="29">
        <v>77</v>
      </c>
      <c r="AA6" s="30">
        <f t="shared" si="0"/>
        <v>-0.33070735190536804</v>
      </c>
      <c r="AB6" s="31"/>
      <c r="AC6" s="27">
        <v>14938.603999999999</v>
      </c>
      <c r="AD6" s="27">
        <v>12242.208000000001</v>
      </c>
      <c r="AE6" s="118">
        <v>10095.924999999999</v>
      </c>
      <c r="AF6" s="27">
        <v>13782.919</v>
      </c>
      <c r="AG6" s="27">
        <v>12693.880999999999</v>
      </c>
      <c r="AH6" s="27">
        <v>15479.773999999999</v>
      </c>
      <c r="AI6" s="27">
        <v>12860.26</v>
      </c>
      <c r="AJ6" s="27">
        <v>14039.912</v>
      </c>
      <c r="AK6" s="27">
        <v>9116.9840000000004</v>
      </c>
      <c r="AL6" s="27">
        <v>10734.445</v>
      </c>
      <c r="AM6" s="27">
        <v>5852.1</v>
      </c>
      <c r="AN6" s="27">
        <v>6013.4440000000004</v>
      </c>
      <c r="AO6" s="27">
        <v>4960.18</v>
      </c>
      <c r="AP6" s="27">
        <v>8553.5329999999994</v>
      </c>
      <c r="AQ6" s="27">
        <v>6013.4440000000004</v>
      </c>
      <c r="AR6" s="27">
        <v>7276.125</v>
      </c>
      <c r="AS6" s="32">
        <f t="shared" si="1"/>
        <v>-0.27930080700876836</v>
      </c>
      <c r="AT6" s="127">
        <v>8750.9320000000007</v>
      </c>
      <c r="AU6" s="123">
        <f t="shared" si="2"/>
        <v>-0.13322137397019082</v>
      </c>
      <c r="AV6" s="391">
        <v>12319277.08</v>
      </c>
      <c r="AW6" s="391">
        <f t="shared" si="19"/>
        <v>1.4206892081690234</v>
      </c>
      <c r="AX6" s="123"/>
      <c r="AY6" s="33">
        <f t="shared" si="3"/>
        <v>1.3465317979735751</v>
      </c>
      <c r="AZ6" s="34">
        <f t="shared" si="4"/>
        <v>1.3494691660504647</v>
      </c>
      <c r="BA6" s="35">
        <f t="shared" si="5"/>
        <v>1.3291735373768547</v>
      </c>
      <c r="BB6" s="34">
        <f t="shared" si="6"/>
        <v>1.4067927652733263</v>
      </c>
      <c r="BC6" s="34">
        <f t="shared" si="7"/>
        <v>1.3714739614715141</v>
      </c>
      <c r="BD6" s="34">
        <f t="shared" si="8"/>
        <v>1.3910793166365072</v>
      </c>
      <c r="BE6" s="34">
        <f t="shared" si="9"/>
        <v>1.4257936559493511</v>
      </c>
      <c r="BF6" s="34">
        <f t="shared" si="10"/>
        <v>1.3285937284499167</v>
      </c>
      <c r="BG6" s="34">
        <f t="shared" si="11"/>
        <v>1.2735445001379788</v>
      </c>
      <c r="BH6" s="34">
        <f t="shared" si="12"/>
        <v>1.2568674220966052</v>
      </c>
      <c r="BI6" s="34">
        <f t="shared" si="13"/>
        <v>0.99540457168658514</v>
      </c>
      <c r="BJ6" s="34">
        <f t="shared" si="14"/>
        <v>1.0526351618824898</v>
      </c>
      <c r="BK6" s="34">
        <f t="shared" si="15"/>
        <v>1.1992884330121834</v>
      </c>
      <c r="BL6" s="34">
        <f t="shared" si="16"/>
        <v>1.3418674497936058</v>
      </c>
      <c r="BM6" s="34">
        <f t="shared" si="17"/>
        <v>1.4312637356168247</v>
      </c>
      <c r="BN6" s="36">
        <f t="shared" si="18"/>
        <v>7.680727562591011E-2</v>
      </c>
      <c r="BO6" s="25"/>
      <c r="BP6" s="25" t="s">
        <v>521</v>
      </c>
      <c r="BQ6" s="25" t="s">
        <v>714</v>
      </c>
      <c r="BR6" s="380" t="s">
        <v>708</v>
      </c>
      <c r="BS6" s="379"/>
    </row>
    <row r="7" spans="1:73" s="342" customFormat="1" ht="76.5" x14ac:dyDescent="0.2">
      <c r="A7" s="342">
        <v>60</v>
      </c>
      <c r="B7" s="21">
        <v>71</v>
      </c>
      <c r="C7" s="22" t="s">
        <v>96</v>
      </c>
      <c r="D7" s="23"/>
      <c r="E7" s="24">
        <v>1743</v>
      </c>
      <c r="F7" s="26">
        <v>7</v>
      </c>
      <c r="G7" s="22" t="s">
        <v>101</v>
      </c>
      <c r="H7" s="22" t="s">
        <v>9</v>
      </c>
      <c r="I7" s="23">
        <v>6250</v>
      </c>
      <c r="J7" s="25" t="s">
        <v>100</v>
      </c>
      <c r="K7" s="27">
        <v>30424279.070999999</v>
      </c>
      <c r="L7" s="27">
        <v>8608083.9059999995</v>
      </c>
      <c r="M7" s="28">
        <v>22691354.302999999</v>
      </c>
      <c r="N7" s="27">
        <v>26088697.118999999</v>
      </c>
      <c r="O7" s="27">
        <v>25930295.554000001</v>
      </c>
      <c r="P7" s="27">
        <v>23592556.090999998</v>
      </c>
      <c r="Q7" s="27">
        <v>23881494.037</v>
      </c>
      <c r="R7" s="27">
        <v>22356083.210000001</v>
      </c>
      <c r="S7" s="27">
        <v>26482554.337000001</v>
      </c>
      <c r="T7" s="27">
        <v>21765140.5</v>
      </c>
      <c r="U7" s="27">
        <v>19064005.324000001</v>
      </c>
      <c r="V7" s="27">
        <v>19006288.087000001</v>
      </c>
      <c r="W7" s="27">
        <v>21500665.476</v>
      </c>
      <c r="X7" s="27">
        <v>22916373.009</v>
      </c>
      <c r="Y7" s="27">
        <v>16657871.683</v>
      </c>
      <c r="Z7" s="29">
        <v>91</v>
      </c>
      <c r="AA7" s="30">
        <f t="shared" si="0"/>
        <v>-0.2658934561346265</v>
      </c>
      <c r="AB7" s="31"/>
      <c r="AC7" s="27">
        <v>21911.827000000001</v>
      </c>
      <c r="AD7" s="27">
        <v>6333.0479999999998</v>
      </c>
      <c r="AE7" s="118">
        <v>15979.826999999999</v>
      </c>
      <c r="AF7" s="27">
        <v>19748.52</v>
      </c>
      <c r="AG7" s="27">
        <v>16803.728999999999</v>
      </c>
      <c r="AH7" s="27">
        <v>15855.66</v>
      </c>
      <c r="AI7" s="27">
        <v>16204.700999999999</v>
      </c>
      <c r="AJ7" s="27">
        <v>12885.289000000001</v>
      </c>
      <c r="AK7" s="27">
        <v>14303.86</v>
      </c>
      <c r="AL7" s="27">
        <v>11345.772999999999</v>
      </c>
      <c r="AM7" s="27">
        <v>11564.351000000001</v>
      </c>
      <c r="AN7" s="27">
        <v>13376.674999999999</v>
      </c>
      <c r="AO7" s="27">
        <v>10987.912</v>
      </c>
      <c r="AP7" s="27">
        <v>10643.454</v>
      </c>
      <c r="AQ7" s="27">
        <v>13376.674999999999</v>
      </c>
      <c r="AR7" s="27">
        <v>9244.643</v>
      </c>
      <c r="AS7" s="32">
        <f t="shared" si="1"/>
        <v>-0.42148040776661722</v>
      </c>
      <c r="AT7" s="127">
        <v>8938.3950000000004</v>
      </c>
      <c r="AU7" s="123">
        <f t="shared" si="2"/>
        <v>-0.44064507081334481</v>
      </c>
      <c r="AV7" s="391">
        <v>18784242.390000001</v>
      </c>
      <c r="AW7" s="391">
        <f t="shared" si="19"/>
        <v>0.95169076446313894</v>
      </c>
      <c r="AX7" s="123"/>
      <c r="AY7" s="33">
        <f t="shared" si="3"/>
        <v>1.4404171713561522</v>
      </c>
      <c r="AZ7" s="34">
        <f t="shared" si="4"/>
        <v>1.4714187429297114</v>
      </c>
      <c r="BA7" s="35">
        <f t="shared" si="5"/>
        <v>1.4084507065219394</v>
      </c>
      <c r="BB7" s="34">
        <f t="shared" si="6"/>
        <v>1.5139521847273434</v>
      </c>
      <c r="BC7" s="34">
        <f t="shared" si="7"/>
        <v>1.2960692225822208</v>
      </c>
      <c r="BD7" s="34">
        <f t="shared" si="8"/>
        <v>1.3441239634096755</v>
      </c>
      <c r="BE7" s="34">
        <f t="shared" si="9"/>
        <v>1.357092732547954</v>
      </c>
      <c r="BF7" s="34">
        <f t="shared" si="10"/>
        <v>1.1527322455336306</v>
      </c>
      <c r="BG7" s="34">
        <f t="shared" si="11"/>
        <v>1.0802477599387319</v>
      </c>
      <c r="BH7" s="34">
        <f t="shared" si="12"/>
        <v>1.0425637270754122</v>
      </c>
      <c r="BI7" s="34">
        <f t="shared" si="13"/>
        <v>1.2132131525835699</v>
      </c>
      <c r="BJ7" s="34">
        <f t="shared" si="14"/>
        <v>1.4076052029485371</v>
      </c>
      <c r="BK7" s="34">
        <f t="shared" si="15"/>
        <v>1.022099712426594</v>
      </c>
      <c r="BL7" s="34">
        <f t="shared" si="16"/>
        <v>0.92889516118628124</v>
      </c>
      <c r="BM7" s="34">
        <f t="shared" si="17"/>
        <v>1.1099428757677987</v>
      </c>
      <c r="BN7" s="36">
        <f t="shared" si="18"/>
        <v>-0.21194055948985449</v>
      </c>
      <c r="BO7" s="25"/>
      <c r="BP7" s="25" t="s">
        <v>532</v>
      </c>
      <c r="BQ7" s="388" t="s">
        <v>722</v>
      </c>
      <c r="BR7" s="387"/>
      <c r="BS7" s="389"/>
    </row>
    <row r="8" spans="1:73" s="342" customFormat="1" ht="77.25" thickBot="1" x14ac:dyDescent="0.25">
      <c r="A8" s="342">
        <v>61</v>
      </c>
      <c r="B8" s="21">
        <v>72</v>
      </c>
      <c r="C8" s="50"/>
      <c r="D8" s="51"/>
      <c r="E8" s="52">
        <v>1745</v>
      </c>
      <c r="F8" s="54" t="s">
        <v>359</v>
      </c>
      <c r="G8" s="50" t="s">
        <v>103</v>
      </c>
      <c r="H8" s="50" t="s">
        <v>9</v>
      </c>
      <c r="I8" s="51">
        <v>3113</v>
      </c>
      <c r="J8" s="53" t="s">
        <v>102</v>
      </c>
      <c r="K8" s="55">
        <v>23901098.943</v>
      </c>
      <c r="L8" s="55">
        <v>28407802.416999999</v>
      </c>
      <c r="M8" s="56">
        <v>29653709.210000001</v>
      </c>
      <c r="N8" s="55">
        <v>24008692.965999998</v>
      </c>
      <c r="O8" s="55">
        <v>27463429.714000002</v>
      </c>
      <c r="P8" s="55">
        <v>27170088.039000001</v>
      </c>
      <c r="Q8" s="55">
        <v>28929918.714000002</v>
      </c>
      <c r="R8" s="55">
        <v>25411707.789000001</v>
      </c>
      <c r="S8" s="55">
        <v>27858288.623</v>
      </c>
      <c r="T8" s="55">
        <v>28805310.116</v>
      </c>
      <c r="U8" s="55">
        <v>23533348.18</v>
      </c>
      <c r="V8" s="55">
        <v>26906821.017999999</v>
      </c>
      <c r="W8" s="55">
        <v>27805077.375</v>
      </c>
      <c r="X8" s="55">
        <v>27458144.111000001</v>
      </c>
      <c r="Y8" s="55">
        <v>21153056.318999998</v>
      </c>
      <c r="Z8" s="57">
        <v>68.5</v>
      </c>
      <c r="AA8" s="58">
        <f t="shared" si="0"/>
        <v>-0.28666406724368099</v>
      </c>
      <c r="AB8" s="59"/>
      <c r="AC8" s="55">
        <v>15683.683000000001</v>
      </c>
      <c r="AD8" s="55">
        <v>17692.919999999998</v>
      </c>
      <c r="AE8" s="119">
        <v>19236.829000000002</v>
      </c>
      <c r="AF8" s="55">
        <v>15448.257</v>
      </c>
      <c r="AG8" s="55">
        <v>16971.957999999999</v>
      </c>
      <c r="AH8" s="55">
        <v>16400.136999999999</v>
      </c>
      <c r="AI8" s="55">
        <v>18566.079000000002</v>
      </c>
      <c r="AJ8" s="55">
        <v>17307.957999999999</v>
      </c>
      <c r="AK8" s="55">
        <v>18200.388999999999</v>
      </c>
      <c r="AL8" s="55">
        <v>17926.458999999999</v>
      </c>
      <c r="AM8" s="55">
        <v>15181.358</v>
      </c>
      <c r="AN8" s="55">
        <v>16421.304</v>
      </c>
      <c r="AO8" s="55">
        <v>16999.394</v>
      </c>
      <c r="AP8" s="55">
        <v>16253.878000000001</v>
      </c>
      <c r="AQ8" s="1080">
        <v>16421.304</v>
      </c>
      <c r="AR8" s="55">
        <v>12300.39</v>
      </c>
      <c r="AS8" s="75">
        <f t="shared" si="1"/>
        <v>-0.360581205977347</v>
      </c>
      <c r="AT8" s="127">
        <v>11655.532999999999</v>
      </c>
      <c r="AU8" s="123">
        <f t="shared" si="2"/>
        <v>-0.39410320692667183</v>
      </c>
      <c r="AV8" s="391">
        <v>20511784.039999999</v>
      </c>
      <c r="AW8" s="391">
        <f t="shared" si="19"/>
        <v>1.1364718912085425</v>
      </c>
      <c r="AX8" s="123"/>
      <c r="AY8" s="33">
        <f t="shared" si="3"/>
        <v>1.3123817475843165</v>
      </c>
      <c r="AZ8" s="34">
        <f t="shared" si="4"/>
        <v>1.2456380638167264</v>
      </c>
      <c r="BA8" s="35">
        <f t="shared" si="5"/>
        <v>1.2974315532515468</v>
      </c>
      <c r="BB8" s="34">
        <f t="shared" si="6"/>
        <v>1.2868886300372209</v>
      </c>
      <c r="BC8" s="34">
        <f t="shared" si="7"/>
        <v>1.2359678435463743</v>
      </c>
      <c r="BD8" s="34">
        <f t="shared" si="8"/>
        <v>1.2072200116877949</v>
      </c>
      <c r="BE8" s="34">
        <f t="shared" si="9"/>
        <v>1.2835209931658296</v>
      </c>
      <c r="BF8" s="34">
        <f t="shared" si="10"/>
        <v>1.3622034491906221</v>
      </c>
      <c r="BG8" s="34">
        <f t="shared" si="11"/>
        <v>1.306640852659817</v>
      </c>
      <c r="BH8" s="34">
        <f t="shared" si="12"/>
        <v>1.2446634962657592</v>
      </c>
      <c r="BI8" s="34">
        <f t="shared" si="13"/>
        <v>1.2901995826417931</v>
      </c>
      <c r="BJ8" s="34">
        <f t="shared" si="14"/>
        <v>1.2206052873369584</v>
      </c>
      <c r="BK8" s="34">
        <f t="shared" si="15"/>
        <v>1.222754662447689</v>
      </c>
      <c r="BL8" s="34">
        <f t="shared" si="16"/>
        <v>1.1839021555348701</v>
      </c>
      <c r="BM8" s="34">
        <f t="shared" si="17"/>
        <v>1.1629893869238745</v>
      </c>
      <c r="BN8" s="36">
        <f t="shared" si="18"/>
        <v>-0.10362177950022966</v>
      </c>
      <c r="BO8" s="53"/>
      <c r="BP8" s="53" t="s">
        <v>811</v>
      </c>
      <c r="BQ8" s="380" t="s">
        <v>723</v>
      </c>
      <c r="BR8" s="380"/>
      <c r="BS8" s="379"/>
    </row>
    <row r="9" spans="1:73" s="1016" customFormat="1" x14ac:dyDescent="0.2">
      <c r="A9" s="1016">
        <v>78</v>
      </c>
      <c r="B9" s="1017">
        <v>89</v>
      </c>
      <c r="C9" s="1018" t="s">
        <v>118</v>
      </c>
      <c r="D9" s="1019"/>
      <c r="E9" s="1020">
        <v>8006</v>
      </c>
      <c r="F9" s="1021">
        <v>2</v>
      </c>
      <c r="G9" s="1018" t="s">
        <v>292</v>
      </c>
      <c r="H9" s="1018" t="s">
        <v>40</v>
      </c>
      <c r="I9" s="1019">
        <v>6113</v>
      </c>
      <c r="J9" s="1015" t="s">
        <v>293</v>
      </c>
      <c r="K9" s="1022">
        <v>20581290.125</v>
      </c>
      <c r="L9" s="1022">
        <v>20536889.324999999</v>
      </c>
      <c r="M9" s="1023">
        <v>7460914.4500000002</v>
      </c>
      <c r="N9" s="1022">
        <v>21489508.5</v>
      </c>
      <c r="O9" s="1022">
        <v>21708582.100000001</v>
      </c>
      <c r="P9" s="1022">
        <v>18453787.975000001</v>
      </c>
      <c r="Q9" s="1022">
        <v>2413631.3250000002</v>
      </c>
      <c r="R9" s="1022">
        <v>7237117.5279999999</v>
      </c>
      <c r="S9" s="1022">
        <v>3264311.1349999998</v>
      </c>
      <c r="T9" s="1022">
        <v>2343983.0019999999</v>
      </c>
      <c r="U9" s="1022">
        <v>2582815.9539999999</v>
      </c>
      <c r="V9" s="1022">
        <v>2254993.0070000002</v>
      </c>
      <c r="W9" s="1022">
        <v>2253055.6129999999</v>
      </c>
      <c r="X9" s="1022">
        <v>1792286.91</v>
      </c>
      <c r="Y9" s="1022">
        <v>2217694.602</v>
      </c>
      <c r="Z9" s="1024">
        <v>88</v>
      </c>
      <c r="AA9" s="1025">
        <f t="shared" si="0"/>
        <v>-0.7027583392274388</v>
      </c>
      <c r="AB9" s="1026"/>
      <c r="AC9" s="1022">
        <v>9255.8160000000007</v>
      </c>
      <c r="AD9" s="1022">
        <v>9558.4529999999995</v>
      </c>
      <c r="AE9" s="1027">
        <v>2995.9369999999999</v>
      </c>
      <c r="AF9" s="1022">
        <v>9813.8089999999993</v>
      </c>
      <c r="AG9" s="1022">
        <v>11499.692999999999</v>
      </c>
      <c r="AH9" s="1022">
        <v>9302.1959999999999</v>
      </c>
      <c r="AI9" s="1022">
        <v>1093.829</v>
      </c>
      <c r="AJ9" s="1022">
        <v>2993.462</v>
      </c>
      <c r="AK9" s="1022">
        <v>1165.777</v>
      </c>
      <c r="AL9" s="1022">
        <v>811.59299999999996</v>
      </c>
      <c r="AM9" s="1022">
        <v>105.89</v>
      </c>
      <c r="AN9" s="1022">
        <v>138.86000000000001</v>
      </c>
      <c r="AO9" s="1022">
        <v>29.071999999999999</v>
      </c>
      <c r="AP9" s="1022">
        <v>98.438999999999993</v>
      </c>
      <c r="AQ9" s="1091"/>
      <c r="AR9" s="1022">
        <v>321.613</v>
      </c>
      <c r="AS9" s="1028">
        <f t="shared" si="1"/>
        <v>-0.89265027936168218</v>
      </c>
      <c r="AT9" s="1029">
        <v>367.42099999999999</v>
      </c>
      <c r="AU9" s="1030">
        <f t="shared" si="2"/>
        <v>-0.87736023821595721</v>
      </c>
      <c r="AV9" s="1031">
        <v>2671514.9559999998</v>
      </c>
      <c r="AW9" s="1031">
        <f t="shared" si="19"/>
        <v>0.27506565080221845</v>
      </c>
      <c r="AX9" s="1030"/>
      <c r="AY9" s="1032">
        <f t="shared" si="3"/>
        <v>0.89943982556827207</v>
      </c>
      <c r="AZ9" s="1033">
        <f t="shared" si="4"/>
        <v>0.93085694223070958</v>
      </c>
      <c r="BA9" s="1034">
        <f t="shared" si="5"/>
        <v>0.80310182353049231</v>
      </c>
      <c r="BB9" s="1033">
        <f t="shared" si="6"/>
        <v>0.91335816265876901</v>
      </c>
      <c r="BC9" s="1033">
        <f t="shared" si="7"/>
        <v>1.0594605347347859</v>
      </c>
      <c r="BD9" s="1033">
        <f t="shared" si="8"/>
        <v>1.0081611442162459</v>
      </c>
      <c r="BE9" s="1033">
        <f t="shared" si="9"/>
        <v>0.90637620474203939</v>
      </c>
      <c r="BF9" s="1033">
        <f t="shared" si="10"/>
        <v>0.82725255971551215</v>
      </c>
      <c r="BG9" s="1033">
        <f t="shared" si="11"/>
        <v>0.71425605696743732</v>
      </c>
      <c r="BH9" s="1033">
        <f t="shared" si="12"/>
        <v>0.69249051661851602</v>
      </c>
      <c r="BI9" s="1033">
        <f t="shared" si="13"/>
        <v>8.1995776614286781E-2</v>
      </c>
      <c r="BJ9" s="1033">
        <f t="shared" si="14"/>
        <v>0.1231578098636649</v>
      </c>
      <c r="BK9" s="1033">
        <f t="shared" si="15"/>
        <v>2.5806730941088405E-2</v>
      </c>
      <c r="BL9" s="1033">
        <f t="shared" si="16"/>
        <v>0.10984736813147847</v>
      </c>
      <c r="BM9" s="1033">
        <f t="shared" si="17"/>
        <v>0.2900426413176615</v>
      </c>
      <c r="BN9" s="1035">
        <f t="shared" si="18"/>
        <v>-0.63884698948557528</v>
      </c>
      <c r="BO9" s="1015"/>
      <c r="BP9" s="1015" t="s">
        <v>613</v>
      </c>
      <c r="BQ9" s="1036"/>
      <c r="BR9" s="1036"/>
      <c r="BS9" s="1037"/>
    </row>
    <row r="10" spans="1:73" s="113" customFormat="1" ht="89.25" x14ac:dyDescent="0.2">
      <c r="A10" s="113">
        <v>98</v>
      </c>
      <c r="B10" s="133">
        <v>109</v>
      </c>
      <c r="C10" s="153" t="s">
        <v>151</v>
      </c>
      <c r="D10" s="154"/>
      <c r="E10" s="155">
        <v>2836</v>
      </c>
      <c r="F10" s="156">
        <v>12</v>
      </c>
      <c r="G10" s="153" t="s">
        <v>160</v>
      </c>
      <c r="H10" s="153" t="s">
        <v>9</v>
      </c>
      <c r="I10" s="154">
        <v>1626</v>
      </c>
      <c r="J10" s="152" t="s">
        <v>159</v>
      </c>
      <c r="K10" s="157">
        <v>26676884.425000001</v>
      </c>
      <c r="L10" s="157">
        <v>34858120.25</v>
      </c>
      <c r="M10" s="158">
        <v>40123647.825000003</v>
      </c>
      <c r="N10" s="157">
        <v>31505463.910999998</v>
      </c>
      <c r="O10" s="157">
        <v>22621910.340999998</v>
      </c>
      <c r="P10" s="157">
        <v>31030885.923</v>
      </c>
      <c r="Q10" s="157">
        <v>31705424.75</v>
      </c>
      <c r="R10" s="157">
        <v>24480325.888</v>
      </c>
      <c r="S10" s="157">
        <v>26876131.765999999</v>
      </c>
      <c r="T10" s="157">
        <v>28746315.951000001</v>
      </c>
      <c r="U10" s="157">
        <v>24931939.429000001</v>
      </c>
      <c r="V10" s="157">
        <v>21935452.267999999</v>
      </c>
      <c r="W10" s="157">
        <v>23361606.368000001</v>
      </c>
      <c r="X10" s="157">
        <v>26371179.642999999</v>
      </c>
      <c r="Y10" s="157">
        <v>19827517.044</v>
      </c>
      <c r="Z10" s="159">
        <v>46</v>
      </c>
      <c r="AA10" s="160">
        <f t="shared" si="0"/>
        <v>-0.50583962030376539</v>
      </c>
      <c r="AB10" s="161"/>
      <c r="AC10" s="157">
        <v>19372.131000000001</v>
      </c>
      <c r="AD10" s="157">
        <v>30329.126</v>
      </c>
      <c r="AE10" s="162">
        <v>41840.317000000003</v>
      </c>
      <c r="AF10" s="157">
        <v>30968.304</v>
      </c>
      <c r="AG10" s="157">
        <v>25593.542000000001</v>
      </c>
      <c r="AH10" s="157">
        <v>37773.891000000003</v>
      </c>
      <c r="AI10" s="157">
        <v>38697.127</v>
      </c>
      <c r="AJ10" s="157">
        <v>32219.491000000002</v>
      </c>
      <c r="AK10" s="157">
        <v>20582.907999999999</v>
      </c>
      <c r="AL10" s="157">
        <v>36502.849000000002</v>
      </c>
      <c r="AM10" s="157">
        <v>34481.008000000002</v>
      </c>
      <c r="AN10" s="157">
        <v>31449.031999999999</v>
      </c>
      <c r="AO10" s="157">
        <v>37045.231</v>
      </c>
      <c r="AP10" s="157">
        <v>39561.542999999998</v>
      </c>
      <c r="AQ10" s="157">
        <v>31449.031999999999</v>
      </c>
      <c r="AR10" s="157">
        <v>33113.093000000001</v>
      </c>
      <c r="AS10" s="163">
        <f t="shared" si="1"/>
        <v>-0.2085840793223436</v>
      </c>
      <c r="AT10" s="146">
        <v>47964.216</v>
      </c>
      <c r="AU10" s="147">
        <f t="shared" si="2"/>
        <v>0.14636358993169191</v>
      </c>
      <c r="AV10" s="331">
        <v>26182918.370000001</v>
      </c>
      <c r="AW10" s="331">
        <f t="shared" si="19"/>
        <v>3.6637792107205809</v>
      </c>
      <c r="AX10" s="147"/>
      <c r="AY10" s="164">
        <f t="shared" si="3"/>
        <v>1.4523533326737048</v>
      </c>
      <c r="AZ10" s="165">
        <f t="shared" si="4"/>
        <v>1.7401469604489073</v>
      </c>
      <c r="BA10" s="166">
        <f t="shared" si="5"/>
        <v>2.0855689483910975</v>
      </c>
      <c r="BB10" s="165">
        <f t="shared" si="6"/>
        <v>1.965900523635048</v>
      </c>
      <c r="BC10" s="165">
        <f t="shared" si="7"/>
        <v>2.2627215486407626</v>
      </c>
      <c r="BD10" s="165">
        <f t="shared" si="8"/>
        <v>2.4345995853120073</v>
      </c>
      <c r="BE10" s="165">
        <f t="shared" si="9"/>
        <v>2.441041386774041</v>
      </c>
      <c r="BF10" s="165">
        <f t="shared" si="10"/>
        <v>2.6322763142457721</v>
      </c>
      <c r="BG10" s="165">
        <f t="shared" si="11"/>
        <v>1.5316867902871854</v>
      </c>
      <c r="BH10" s="165">
        <f t="shared" si="12"/>
        <v>2.5396540594781971</v>
      </c>
      <c r="BI10" s="165">
        <f t="shared" si="13"/>
        <v>2.766010891225962</v>
      </c>
      <c r="BJ10" s="165">
        <f t="shared" si="14"/>
        <v>2.8674158723299867</v>
      </c>
      <c r="BK10" s="165">
        <f t="shared" si="15"/>
        <v>3.1714626482829025</v>
      </c>
      <c r="BL10" s="165">
        <f t="shared" si="16"/>
        <v>3.0003620266946434</v>
      </c>
      <c r="BM10" s="165">
        <f t="shared" si="17"/>
        <v>3.3401149449542746</v>
      </c>
      <c r="BN10" s="167">
        <f t="shared" si="18"/>
        <v>0.60153657232525959</v>
      </c>
      <c r="BO10" s="152"/>
      <c r="BP10" s="152" t="s">
        <v>557</v>
      </c>
      <c r="BQ10" s="152" t="s">
        <v>731</v>
      </c>
      <c r="BR10" s="185"/>
      <c r="BS10" s="186"/>
      <c r="BT10" s="186"/>
      <c r="BU10" s="186"/>
    </row>
    <row r="11" spans="1:73" s="342" customFormat="1" ht="39" thickBot="1" x14ac:dyDescent="0.25">
      <c r="A11" s="342">
        <v>153</v>
      </c>
      <c r="B11" s="21">
        <v>173</v>
      </c>
      <c r="C11" s="50" t="s">
        <v>229</v>
      </c>
      <c r="D11" s="51"/>
      <c r="E11" s="52">
        <v>3809</v>
      </c>
      <c r="F11" s="54">
        <v>3</v>
      </c>
      <c r="G11" s="50" t="s">
        <v>238</v>
      </c>
      <c r="H11" s="50"/>
      <c r="I11" s="96">
        <v>2364</v>
      </c>
      <c r="J11" s="53" t="s">
        <v>237</v>
      </c>
      <c r="K11" s="55">
        <v>17746147.225000001</v>
      </c>
      <c r="L11" s="55">
        <v>31176744.574999999</v>
      </c>
      <c r="M11" s="56">
        <v>25772283.149999999</v>
      </c>
      <c r="N11" s="55">
        <v>32746846.699999999</v>
      </c>
      <c r="O11" s="55">
        <v>32772447.300000001</v>
      </c>
      <c r="P11" s="55">
        <v>19093780.324999999</v>
      </c>
      <c r="Q11" s="55">
        <v>3035484.65</v>
      </c>
      <c r="R11" s="55">
        <v>9509965.5500000007</v>
      </c>
      <c r="S11" s="55">
        <v>4144936.66</v>
      </c>
      <c r="T11" s="55">
        <v>2677395.412</v>
      </c>
      <c r="U11" s="55">
        <v>3908171.159</v>
      </c>
      <c r="V11" s="55">
        <v>2072165.1370000001</v>
      </c>
      <c r="W11" s="55">
        <v>1073779.2080000001</v>
      </c>
      <c r="X11" s="55">
        <v>1028433.221</v>
      </c>
      <c r="Y11" s="55">
        <v>2008212.629</v>
      </c>
      <c r="Z11" s="57">
        <v>48.333333333333336</v>
      </c>
      <c r="AA11" s="58">
        <f t="shared" si="0"/>
        <v>-0.92207859050314678</v>
      </c>
      <c r="AB11" s="59"/>
      <c r="AC11" s="55">
        <v>7687.5919999999996</v>
      </c>
      <c r="AD11" s="55">
        <v>14815.614</v>
      </c>
      <c r="AE11" s="119">
        <v>10566.684999999999</v>
      </c>
      <c r="AF11" s="55">
        <v>12691.365</v>
      </c>
      <c r="AG11" s="55">
        <v>13627.47</v>
      </c>
      <c r="AH11" s="55">
        <v>9439.1299999999992</v>
      </c>
      <c r="AI11" s="55">
        <v>1217.867</v>
      </c>
      <c r="AJ11" s="55">
        <v>4613.4620000000004</v>
      </c>
      <c r="AK11" s="55">
        <v>1866.2470000000001</v>
      </c>
      <c r="AL11" s="55">
        <v>1184.414</v>
      </c>
      <c r="AM11" s="55">
        <v>1791.6079999999999</v>
      </c>
      <c r="AN11" s="55">
        <v>754.78800000000001</v>
      </c>
      <c r="AO11" s="55">
        <v>407.59899999999999</v>
      </c>
      <c r="AP11" s="55">
        <v>398.77300000000002</v>
      </c>
      <c r="AQ11" s="1092"/>
      <c r="AR11" s="55">
        <v>908.53700000000003</v>
      </c>
      <c r="AS11" s="75">
        <f t="shared" si="1"/>
        <v>-0.91401872962050068</v>
      </c>
      <c r="AT11" s="127">
        <v>2070.4520000000002</v>
      </c>
      <c r="AU11" s="123">
        <f t="shared" si="2"/>
        <v>-0.80405851030857833</v>
      </c>
      <c r="AV11" s="391">
        <v>4198038.7570000002</v>
      </c>
      <c r="AW11" s="391">
        <f t="shared" si="19"/>
        <v>0.98639013112855833</v>
      </c>
      <c r="AX11" s="123"/>
      <c r="AY11" s="76">
        <f t="shared" si="3"/>
        <v>0.86639560717382691</v>
      </c>
      <c r="AZ11" s="77">
        <f t="shared" si="4"/>
        <v>0.9504272624974669</v>
      </c>
      <c r="BA11" s="78">
        <f t="shared" si="5"/>
        <v>0.8200037954340107</v>
      </c>
      <c r="BB11" s="77">
        <f t="shared" si="6"/>
        <v>0.77511982245301192</v>
      </c>
      <c r="BC11" s="77">
        <f t="shared" si="7"/>
        <v>0.83164188961866148</v>
      </c>
      <c r="BD11" s="77">
        <f t="shared" si="8"/>
        <v>0.98871253773052936</v>
      </c>
      <c r="BE11" s="77">
        <f t="shared" si="9"/>
        <v>0.80242013412915791</v>
      </c>
      <c r="BF11" s="77">
        <f t="shared" si="10"/>
        <v>0.9702373737831258</v>
      </c>
      <c r="BG11" s="77">
        <f t="shared" si="11"/>
        <v>0.90049482203667741</v>
      </c>
      <c r="BH11" s="77">
        <f t="shared" si="12"/>
        <v>0.8847508998420589</v>
      </c>
      <c r="BI11" s="77">
        <f t="shared" si="13"/>
        <v>0.91685237268801001</v>
      </c>
      <c r="BJ11" s="77">
        <f t="shared" si="14"/>
        <v>0.72850178445985503</v>
      </c>
      <c r="BK11" s="77">
        <f t="shared" si="15"/>
        <v>0.75918586793869069</v>
      </c>
      <c r="BL11" s="77">
        <f t="shared" si="16"/>
        <v>0.7754961466768876</v>
      </c>
      <c r="BM11" s="77">
        <f t="shared" si="17"/>
        <v>0.90482151827957658</v>
      </c>
      <c r="BN11" s="79">
        <f t="shared" si="18"/>
        <v>0.10343576861211191</v>
      </c>
      <c r="BO11" s="53"/>
      <c r="BP11" s="53" t="s">
        <v>808</v>
      </c>
      <c r="BQ11" s="53"/>
      <c r="BR11" s="53" t="s">
        <v>674</v>
      </c>
      <c r="BU11" s="341" t="s">
        <v>798</v>
      </c>
    </row>
    <row r="12" spans="1:73" s="37" customFormat="1" x14ac:dyDescent="0.2">
      <c r="A12" s="113"/>
      <c r="C12" s="19" t="s">
        <v>312</v>
      </c>
      <c r="F12" s="100"/>
      <c r="K12" s="101">
        <f t="shared" ref="K12:Y12" si="20">SUM(K4:K11)</f>
        <v>236710499.014</v>
      </c>
      <c r="L12" s="101">
        <f t="shared" si="20"/>
        <v>235560024.64799997</v>
      </c>
      <c r="M12" s="102">
        <f t="shared" si="20"/>
        <v>222353689.06299999</v>
      </c>
      <c r="N12" s="101">
        <f t="shared" si="20"/>
        <v>238132004.546</v>
      </c>
      <c r="O12" s="101">
        <f t="shared" si="20"/>
        <v>240047687.90899998</v>
      </c>
      <c r="P12" s="101">
        <f t="shared" si="20"/>
        <v>230606560.35299999</v>
      </c>
      <c r="Q12" s="101">
        <f t="shared" si="20"/>
        <v>198393567.00100002</v>
      </c>
      <c r="R12" s="101">
        <f t="shared" si="20"/>
        <v>207346388.52600005</v>
      </c>
      <c r="S12" s="101">
        <f t="shared" si="20"/>
        <v>177438078.375</v>
      </c>
      <c r="T12" s="101">
        <f t="shared" si="20"/>
        <v>177894145.80500001</v>
      </c>
      <c r="U12" s="101">
        <f t="shared" si="20"/>
        <v>174659345.27199998</v>
      </c>
      <c r="V12" s="101">
        <f t="shared" si="20"/>
        <v>168973855.963</v>
      </c>
      <c r="W12" s="101">
        <f t="shared" si="20"/>
        <v>129056267.49000001</v>
      </c>
      <c r="X12" s="101">
        <f t="shared" si="20"/>
        <v>131945706.42900001</v>
      </c>
      <c r="Y12" s="101">
        <f t="shared" si="20"/>
        <v>129407453.55099998</v>
      </c>
      <c r="AA12" s="70">
        <f t="shared" si="0"/>
        <v>-0.41801076430832379</v>
      </c>
      <c r="AB12" s="19"/>
      <c r="AC12" s="103">
        <f t="shared" ref="AC12:AR12" si="21">SUM(AC4:AC11)</f>
        <v>191571.81199999998</v>
      </c>
      <c r="AD12" s="103">
        <f t="shared" si="21"/>
        <v>187407.28799999997</v>
      </c>
      <c r="AE12" s="121">
        <f t="shared" si="21"/>
        <v>189099.12700000004</v>
      </c>
      <c r="AF12" s="103">
        <f t="shared" si="21"/>
        <v>186247.43700000001</v>
      </c>
      <c r="AG12" s="103">
        <f t="shared" si="21"/>
        <v>195530.18799999999</v>
      </c>
      <c r="AH12" s="103">
        <f t="shared" si="21"/>
        <v>187398.37300000002</v>
      </c>
      <c r="AI12" s="103">
        <f t="shared" si="21"/>
        <v>154702.886</v>
      </c>
      <c r="AJ12" s="103">
        <f t="shared" si="21"/>
        <v>147786.76199999999</v>
      </c>
      <c r="AK12" s="103">
        <f t="shared" si="21"/>
        <v>115713.557</v>
      </c>
      <c r="AL12" s="103">
        <f t="shared" si="21"/>
        <v>129627.976</v>
      </c>
      <c r="AM12" s="103">
        <f t="shared" si="21"/>
        <v>131180.02599999998</v>
      </c>
      <c r="AN12" s="103">
        <f t="shared" si="21"/>
        <v>129960.40400000001</v>
      </c>
      <c r="AO12" s="103">
        <f t="shared" si="21"/>
        <v>104328.86</v>
      </c>
      <c r="AP12" s="103">
        <f t="shared" si="21"/>
        <v>104588.659</v>
      </c>
      <c r="AQ12" s="103"/>
      <c r="AR12" s="103">
        <f t="shared" si="21"/>
        <v>108111.349</v>
      </c>
      <c r="AS12" s="70">
        <f t="shared" si="1"/>
        <v>-0.42828213585565639</v>
      </c>
      <c r="AT12" s="128"/>
      <c r="AU12" s="32"/>
      <c r="AV12" s="332"/>
      <c r="AW12" s="332"/>
      <c r="AX12" s="32"/>
      <c r="AY12" s="32"/>
      <c r="AZ12" s="32"/>
      <c r="BA12" s="105"/>
      <c r="BB12" s="106"/>
      <c r="BC12" s="106"/>
      <c r="BD12" s="106"/>
      <c r="BE12" s="106"/>
      <c r="BF12" s="106"/>
      <c r="BG12" s="106"/>
      <c r="BH12" s="106"/>
      <c r="BI12" s="106"/>
      <c r="BJ12" s="106"/>
      <c r="BK12" s="106"/>
      <c r="BL12" s="106"/>
      <c r="BM12" s="106"/>
      <c r="BN12" s="18"/>
      <c r="BO12" s="18"/>
      <c r="BP12" s="18"/>
      <c r="BQ12" s="18"/>
      <c r="BR12" s="272"/>
    </row>
    <row r="13" spans="1:73" s="37" customFormat="1" x14ac:dyDescent="0.2">
      <c r="A13" s="113"/>
      <c r="F13" s="100"/>
      <c r="M13" s="107"/>
      <c r="AE13" s="122"/>
      <c r="AT13" s="129"/>
      <c r="AV13" s="333"/>
      <c r="AW13" s="333"/>
      <c r="BA13" s="105"/>
      <c r="BB13" s="106"/>
      <c r="BC13" s="106"/>
      <c r="BD13" s="106"/>
      <c r="BE13" s="106"/>
      <c r="BF13" s="106"/>
      <c r="BG13" s="106"/>
      <c r="BH13" s="106"/>
      <c r="BI13" s="106"/>
      <c r="BJ13" s="106"/>
      <c r="BK13" s="106"/>
      <c r="BL13" s="106"/>
      <c r="BM13" s="106"/>
      <c r="BN13" s="19"/>
      <c r="BO13" s="19"/>
      <c r="BP13" s="19"/>
      <c r="BQ13" s="19"/>
    </row>
  </sheetData>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1"/>
  <sheetViews>
    <sheetView tabSelected="1" workbookViewId="0">
      <pane ySplit="3" topLeftCell="A4" activePane="bottomLeft" state="frozen"/>
      <selection pane="bottomLeft" activeCell="J1" sqref="J1"/>
    </sheetView>
  </sheetViews>
  <sheetFormatPr defaultRowHeight="12.75" x14ac:dyDescent="0.2"/>
  <cols>
    <col min="1" max="1" width="4" style="112" bestFit="1" customWidth="1"/>
    <col min="2" max="2" width="4" bestFit="1" customWidth="1"/>
    <col min="3" max="3" width="9.140625" customWidth="1"/>
    <col min="4" max="4" width="3.28515625" bestFit="1" customWidth="1"/>
    <col min="5" max="5" width="5" bestFit="1" customWidth="1"/>
    <col min="6" max="6" width="5" style="6" customWidth="1"/>
    <col min="7" max="7" width="15.42578125" customWidth="1"/>
    <col min="8" max="8" width="15" customWidth="1"/>
    <col min="9" max="9" width="5.5703125" customWidth="1"/>
    <col min="10" max="10" width="11.140625" customWidth="1"/>
    <col min="11" max="12" width="12.7109375" hidden="1" customWidth="1"/>
    <col min="13" max="13" width="12.7109375" style="3" hidden="1" customWidth="1"/>
    <col min="14" max="25" width="12.7109375" hidden="1" customWidth="1"/>
    <col min="26" max="26" width="10.28515625" customWidth="1"/>
    <col min="27" max="27" width="10.28515625" hidden="1" customWidth="1"/>
    <col min="28" max="28" width="3.28515625" bestFit="1" customWidth="1"/>
    <col min="29" max="30" width="9.140625" hidden="1" customWidth="1"/>
    <col min="31" max="31" width="9.140625" style="109" bestFit="1" customWidth="1"/>
    <col min="32" max="40" width="9.140625" hidden="1" customWidth="1"/>
    <col min="41" max="42" width="7.5703125" hidden="1" customWidth="1"/>
    <col min="43" max="43" width="7.5703125" customWidth="1"/>
    <col min="44" max="44" width="7.5703125" bestFit="1" customWidth="1"/>
    <col min="45" max="45" width="10.28515625" customWidth="1"/>
    <col min="46" max="46" width="9.140625" style="130" bestFit="1" customWidth="1"/>
    <col min="47" max="47" width="10.28515625" customWidth="1"/>
    <col min="48" max="48" width="13.140625" style="334" customWidth="1"/>
    <col min="49" max="49" width="10.28515625" style="334" customWidth="1"/>
    <col min="50" max="50" width="3.7109375" style="338" bestFit="1" customWidth="1"/>
    <col min="51" max="52" width="5.5703125" hidden="1" customWidth="1"/>
    <col min="53" max="53" width="5.5703125" style="4" hidden="1" customWidth="1"/>
    <col min="54" max="65" width="5.5703125" style="5" hidden="1" customWidth="1"/>
    <col min="66" max="66" width="8.140625" style="2" hidden="1" customWidth="1"/>
    <col min="67" max="67" width="39.85546875" style="19" customWidth="1"/>
    <col min="68" max="69" width="36.42578125" style="2" customWidth="1"/>
    <col min="70" max="70" width="43.28515625" customWidth="1"/>
    <col min="71" max="72" width="19.5703125" customWidth="1"/>
    <col min="73" max="73" width="14.42578125" bestFit="1" customWidth="1"/>
  </cols>
  <sheetData>
    <row r="1" spans="1:73" x14ac:dyDescent="0.2">
      <c r="A1" s="1014" t="s">
        <v>819</v>
      </c>
      <c r="B1" s="1067"/>
      <c r="C1" s="1067"/>
      <c r="D1" s="1067"/>
      <c r="E1" s="1067"/>
      <c r="F1" s="1068"/>
      <c r="G1" s="1067"/>
      <c r="H1" s="1067"/>
      <c r="I1" s="1067"/>
      <c r="J1" s="1067"/>
      <c r="K1" s="1067"/>
      <c r="L1" s="1067"/>
      <c r="M1" s="1069"/>
      <c r="N1" s="1067"/>
      <c r="O1" s="1067"/>
      <c r="P1" s="1067"/>
      <c r="Q1" s="1067"/>
      <c r="R1" s="1067"/>
      <c r="S1" s="1067"/>
      <c r="T1" s="1067"/>
      <c r="U1" s="1067"/>
      <c r="V1" s="1067"/>
      <c r="W1" s="1067"/>
      <c r="X1" s="1067"/>
      <c r="Y1" s="1067"/>
      <c r="Z1" s="1067"/>
      <c r="AA1" s="1067"/>
      <c r="AB1" s="1067"/>
      <c r="AC1" s="1067"/>
      <c r="AD1" s="1067"/>
      <c r="AE1" s="1013"/>
      <c r="AF1" s="1067"/>
      <c r="AG1" s="1067"/>
      <c r="AH1" s="1067"/>
      <c r="AI1" s="1067"/>
      <c r="AJ1" s="1067"/>
      <c r="AK1" s="1067"/>
      <c r="AL1" s="1067"/>
      <c r="AM1" s="1067"/>
      <c r="AN1" s="1067"/>
      <c r="AO1" s="1067"/>
      <c r="AP1" s="1067"/>
      <c r="AQ1" s="1067"/>
      <c r="AR1" s="1067"/>
      <c r="AS1" s="1067"/>
    </row>
    <row r="2" spans="1:73" ht="13.5" thickBot="1" x14ac:dyDescent="0.25"/>
    <row r="3" spans="1:73" ht="201.75" thickBot="1" x14ac:dyDescent="0.25">
      <c r="B3" s="1" t="s">
        <v>0</v>
      </c>
      <c r="C3" s="7" t="s">
        <v>4</v>
      </c>
      <c r="D3" s="7" t="s">
        <v>5</v>
      </c>
      <c r="E3" s="7" t="s">
        <v>302</v>
      </c>
      <c r="F3" s="12" t="s">
        <v>344</v>
      </c>
      <c r="G3" s="7" t="s">
        <v>2</v>
      </c>
      <c r="H3" s="7" t="s">
        <v>3</v>
      </c>
      <c r="I3" s="7" t="s">
        <v>6</v>
      </c>
      <c r="J3" s="12" t="s">
        <v>1</v>
      </c>
      <c r="K3" s="7" t="s">
        <v>426</v>
      </c>
      <c r="L3" s="7" t="s">
        <v>427</v>
      </c>
      <c r="M3" s="7" t="s">
        <v>316</v>
      </c>
      <c r="N3" s="7" t="s">
        <v>418</v>
      </c>
      <c r="O3" s="7" t="s">
        <v>419</v>
      </c>
      <c r="P3" s="7" t="s">
        <v>420</v>
      </c>
      <c r="Q3" s="7" t="s">
        <v>421</v>
      </c>
      <c r="R3" s="7" t="s">
        <v>422</v>
      </c>
      <c r="S3" s="7" t="s">
        <v>423</v>
      </c>
      <c r="T3" s="7" t="s">
        <v>424</v>
      </c>
      <c r="U3" s="7" t="s">
        <v>425</v>
      </c>
      <c r="V3" s="8" t="s">
        <v>317</v>
      </c>
      <c r="W3" s="8" t="s">
        <v>417</v>
      </c>
      <c r="X3" s="17" t="s">
        <v>459</v>
      </c>
      <c r="Y3" s="16" t="s">
        <v>464</v>
      </c>
      <c r="Z3" s="7" t="s">
        <v>303</v>
      </c>
      <c r="AA3" s="9" t="s">
        <v>466</v>
      </c>
      <c r="AB3" s="10" t="s">
        <v>409</v>
      </c>
      <c r="AC3" s="10" t="s">
        <v>429</v>
      </c>
      <c r="AD3" s="10" t="s">
        <v>430</v>
      </c>
      <c r="AE3" s="116" t="s">
        <v>310</v>
      </c>
      <c r="AF3" s="10" t="s">
        <v>431</v>
      </c>
      <c r="AG3" s="10" t="s">
        <v>432</v>
      </c>
      <c r="AH3" s="10" t="s">
        <v>433</v>
      </c>
      <c r="AI3" s="10" t="s">
        <v>434</v>
      </c>
      <c r="AJ3" s="10" t="s">
        <v>435</v>
      </c>
      <c r="AK3" s="10" t="s">
        <v>436</v>
      </c>
      <c r="AL3" s="10" t="s">
        <v>437</v>
      </c>
      <c r="AM3" s="10" t="s">
        <v>438</v>
      </c>
      <c r="AN3" s="13" t="s">
        <v>311</v>
      </c>
      <c r="AO3" s="13" t="s">
        <v>428</v>
      </c>
      <c r="AP3" s="13" t="s">
        <v>457</v>
      </c>
      <c r="AQ3" s="116" t="s">
        <v>311</v>
      </c>
      <c r="AR3" s="124" t="s">
        <v>465</v>
      </c>
      <c r="AS3" s="124" t="s">
        <v>466</v>
      </c>
      <c r="AT3" s="126" t="s">
        <v>773</v>
      </c>
      <c r="AU3" s="131" t="s">
        <v>774</v>
      </c>
      <c r="AV3" s="330" t="s">
        <v>817</v>
      </c>
      <c r="AW3" s="330" t="s">
        <v>818</v>
      </c>
      <c r="AX3" s="335" t="s">
        <v>777</v>
      </c>
      <c r="AY3" s="14" t="s">
        <v>440</v>
      </c>
      <c r="AZ3" s="14" t="s">
        <v>441</v>
      </c>
      <c r="BA3" s="14" t="s">
        <v>318</v>
      </c>
      <c r="BB3" s="14" t="s">
        <v>442</v>
      </c>
      <c r="BC3" s="14" t="s">
        <v>443</v>
      </c>
      <c r="BD3" s="14" t="s">
        <v>444</v>
      </c>
      <c r="BE3" s="14" t="s">
        <v>445</v>
      </c>
      <c r="BF3" s="14" t="s">
        <v>446</v>
      </c>
      <c r="BG3" s="14" t="s">
        <v>447</v>
      </c>
      <c r="BH3" s="14" t="s">
        <v>448</v>
      </c>
      <c r="BI3" s="14" t="s">
        <v>449</v>
      </c>
      <c r="BJ3" s="14" t="s">
        <v>319</v>
      </c>
      <c r="BK3" s="15" t="s">
        <v>439</v>
      </c>
      <c r="BL3" s="15" t="s">
        <v>460</v>
      </c>
      <c r="BM3" s="15" t="s">
        <v>467</v>
      </c>
      <c r="BN3" s="11" t="s">
        <v>468</v>
      </c>
      <c r="BO3" s="111" t="s">
        <v>408</v>
      </c>
      <c r="BP3" s="111" t="s">
        <v>474</v>
      </c>
      <c r="BQ3" s="111" t="s">
        <v>675</v>
      </c>
      <c r="BR3" s="111" t="s">
        <v>667</v>
      </c>
      <c r="BS3" s="111" t="s">
        <v>668</v>
      </c>
      <c r="BT3" s="111" t="s">
        <v>778</v>
      </c>
      <c r="BU3" s="111" t="s">
        <v>780</v>
      </c>
    </row>
    <row r="4" spans="1:73" s="501" customFormat="1" ht="90" thickBot="1" x14ac:dyDescent="0.25">
      <c r="A4" s="501">
        <v>98</v>
      </c>
      <c r="B4" s="502">
        <v>109</v>
      </c>
      <c r="C4" s="503" t="s">
        <v>151</v>
      </c>
      <c r="D4" s="504"/>
      <c r="E4" s="505">
        <v>2836</v>
      </c>
      <c r="F4" s="506">
        <v>12</v>
      </c>
      <c r="G4" s="503" t="s">
        <v>160</v>
      </c>
      <c r="H4" s="503" t="s">
        <v>9</v>
      </c>
      <c r="I4" s="504">
        <v>1626</v>
      </c>
      <c r="J4" s="507" t="s">
        <v>159</v>
      </c>
      <c r="K4" s="508">
        <v>26676884.425000001</v>
      </c>
      <c r="L4" s="508">
        <v>34858120.25</v>
      </c>
      <c r="M4" s="509">
        <v>40123647.825000003</v>
      </c>
      <c r="N4" s="508">
        <v>31505463.910999998</v>
      </c>
      <c r="O4" s="508">
        <v>22621910.340999998</v>
      </c>
      <c r="P4" s="508">
        <v>31030885.923</v>
      </c>
      <c r="Q4" s="508">
        <v>31705424.75</v>
      </c>
      <c r="R4" s="508">
        <v>24480325.888</v>
      </c>
      <c r="S4" s="508">
        <v>26876131.765999999</v>
      </c>
      <c r="T4" s="508">
        <v>28746315.951000001</v>
      </c>
      <c r="U4" s="508">
        <v>24931939.429000001</v>
      </c>
      <c r="V4" s="508">
        <v>21935452.267999999</v>
      </c>
      <c r="W4" s="508">
        <v>23361606.368000001</v>
      </c>
      <c r="X4" s="508">
        <v>26371179.642999999</v>
      </c>
      <c r="Y4" s="508">
        <v>19827517.044</v>
      </c>
      <c r="Z4" s="510">
        <v>46</v>
      </c>
      <c r="AA4" s="511">
        <f t="shared" ref="AA4:AA10" si="0">(Y4-M4)/M4</f>
        <v>-0.50583962030376539</v>
      </c>
      <c r="AB4" s="512"/>
      <c r="AC4" s="508">
        <v>19372.131000000001</v>
      </c>
      <c r="AD4" s="508">
        <v>30329.126</v>
      </c>
      <c r="AE4" s="513">
        <v>41840.317000000003</v>
      </c>
      <c r="AF4" s="508">
        <v>30968.304</v>
      </c>
      <c r="AG4" s="508">
        <v>25593.542000000001</v>
      </c>
      <c r="AH4" s="508">
        <v>37773.891000000003</v>
      </c>
      <c r="AI4" s="508">
        <v>38697.127</v>
      </c>
      <c r="AJ4" s="508">
        <v>32219.491000000002</v>
      </c>
      <c r="AK4" s="508">
        <v>20582.907999999999</v>
      </c>
      <c r="AL4" s="508">
        <v>36502.849000000002</v>
      </c>
      <c r="AM4" s="508">
        <v>34481.008000000002</v>
      </c>
      <c r="AN4" s="508">
        <v>31449.031999999999</v>
      </c>
      <c r="AO4" s="508">
        <v>37045.231</v>
      </c>
      <c r="AP4" s="508">
        <v>39561.542999999998</v>
      </c>
      <c r="AQ4" s="508">
        <v>31449.031999999999</v>
      </c>
      <c r="AR4" s="508">
        <v>33113.093000000001</v>
      </c>
      <c r="AS4" s="514">
        <f t="shared" ref="AS4:AS10" si="1">(AR4-AE4)/AE4</f>
        <v>-0.2085840793223436</v>
      </c>
      <c r="AT4" s="1038">
        <v>47964.216</v>
      </c>
      <c r="AU4" s="1039">
        <f t="shared" ref="AU4:AU9" si="2">(AT4-AE4)/AE4</f>
        <v>0.14636358993169191</v>
      </c>
      <c r="AV4" s="1040">
        <v>26182918.370000001</v>
      </c>
      <c r="AW4" s="1040">
        <f t="shared" ref="AW4:AW9" si="3">(AT4*2000)/AV4</f>
        <v>3.6637792107205809</v>
      </c>
      <c r="AX4" s="1041">
        <v>1</v>
      </c>
      <c r="AY4" s="515">
        <f t="shared" ref="AY4:BL9" si="4">IF(K4=0,0,AC4*2000/K4)</f>
        <v>1.4523533326737048</v>
      </c>
      <c r="AZ4" s="516">
        <f t="shared" si="4"/>
        <v>1.7401469604489073</v>
      </c>
      <c r="BA4" s="517">
        <f t="shared" si="4"/>
        <v>2.0855689483910975</v>
      </c>
      <c r="BB4" s="516">
        <f t="shared" si="4"/>
        <v>1.965900523635048</v>
      </c>
      <c r="BC4" s="516">
        <f t="shared" si="4"/>
        <v>2.2627215486407626</v>
      </c>
      <c r="BD4" s="516">
        <f t="shared" si="4"/>
        <v>2.4345995853120073</v>
      </c>
      <c r="BE4" s="516">
        <f t="shared" si="4"/>
        <v>2.441041386774041</v>
      </c>
      <c r="BF4" s="516">
        <f t="shared" si="4"/>
        <v>2.6322763142457721</v>
      </c>
      <c r="BG4" s="516">
        <f t="shared" si="4"/>
        <v>1.5316867902871854</v>
      </c>
      <c r="BH4" s="516">
        <f t="shared" si="4"/>
        <v>2.5396540594781971</v>
      </c>
      <c r="BI4" s="516">
        <f t="shared" si="4"/>
        <v>2.766010891225962</v>
      </c>
      <c r="BJ4" s="516">
        <f t="shared" si="4"/>
        <v>2.8674158723299867</v>
      </c>
      <c r="BK4" s="516">
        <f t="shared" si="4"/>
        <v>3.1714626482829025</v>
      </c>
      <c r="BL4" s="516">
        <f t="shared" si="4"/>
        <v>3.0003620266946434</v>
      </c>
      <c r="BM4" s="516">
        <f t="shared" ref="BM4:BM9" si="5">IF(Y4=0,0,AR4*2000/Y4)</f>
        <v>3.3401149449542746</v>
      </c>
      <c r="BN4" s="1042">
        <f t="shared" ref="BN4:BN9" si="6">(BM4-BA4)/BA4</f>
        <v>0.60153657232525959</v>
      </c>
      <c r="BO4" s="507"/>
      <c r="BP4" s="507" t="s">
        <v>557</v>
      </c>
      <c r="BQ4" s="507" t="s">
        <v>731</v>
      </c>
      <c r="BR4" s="1043"/>
      <c r="BS4" s="1044"/>
      <c r="BT4" s="1044"/>
      <c r="BU4" s="1044"/>
    </row>
    <row r="5" spans="1:73" s="501" customFormat="1" ht="165.75" x14ac:dyDescent="0.2">
      <c r="A5" s="501">
        <v>27</v>
      </c>
      <c r="B5" s="502">
        <v>36</v>
      </c>
      <c r="C5" s="1045" t="s">
        <v>51</v>
      </c>
      <c r="D5" s="1046">
        <v>21</v>
      </c>
      <c r="E5" s="1047">
        <v>1353</v>
      </c>
      <c r="F5" s="1048" t="s">
        <v>1100</v>
      </c>
      <c r="G5" s="1045" t="s">
        <v>50</v>
      </c>
      <c r="H5" s="1045" t="s">
        <v>9</v>
      </c>
      <c r="I5" s="1046">
        <v>1554</v>
      </c>
      <c r="J5" s="586" t="s">
        <v>49</v>
      </c>
      <c r="K5" s="1049">
        <v>66840518.75</v>
      </c>
      <c r="L5" s="1049">
        <v>70006336.099999994</v>
      </c>
      <c r="M5" s="1050">
        <v>52566915.975000001</v>
      </c>
      <c r="N5" s="1049">
        <v>58101023.425000004</v>
      </c>
      <c r="O5" s="1049">
        <v>57616072.299999997</v>
      </c>
      <c r="P5" s="1049">
        <v>67760805.5</v>
      </c>
      <c r="Q5" s="1049">
        <v>66571925</v>
      </c>
      <c r="R5" s="1049">
        <v>69952050.502000004</v>
      </c>
      <c r="S5" s="1049">
        <v>54967695.465000004</v>
      </c>
      <c r="T5" s="1049">
        <v>59498322.107999995</v>
      </c>
      <c r="U5" s="1049">
        <v>61577965.431000002</v>
      </c>
      <c r="V5" s="1049">
        <v>59150626.388999999</v>
      </c>
      <c r="W5" s="1049">
        <v>25870691.423</v>
      </c>
      <c r="X5" s="1049">
        <v>25441659.767999999</v>
      </c>
      <c r="Y5" s="1049">
        <v>41271093.759000003</v>
      </c>
      <c r="Z5" s="1051">
        <v>37.166666666666664</v>
      </c>
      <c r="AA5" s="1052">
        <f t="shared" si="0"/>
        <v>-0.21488462860123111</v>
      </c>
      <c r="AB5" s="1053"/>
      <c r="AC5" s="1049">
        <v>51810.402000000002</v>
      </c>
      <c r="AD5" s="1049">
        <v>55845.862999999998</v>
      </c>
      <c r="AE5" s="1054">
        <v>41899.029000000002</v>
      </c>
      <c r="AF5" s="1049">
        <v>46959.659</v>
      </c>
      <c r="AG5" s="1049">
        <v>48009.985000000001</v>
      </c>
      <c r="AH5" s="1049">
        <v>50098.358</v>
      </c>
      <c r="AI5" s="1049">
        <v>46475.756999999998</v>
      </c>
      <c r="AJ5" s="1049">
        <v>46750.899999999994</v>
      </c>
      <c r="AK5" s="1049">
        <v>37830.449000000001</v>
      </c>
      <c r="AL5" s="1049">
        <v>40224.875</v>
      </c>
      <c r="AM5" s="1049">
        <v>42924.118000000002</v>
      </c>
      <c r="AN5" s="1049">
        <v>42140.792999999998</v>
      </c>
      <c r="AO5" s="1049">
        <v>19699.108</v>
      </c>
      <c r="AP5" s="1049">
        <v>18732.626</v>
      </c>
      <c r="AQ5" s="1086">
        <f>SUM(11979.384+30161.409)</f>
        <v>42140.792999999998</v>
      </c>
      <c r="AR5" s="1049">
        <v>32833.898000000001</v>
      </c>
      <c r="AS5" s="1055">
        <f t="shared" si="1"/>
        <v>-0.21635658907513108</v>
      </c>
      <c r="AT5" s="1038">
        <v>21852.429</v>
      </c>
      <c r="AU5" s="1039">
        <f t="shared" si="2"/>
        <v>-0.47845022852438895</v>
      </c>
      <c r="AV5" s="1040">
        <v>12054090.960000001</v>
      </c>
      <c r="AW5" s="1040">
        <f t="shared" si="3"/>
        <v>3.6257282399003894</v>
      </c>
      <c r="AX5" s="1041">
        <v>2</v>
      </c>
      <c r="AY5" s="515">
        <f t="shared" si="4"/>
        <v>1.5502692967953664</v>
      </c>
      <c r="AZ5" s="516">
        <f t="shared" si="4"/>
        <v>1.5954516722665624</v>
      </c>
      <c r="BA5" s="517">
        <f t="shared" si="4"/>
        <v>1.5941216342205244</v>
      </c>
      <c r="BB5" s="516">
        <f t="shared" si="4"/>
        <v>1.6164830232506355</v>
      </c>
      <c r="BC5" s="516">
        <f t="shared" si="4"/>
        <v>1.6665483460940465</v>
      </c>
      <c r="BD5" s="516">
        <f t="shared" si="4"/>
        <v>1.4786824811284158</v>
      </c>
      <c r="BE5" s="516">
        <f t="shared" si="4"/>
        <v>1.3962569656803525</v>
      </c>
      <c r="BF5" s="516">
        <f t="shared" si="4"/>
        <v>1.336655599499927</v>
      </c>
      <c r="BG5" s="516">
        <f t="shared" si="4"/>
        <v>1.3764611625054599</v>
      </c>
      <c r="BH5" s="516">
        <f t="shared" si="4"/>
        <v>1.3521347686741392</v>
      </c>
      <c r="BI5" s="516">
        <f t="shared" si="4"/>
        <v>1.3941388839193718</v>
      </c>
      <c r="BJ5" s="516">
        <f t="shared" si="4"/>
        <v>1.4248637951139855</v>
      </c>
      <c r="BK5" s="516">
        <f t="shared" si="4"/>
        <v>1.5228899512509175</v>
      </c>
      <c r="BL5" s="516">
        <f t="shared" si="4"/>
        <v>1.4725946475836074</v>
      </c>
      <c r="BM5" s="516">
        <f t="shared" si="5"/>
        <v>1.5911329218329668</v>
      </c>
      <c r="BN5" s="1042">
        <f t="shared" si="6"/>
        <v>-1.8748333398153701E-3</v>
      </c>
      <c r="BO5" s="586"/>
      <c r="BP5" s="586" t="s">
        <v>513</v>
      </c>
      <c r="BQ5" s="586" t="s">
        <v>695</v>
      </c>
      <c r="BR5" s="1043"/>
      <c r="BS5" s="1044"/>
      <c r="BT5" s="1056"/>
      <c r="BU5" s="1044"/>
    </row>
    <row r="6" spans="1:73" s="501" customFormat="1" ht="76.5" x14ac:dyDescent="0.2">
      <c r="A6" s="501">
        <v>61</v>
      </c>
      <c r="B6" s="502">
        <v>72</v>
      </c>
      <c r="C6" s="503" t="s">
        <v>96</v>
      </c>
      <c r="D6" s="504"/>
      <c r="E6" s="505">
        <v>1745</v>
      </c>
      <c r="F6" s="506" t="s">
        <v>359</v>
      </c>
      <c r="G6" s="503" t="s">
        <v>103</v>
      </c>
      <c r="H6" s="503" t="s">
        <v>9</v>
      </c>
      <c r="I6" s="504">
        <v>3113</v>
      </c>
      <c r="J6" s="507" t="s">
        <v>102</v>
      </c>
      <c r="K6" s="508">
        <v>23901098.943</v>
      </c>
      <c r="L6" s="508">
        <v>28407802.416999999</v>
      </c>
      <c r="M6" s="509">
        <v>29653709.210000001</v>
      </c>
      <c r="N6" s="508">
        <v>24008692.965999998</v>
      </c>
      <c r="O6" s="508">
        <v>27463429.714000002</v>
      </c>
      <c r="P6" s="508">
        <v>27170088.039000001</v>
      </c>
      <c r="Q6" s="508">
        <v>28929918.714000002</v>
      </c>
      <c r="R6" s="508">
        <v>25411707.789000001</v>
      </c>
      <c r="S6" s="508">
        <v>27858288.623</v>
      </c>
      <c r="T6" s="508">
        <v>28805310.116</v>
      </c>
      <c r="U6" s="508">
        <v>23533348.18</v>
      </c>
      <c r="V6" s="508">
        <v>26906821.017999999</v>
      </c>
      <c r="W6" s="508">
        <v>27805077.375</v>
      </c>
      <c r="X6" s="508">
        <v>27458144.111000001</v>
      </c>
      <c r="Y6" s="508">
        <v>21153056.318999998</v>
      </c>
      <c r="Z6" s="510">
        <v>68.5</v>
      </c>
      <c r="AA6" s="511">
        <f t="shared" si="0"/>
        <v>-0.28666406724368099</v>
      </c>
      <c r="AB6" s="512"/>
      <c r="AC6" s="508">
        <v>15683.683000000001</v>
      </c>
      <c r="AD6" s="508">
        <v>17692.919999999998</v>
      </c>
      <c r="AE6" s="513">
        <v>19236.829000000002</v>
      </c>
      <c r="AF6" s="508">
        <v>15448.257</v>
      </c>
      <c r="AG6" s="508">
        <v>16971.957999999999</v>
      </c>
      <c r="AH6" s="508">
        <v>16400.136999999999</v>
      </c>
      <c r="AI6" s="508">
        <v>18566.079000000002</v>
      </c>
      <c r="AJ6" s="508">
        <v>17307.957999999999</v>
      </c>
      <c r="AK6" s="508">
        <v>18200.388999999999</v>
      </c>
      <c r="AL6" s="508">
        <v>17926.458999999999</v>
      </c>
      <c r="AM6" s="508">
        <v>15181.358</v>
      </c>
      <c r="AN6" s="508">
        <v>16421.304</v>
      </c>
      <c r="AO6" s="508">
        <v>16999.394</v>
      </c>
      <c r="AP6" s="508">
        <v>16253.878000000001</v>
      </c>
      <c r="AQ6" s="508">
        <v>16421.304</v>
      </c>
      <c r="AR6" s="508">
        <v>12300.39</v>
      </c>
      <c r="AS6" s="514">
        <f t="shared" si="1"/>
        <v>-0.360581205977347</v>
      </c>
      <c r="AT6" s="1038">
        <v>11655.532999999999</v>
      </c>
      <c r="AU6" s="1039">
        <f t="shared" si="2"/>
        <v>-0.39410320692667183</v>
      </c>
      <c r="AV6" s="1040">
        <v>20511784.039999999</v>
      </c>
      <c r="AW6" s="1040">
        <f t="shared" si="3"/>
        <v>1.1364718912085425</v>
      </c>
      <c r="AX6" s="1041">
        <v>3</v>
      </c>
      <c r="AY6" s="515">
        <f t="shared" si="4"/>
        <v>1.3123817475843165</v>
      </c>
      <c r="AZ6" s="516">
        <f t="shared" si="4"/>
        <v>1.2456380638167264</v>
      </c>
      <c r="BA6" s="517">
        <f t="shared" si="4"/>
        <v>1.2974315532515468</v>
      </c>
      <c r="BB6" s="516">
        <f t="shared" si="4"/>
        <v>1.2868886300372209</v>
      </c>
      <c r="BC6" s="516">
        <f t="shared" si="4"/>
        <v>1.2359678435463743</v>
      </c>
      <c r="BD6" s="516">
        <f t="shared" si="4"/>
        <v>1.2072200116877949</v>
      </c>
      <c r="BE6" s="516">
        <f t="shared" si="4"/>
        <v>1.2835209931658296</v>
      </c>
      <c r="BF6" s="516">
        <f t="shared" si="4"/>
        <v>1.3622034491906221</v>
      </c>
      <c r="BG6" s="516">
        <f t="shared" si="4"/>
        <v>1.306640852659817</v>
      </c>
      <c r="BH6" s="516">
        <f t="shared" si="4"/>
        <v>1.2446634962657592</v>
      </c>
      <c r="BI6" s="516">
        <f t="shared" si="4"/>
        <v>1.2901995826417931</v>
      </c>
      <c r="BJ6" s="516">
        <f t="shared" si="4"/>
        <v>1.2206052873369584</v>
      </c>
      <c r="BK6" s="516">
        <f t="shared" si="4"/>
        <v>1.222754662447689</v>
      </c>
      <c r="BL6" s="516">
        <f t="shared" si="4"/>
        <v>1.1839021555348701</v>
      </c>
      <c r="BM6" s="516">
        <f t="shared" si="5"/>
        <v>1.1629893869238745</v>
      </c>
      <c r="BN6" s="1042">
        <f t="shared" si="6"/>
        <v>-0.10362177950022966</v>
      </c>
      <c r="BO6" s="507"/>
      <c r="BP6" s="507" t="s">
        <v>811</v>
      </c>
      <c r="BQ6" s="507" t="s">
        <v>723</v>
      </c>
      <c r="BR6" s="1043"/>
      <c r="BS6" s="1044"/>
    </row>
    <row r="7" spans="1:73" s="501" customFormat="1" ht="76.5" x14ac:dyDescent="0.2">
      <c r="A7" s="501">
        <v>60</v>
      </c>
      <c r="B7" s="502">
        <v>71</v>
      </c>
      <c r="C7" s="503" t="s">
        <v>96</v>
      </c>
      <c r="D7" s="504"/>
      <c r="E7" s="505">
        <v>1743</v>
      </c>
      <c r="F7" s="506">
        <v>7</v>
      </c>
      <c r="G7" s="503" t="s">
        <v>101</v>
      </c>
      <c r="H7" s="503" t="s">
        <v>9</v>
      </c>
      <c r="I7" s="504">
        <v>6250</v>
      </c>
      <c r="J7" s="507" t="s">
        <v>100</v>
      </c>
      <c r="K7" s="508">
        <v>30424279.070999999</v>
      </c>
      <c r="L7" s="508">
        <v>8608083.9059999995</v>
      </c>
      <c r="M7" s="509">
        <v>22691354.302999999</v>
      </c>
      <c r="N7" s="508">
        <v>26088697.118999999</v>
      </c>
      <c r="O7" s="508">
        <v>25930295.554000001</v>
      </c>
      <c r="P7" s="508">
        <v>23592556.090999998</v>
      </c>
      <c r="Q7" s="508">
        <v>23881494.037</v>
      </c>
      <c r="R7" s="508">
        <v>22356083.210000001</v>
      </c>
      <c r="S7" s="508">
        <v>26482554.337000001</v>
      </c>
      <c r="T7" s="508">
        <v>21765140.5</v>
      </c>
      <c r="U7" s="508">
        <v>19064005.324000001</v>
      </c>
      <c r="V7" s="508">
        <v>19006288.087000001</v>
      </c>
      <c r="W7" s="508">
        <v>21500665.476</v>
      </c>
      <c r="X7" s="508">
        <v>22916373.009</v>
      </c>
      <c r="Y7" s="508">
        <v>16657871.683</v>
      </c>
      <c r="Z7" s="510">
        <v>91</v>
      </c>
      <c r="AA7" s="511">
        <f t="shared" si="0"/>
        <v>-0.2658934561346265</v>
      </c>
      <c r="AB7" s="512"/>
      <c r="AC7" s="508">
        <v>21911.827000000001</v>
      </c>
      <c r="AD7" s="508">
        <v>6333.0479999999998</v>
      </c>
      <c r="AE7" s="513">
        <v>15979.826999999999</v>
      </c>
      <c r="AF7" s="508">
        <v>19748.52</v>
      </c>
      <c r="AG7" s="508">
        <v>16803.728999999999</v>
      </c>
      <c r="AH7" s="508">
        <v>15855.66</v>
      </c>
      <c r="AI7" s="508">
        <v>16204.700999999999</v>
      </c>
      <c r="AJ7" s="508">
        <v>12885.289000000001</v>
      </c>
      <c r="AK7" s="508">
        <v>14303.86</v>
      </c>
      <c r="AL7" s="508">
        <v>11345.772999999999</v>
      </c>
      <c r="AM7" s="508">
        <v>11564.351000000001</v>
      </c>
      <c r="AN7" s="508">
        <v>13376.674999999999</v>
      </c>
      <c r="AO7" s="508">
        <v>10987.912</v>
      </c>
      <c r="AP7" s="508">
        <v>10643.454</v>
      </c>
      <c r="AQ7" s="508">
        <v>13376.674999999999</v>
      </c>
      <c r="AR7" s="508">
        <v>9244.643</v>
      </c>
      <c r="AS7" s="514">
        <f t="shared" si="1"/>
        <v>-0.42148040776661722</v>
      </c>
      <c r="AT7" s="1038">
        <v>8938.3950000000004</v>
      </c>
      <c r="AU7" s="1039">
        <f t="shared" si="2"/>
        <v>-0.44064507081334481</v>
      </c>
      <c r="AV7" s="1040">
        <v>18784242.390000001</v>
      </c>
      <c r="AW7" s="1040">
        <f t="shared" si="3"/>
        <v>0.95169076446313894</v>
      </c>
      <c r="AX7" s="1041">
        <v>4</v>
      </c>
      <c r="AY7" s="515">
        <f t="shared" si="4"/>
        <v>1.4404171713561522</v>
      </c>
      <c r="AZ7" s="516">
        <f t="shared" si="4"/>
        <v>1.4714187429297114</v>
      </c>
      <c r="BA7" s="517">
        <f t="shared" si="4"/>
        <v>1.4084507065219394</v>
      </c>
      <c r="BB7" s="516">
        <f t="shared" si="4"/>
        <v>1.5139521847273434</v>
      </c>
      <c r="BC7" s="516">
        <f t="shared" si="4"/>
        <v>1.2960692225822208</v>
      </c>
      <c r="BD7" s="516">
        <f t="shared" si="4"/>
        <v>1.3441239634096755</v>
      </c>
      <c r="BE7" s="516">
        <f t="shared" si="4"/>
        <v>1.357092732547954</v>
      </c>
      <c r="BF7" s="516">
        <f t="shared" si="4"/>
        <v>1.1527322455336306</v>
      </c>
      <c r="BG7" s="516">
        <f t="shared" si="4"/>
        <v>1.0802477599387319</v>
      </c>
      <c r="BH7" s="516">
        <f t="shared" si="4"/>
        <v>1.0425637270754122</v>
      </c>
      <c r="BI7" s="516">
        <f t="shared" si="4"/>
        <v>1.2132131525835699</v>
      </c>
      <c r="BJ7" s="516">
        <f t="shared" si="4"/>
        <v>1.4076052029485371</v>
      </c>
      <c r="BK7" s="516">
        <f t="shared" si="4"/>
        <v>1.022099712426594</v>
      </c>
      <c r="BL7" s="516">
        <f t="shared" si="4"/>
        <v>0.92889516118628124</v>
      </c>
      <c r="BM7" s="516">
        <f t="shared" si="5"/>
        <v>1.1099428757677987</v>
      </c>
      <c r="BN7" s="1042">
        <f t="shared" si="6"/>
        <v>-0.21194055948985449</v>
      </c>
      <c r="BO7" s="507"/>
      <c r="BP7" s="507" t="s">
        <v>532</v>
      </c>
      <c r="BQ7" s="1057" t="s">
        <v>722</v>
      </c>
      <c r="BR7" s="1058"/>
      <c r="BS7" s="1059"/>
    </row>
    <row r="8" spans="1:73" s="501" customFormat="1" ht="77.25" thickBot="1" x14ac:dyDescent="0.25">
      <c r="A8" s="501">
        <v>42</v>
      </c>
      <c r="B8" s="502">
        <v>51</v>
      </c>
      <c r="C8" s="518" t="s">
        <v>18</v>
      </c>
      <c r="D8" s="519"/>
      <c r="E8" s="520">
        <v>1554</v>
      </c>
      <c r="F8" s="521">
        <v>3</v>
      </c>
      <c r="G8" s="518" t="s">
        <v>70</v>
      </c>
      <c r="H8" s="518" t="s">
        <v>9</v>
      </c>
      <c r="I8" s="519">
        <v>3797</v>
      </c>
      <c r="J8" s="522" t="s">
        <v>69</v>
      </c>
      <c r="K8" s="523">
        <v>22188267.699999999</v>
      </c>
      <c r="L8" s="523">
        <v>18143738.75</v>
      </c>
      <c r="M8" s="524">
        <v>15191281.975</v>
      </c>
      <c r="N8" s="523">
        <v>19594810.75</v>
      </c>
      <c r="O8" s="523">
        <v>18511297.125</v>
      </c>
      <c r="P8" s="523">
        <v>22255774.800000001</v>
      </c>
      <c r="Q8" s="523">
        <v>18039440.625</v>
      </c>
      <c r="R8" s="523">
        <v>21134996.649999999</v>
      </c>
      <c r="S8" s="523">
        <v>14317495.775</v>
      </c>
      <c r="T8" s="523">
        <v>17081268.574999999</v>
      </c>
      <c r="U8" s="523">
        <v>11758234.122</v>
      </c>
      <c r="V8" s="523">
        <v>11425504.710000001</v>
      </c>
      <c r="W8" s="523">
        <v>8271871.659</v>
      </c>
      <c r="X8" s="523">
        <v>12748700.33</v>
      </c>
      <c r="Y8" s="523">
        <v>10167413.341</v>
      </c>
      <c r="Z8" s="525">
        <v>77</v>
      </c>
      <c r="AA8" s="526">
        <f t="shared" si="0"/>
        <v>-0.33070735190536804</v>
      </c>
      <c r="AB8" s="527"/>
      <c r="AC8" s="523">
        <v>14938.603999999999</v>
      </c>
      <c r="AD8" s="523">
        <v>12242.208000000001</v>
      </c>
      <c r="AE8" s="528">
        <v>10095.924999999999</v>
      </c>
      <c r="AF8" s="523">
        <v>13782.919</v>
      </c>
      <c r="AG8" s="523">
        <v>12693.880999999999</v>
      </c>
      <c r="AH8" s="523">
        <v>15479.773999999999</v>
      </c>
      <c r="AI8" s="523">
        <v>12860.26</v>
      </c>
      <c r="AJ8" s="523">
        <v>14039.912</v>
      </c>
      <c r="AK8" s="523">
        <v>9116.9840000000004</v>
      </c>
      <c r="AL8" s="523">
        <v>10734.445</v>
      </c>
      <c r="AM8" s="523">
        <v>5852.1</v>
      </c>
      <c r="AN8" s="523">
        <v>6013.4440000000004</v>
      </c>
      <c r="AO8" s="523">
        <v>4960.18</v>
      </c>
      <c r="AP8" s="523">
        <v>8553.5329999999994</v>
      </c>
      <c r="AQ8" s="1087">
        <v>6013.4440000000004</v>
      </c>
      <c r="AR8" s="523">
        <v>7276.125</v>
      </c>
      <c r="AS8" s="1060">
        <f t="shared" si="1"/>
        <v>-0.27930080700876836</v>
      </c>
      <c r="AT8" s="1038">
        <v>8750.9320000000007</v>
      </c>
      <c r="AU8" s="1039">
        <f t="shared" si="2"/>
        <v>-0.13322137397019082</v>
      </c>
      <c r="AV8" s="1040">
        <v>12319277.08</v>
      </c>
      <c r="AW8" s="1040">
        <f t="shared" si="3"/>
        <v>1.4206892081690234</v>
      </c>
      <c r="AX8" s="1041">
        <v>5</v>
      </c>
      <c r="AY8" s="515">
        <f t="shared" si="4"/>
        <v>1.3465317979735751</v>
      </c>
      <c r="AZ8" s="516">
        <f t="shared" si="4"/>
        <v>1.3494691660504647</v>
      </c>
      <c r="BA8" s="517">
        <f t="shared" si="4"/>
        <v>1.3291735373768547</v>
      </c>
      <c r="BB8" s="516">
        <f t="shared" si="4"/>
        <v>1.4067927652733263</v>
      </c>
      <c r="BC8" s="516">
        <f t="shared" si="4"/>
        <v>1.3714739614715141</v>
      </c>
      <c r="BD8" s="516">
        <f t="shared" si="4"/>
        <v>1.3910793166365072</v>
      </c>
      <c r="BE8" s="516">
        <f t="shared" si="4"/>
        <v>1.4257936559493511</v>
      </c>
      <c r="BF8" s="516">
        <f t="shared" si="4"/>
        <v>1.3285937284499167</v>
      </c>
      <c r="BG8" s="516">
        <f t="shared" si="4"/>
        <v>1.2735445001379788</v>
      </c>
      <c r="BH8" s="516">
        <f t="shared" si="4"/>
        <v>1.2568674220966052</v>
      </c>
      <c r="BI8" s="516">
        <f t="shared" si="4"/>
        <v>0.99540457168658514</v>
      </c>
      <c r="BJ8" s="516">
        <f t="shared" si="4"/>
        <v>1.0526351618824898</v>
      </c>
      <c r="BK8" s="516">
        <f t="shared" si="4"/>
        <v>1.1992884330121834</v>
      </c>
      <c r="BL8" s="516">
        <f t="shared" si="4"/>
        <v>1.3418674497936058</v>
      </c>
      <c r="BM8" s="516">
        <f t="shared" si="5"/>
        <v>1.4312637356168247</v>
      </c>
      <c r="BN8" s="1042">
        <f t="shared" si="6"/>
        <v>7.680727562591011E-2</v>
      </c>
      <c r="BO8" s="522"/>
      <c r="BP8" s="522" t="s">
        <v>521</v>
      </c>
      <c r="BQ8" s="1043" t="s">
        <v>714</v>
      </c>
      <c r="BR8" s="1043" t="s">
        <v>708</v>
      </c>
      <c r="BS8" s="1044"/>
    </row>
    <row r="9" spans="1:73" s="501" customFormat="1" ht="39" thickBot="1" x14ac:dyDescent="0.25">
      <c r="A9" s="501">
        <v>153</v>
      </c>
      <c r="B9" s="502">
        <v>173</v>
      </c>
      <c r="C9" s="518" t="s">
        <v>229</v>
      </c>
      <c r="D9" s="519"/>
      <c r="E9" s="520">
        <v>3809</v>
      </c>
      <c r="F9" s="521">
        <v>3</v>
      </c>
      <c r="G9" s="518" t="s">
        <v>238</v>
      </c>
      <c r="H9" s="518"/>
      <c r="I9" s="1061">
        <v>2364</v>
      </c>
      <c r="J9" s="522" t="s">
        <v>237</v>
      </c>
      <c r="K9" s="523">
        <v>17746147.225000001</v>
      </c>
      <c r="L9" s="523">
        <v>31176744.574999999</v>
      </c>
      <c r="M9" s="524">
        <v>25772283.149999999</v>
      </c>
      <c r="N9" s="523">
        <v>32746846.699999999</v>
      </c>
      <c r="O9" s="523">
        <v>32772447.300000001</v>
      </c>
      <c r="P9" s="523">
        <v>19093780.324999999</v>
      </c>
      <c r="Q9" s="523">
        <v>3035484.65</v>
      </c>
      <c r="R9" s="523">
        <v>9509965.5500000007</v>
      </c>
      <c r="S9" s="523">
        <v>4144936.66</v>
      </c>
      <c r="T9" s="523">
        <v>2677395.412</v>
      </c>
      <c r="U9" s="523">
        <v>3908171.159</v>
      </c>
      <c r="V9" s="523">
        <v>2072165.1370000001</v>
      </c>
      <c r="W9" s="523">
        <v>1073779.2080000001</v>
      </c>
      <c r="X9" s="523">
        <v>1028433.221</v>
      </c>
      <c r="Y9" s="523">
        <v>2008212.629</v>
      </c>
      <c r="Z9" s="525">
        <v>48.333333333333336</v>
      </c>
      <c r="AA9" s="526">
        <f t="shared" si="0"/>
        <v>-0.92207859050314678</v>
      </c>
      <c r="AB9" s="527"/>
      <c r="AC9" s="523">
        <v>7687.5919999999996</v>
      </c>
      <c r="AD9" s="523">
        <v>14815.614</v>
      </c>
      <c r="AE9" s="528">
        <v>10566.684999999999</v>
      </c>
      <c r="AF9" s="523">
        <v>12691.365</v>
      </c>
      <c r="AG9" s="523">
        <v>13627.47</v>
      </c>
      <c r="AH9" s="523">
        <v>9439.1299999999992</v>
      </c>
      <c r="AI9" s="523">
        <v>1217.867</v>
      </c>
      <c r="AJ9" s="523">
        <v>4613.4620000000004</v>
      </c>
      <c r="AK9" s="523">
        <v>1866.2470000000001</v>
      </c>
      <c r="AL9" s="523">
        <v>1184.414</v>
      </c>
      <c r="AM9" s="523">
        <v>1791.6079999999999</v>
      </c>
      <c r="AN9" s="523">
        <v>754.78800000000001</v>
      </c>
      <c r="AO9" s="523">
        <v>407.59899999999999</v>
      </c>
      <c r="AP9" s="523">
        <v>398.77300000000002</v>
      </c>
      <c r="AQ9" s="1092"/>
      <c r="AR9" s="523">
        <v>908.53700000000003</v>
      </c>
      <c r="AS9" s="1060">
        <f t="shared" si="1"/>
        <v>-0.91401872962050068</v>
      </c>
      <c r="AT9" s="1038">
        <v>2070.4520000000002</v>
      </c>
      <c r="AU9" s="1039">
        <f t="shared" si="2"/>
        <v>-0.80405851030857833</v>
      </c>
      <c r="AV9" s="1040">
        <v>4198038.7570000002</v>
      </c>
      <c r="AW9" s="1040">
        <f t="shared" si="3"/>
        <v>0.98639013112855833</v>
      </c>
      <c r="AX9" s="1041">
        <v>7</v>
      </c>
      <c r="AY9" s="1062">
        <f t="shared" si="4"/>
        <v>0.86639560717382691</v>
      </c>
      <c r="AZ9" s="1063">
        <f t="shared" si="4"/>
        <v>0.9504272624974669</v>
      </c>
      <c r="BA9" s="1064">
        <f t="shared" si="4"/>
        <v>0.8200037954340107</v>
      </c>
      <c r="BB9" s="1063">
        <f t="shared" si="4"/>
        <v>0.77511982245301192</v>
      </c>
      <c r="BC9" s="1063">
        <f t="shared" si="4"/>
        <v>0.83164188961866148</v>
      </c>
      <c r="BD9" s="1063">
        <f t="shared" si="4"/>
        <v>0.98871253773052936</v>
      </c>
      <c r="BE9" s="1063">
        <f t="shared" si="4"/>
        <v>0.80242013412915791</v>
      </c>
      <c r="BF9" s="1063">
        <f t="shared" si="4"/>
        <v>0.9702373737831258</v>
      </c>
      <c r="BG9" s="1063">
        <f t="shared" si="4"/>
        <v>0.90049482203667741</v>
      </c>
      <c r="BH9" s="1063">
        <f t="shared" si="4"/>
        <v>0.8847508998420589</v>
      </c>
      <c r="BI9" s="1063">
        <f t="shared" si="4"/>
        <v>0.91685237268801001</v>
      </c>
      <c r="BJ9" s="1063">
        <f t="shared" si="4"/>
        <v>0.72850178445985503</v>
      </c>
      <c r="BK9" s="1063">
        <f t="shared" si="4"/>
        <v>0.75918586793869069</v>
      </c>
      <c r="BL9" s="1063">
        <f t="shared" si="4"/>
        <v>0.7754961466768876</v>
      </c>
      <c r="BM9" s="1063">
        <f t="shared" si="5"/>
        <v>0.90482151827957658</v>
      </c>
      <c r="BN9" s="1065">
        <f t="shared" si="6"/>
        <v>0.10343576861211191</v>
      </c>
      <c r="BO9" s="522"/>
      <c r="BP9" s="522" t="s">
        <v>808</v>
      </c>
      <c r="BQ9" s="522"/>
      <c r="BR9" s="522" t="s">
        <v>674</v>
      </c>
      <c r="BU9" s="1066" t="s">
        <v>798</v>
      </c>
    </row>
    <row r="10" spans="1:73" s="37" customFormat="1" x14ac:dyDescent="0.2">
      <c r="A10" s="113"/>
      <c r="C10" s="19" t="s">
        <v>312</v>
      </c>
      <c r="F10" s="100"/>
      <c r="K10" s="101">
        <f>SUM(K4:K9)</f>
        <v>187777196.11399999</v>
      </c>
      <c r="L10" s="101">
        <f>SUM(L4:L9)</f>
        <v>191200825.99799997</v>
      </c>
      <c r="M10" s="102">
        <f>SUM(M4:M9)</f>
        <v>185999192.43800002</v>
      </c>
      <c r="N10" s="101">
        <f>SUM(N4:N9)</f>
        <v>192045534.87099996</v>
      </c>
      <c r="O10" s="101">
        <f>SUM(O4:O9)</f>
        <v>184915452.33400002</v>
      </c>
      <c r="P10" s="101">
        <f>SUM(P4:P9)</f>
        <v>190903890.678</v>
      </c>
      <c r="Q10" s="101">
        <f>SUM(Q4:Q9)</f>
        <v>172163687.77599999</v>
      </c>
      <c r="R10" s="101">
        <f>SUM(R4:R9)</f>
        <v>172845129.58900002</v>
      </c>
      <c r="S10" s="101">
        <f>SUM(S4:S9)</f>
        <v>154647102.62600002</v>
      </c>
      <c r="T10" s="101">
        <f>SUM(T4:T9)</f>
        <v>158573752.662</v>
      </c>
      <c r="U10" s="101">
        <f>SUM(U4:U9)</f>
        <v>144773663.64500001</v>
      </c>
      <c r="V10" s="101">
        <f>SUM(V4:V9)</f>
        <v>140496857.609</v>
      </c>
      <c r="W10" s="101">
        <f>SUM(W4:W9)</f>
        <v>107883691.509</v>
      </c>
      <c r="X10" s="101">
        <f>SUM(X4:X9)</f>
        <v>115964490.082</v>
      </c>
      <c r="Y10" s="101">
        <f>SUM(Y4:Y9)</f>
        <v>111085164.77500001</v>
      </c>
      <c r="AA10" s="70">
        <f t="shared" si="0"/>
        <v>-0.40276533828485012</v>
      </c>
      <c r="AB10" s="19"/>
      <c r="AC10" s="103">
        <f>SUM(AC4:AC9)</f>
        <v>131404.239</v>
      </c>
      <c r="AD10" s="103">
        <f>SUM(AD4:AD9)</f>
        <v>137258.77899999998</v>
      </c>
      <c r="AE10" s="121">
        <f>SUM(AE4:AE9)</f>
        <v>139618.61200000002</v>
      </c>
      <c r="AF10" s="103">
        <f>SUM(AF4:AF9)</f>
        <v>139599.024</v>
      </c>
      <c r="AG10" s="103">
        <f>SUM(AG4:AG9)</f>
        <v>133700.565</v>
      </c>
      <c r="AH10" s="103">
        <f>SUM(AH4:AH9)</f>
        <v>145046.95000000001</v>
      </c>
      <c r="AI10" s="103">
        <f>SUM(AI4:AI9)</f>
        <v>134021.791</v>
      </c>
      <c r="AJ10" s="103">
        <f>SUM(AJ4:AJ9)</f>
        <v>127817.012</v>
      </c>
      <c r="AK10" s="103">
        <f>SUM(AK4:AK9)</f>
        <v>101900.837</v>
      </c>
      <c r="AL10" s="103">
        <f>SUM(AL4:AL9)</f>
        <v>117918.81500000002</v>
      </c>
      <c r="AM10" s="103">
        <f>SUM(AM4:AM9)</f>
        <v>111794.54299999999</v>
      </c>
      <c r="AN10" s="103">
        <f>SUM(AN4:AN9)</f>
        <v>110156.03600000001</v>
      </c>
      <c r="AO10" s="103">
        <f>SUM(AO4:AO9)</f>
        <v>90099.424000000014</v>
      </c>
      <c r="AP10" s="103">
        <f>SUM(AP4:AP9)</f>
        <v>94143.806999999986</v>
      </c>
      <c r="AQ10" s="103"/>
      <c r="AR10" s="103">
        <f>SUM(AR4:AR9)</f>
        <v>95676.686000000002</v>
      </c>
      <c r="AS10" s="70">
        <f t="shared" si="1"/>
        <v>-0.3147282827879711</v>
      </c>
      <c r="AT10" s="128"/>
      <c r="AU10" s="32"/>
      <c r="AV10" s="332"/>
      <c r="AW10" s="332"/>
      <c r="AX10" s="336"/>
      <c r="AY10" s="32"/>
      <c r="AZ10" s="32"/>
      <c r="BA10" s="105"/>
      <c r="BB10" s="106"/>
      <c r="BC10" s="106"/>
      <c r="BD10" s="106"/>
      <c r="BE10" s="106"/>
      <c r="BF10" s="106"/>
      <c r="BG10" s="106"/>
      <c r="BH10" s="106"/>
      <c r="BI10" s="106"/>
      <c r="BJ10" s="106"/>
      <c r="BK10" s="106"/>
      <c r="BL10" s="106"/>
      <c r="BM10" s="106"/>
      <c r="BN10" s="18"/>
      <c r="BO10" s="18"/>
      <c r="BP10" s="18"/>
      <c r="BQ10" s="18"/>
      <c r="BR10" s="272"/>
    </row>
    <row r="11" spans="1:73" s="37" customFormat="1" x14ac:dyDescent="0.2">
      <c r="A11" s="113"/>
      <c r="F11" s="100"/>
      <c r="M11" s="107"/>
      <c r="AE11" s="122"/>
      <c r="AT11" s="129"/>
      <c r="AV11" s="333"/>
      <c r="AW11" s="333"/>
      <c r="AX11" s="337"/>
      <c r="BA11" s="105"/>
      <c r="BB11" s="106"/>
      <c r="BC11" s="106"/>
      <c r="BD11" s="106"/>
      <c r="BE11" s="106"/>
      <c r="BF11" s="106"/>
      <c r="BG11" s="106"/>
      <c r="BH11" s="106"/>
      <c r="BI11" s="106"/>
      <c r="BJ11" s="106"/>
      <c r="BK11" s="106"/>
      <c r="BL11" s="106"/>
      <c r="BM11" s="106"/>
      <c r="BN11" s="19"/>
      <c r="BO11" s="19"/>
      <c r="BP11" s="19"/>
      <c r="BQ11" s="19"/>
    </row>
  </sheetData>
  <sortState ref="A2:BU11">
    <sortCondition descending="1" ref="AT2:AT1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workbookViewId="0">
      <selection activeCell="F42" sqref="F42"/>
    </sheetView>
  </sheetViews>
  <sheetFormatPr defaultRowHeight="12.75" x14ac:dyDescent="0.2"/>
  <cols>
    <col min="1" max="16384" width="9.140625" style="2"/>
  </cols>
  <sheetData>
    <row r="1" spans="1:1" x14ac:dyDescent="0.2">
      <c r="A1" s="2" t="s">
        <v>1074</v>
      </c>
    </row>
    <row r="2" spans="1:1" x14ac:dyDescent="0.2">
      <c r="A2" s="2" t="s">
        <v>1078</v>
      </c>
    </row>
    <row r="3" spans="1:1" x14ac:dyDescent="0.2">
      <c r="A3" s="2" t="s">
        <v>1077</v>
      </c>
    </row>
    <row r="4" spans="1:1" x14ac:dyDescent="0.2">
      <c r="A4" s="2" t="s">
        <v>1075</v>
      </c>
    </row>
    <row r="5" spans="1:1" x14ac:dyDescent="0.2">
      <c r="A5" s="2" t="s">
        <v>1076</v>
      </c>
    </row>
    <row r="6" spans="1:1" x14ac:dyDescent="0.2">
      <c r="A6" s="2" t="s">
        <v>1098</v>
      </c>
    </row>
    <row r="8" spans="1:1" x14ac:dyDescent="0.2">
      <c r="A8" s="109" t="s">
        <v>1079</v>
      </c>
    </row>
    <row r="9" spans="1:1" x14ac:dyDescent="0.2">
      <c r="A9" s="2" t="s">
        <v>1103</v>
      </c>
    </row>
    <row r="10" spans="1:1" x14ac:dyDescent="0.2">
      <c r="A10" s="2" t="s">
        <v>1104</v>
      </c>
    </row>
    <row r="11" spans="1:1" x14ac:dyDescent="0.2">
      <c r="A11" s="864"/>
    </row>
    <row r="12" spans="1:1" x14ac:dyDescent="0.2">
      <c r="A12" s="109" t="s">
        <v>1080</v>
      </c>
    </row>
    <row r="13" spans="1:1" x14ac:dyDescent="0.2">
      <c r="A13" s="2" t="s">
        <v>1105</v>
      </c>
    </row>
    <row r="14" spans="1:1" x14ac:dyDescent="0.2">
      <c r="A14" s="2" t="s">
        <v>1081</v>
      </c>
    </row>
    <row r="15" spans="1:1" x14ac:dyDescent="0.2">
      <c r="A15" s="2" t="s">
        <v>1106</v>
      </c>
    </row>
    <row r="17" spans="1:3" x14ac:dyDescent="0.2">
      <c r="A17" s="109" t="s">
        <v>1082</v>
      </c>
    </row>
    <row r="18" spans="1:3" x14ac:dyDescent="0.2">
      <c r="A18" s="2" t="s">
        <v>1107</v>
      </c>
    </row>
    <row r="19" spans="1:3" x14ac:dyDescent="0.2">
      <c r="A19" s="2" t="s">
        <v>1083</v>
      </c>
    </row>
    <row r="20" spans="1:3" x14ac:dyDescent="0.2">
      <c r="A20" s="2" t="s">
        <v>1084</v>
      </c>
    </row>
    <row r="21" spans="1:3" x14ac:dyDescent="0.2">
      <c r="A21" s="2" t="s">
        <v>1085</v>
      </c>
    </row>
    <row r="22" spans="1:3" x14ac:dyDescent="0.2">
      <c r="A22" s="2" t="s">
        <v>1108</v>
      </c>
    </row>
    <row r="24" spans="1:3" x14ac:dyDescent="0.2">
      <c r="A24" s="1013" t="s">
        <v>1086</v>
      </c>
      <c r="B24" s="1014"/>
      <c r="C24" s="1014"/>
    </row>
    <row r="25" spans="1:3" x14ac:dyDescent="0.2">
      <c r="A25" s="2" t="s">
        <v>1109</v>
      </c>
    </row>
    <row r="26" spans="1:3" x14ac:dyDescent="0.2">
      <c r="A26" s="2" t="s">
        <v>1087</v>
      </c>
    </row>
    <row r="27" spans="1:3" x14ac:dyDescent="0.2">
      <c r="A27" s="2" t="s">
        <v>1088</v>
      </c>
    </row>
    <row r="28" spans="1:3" x14ac:dyDescent="0.2">
      <c r="A28" s="2" t="s">
        <v>1110</v>
      </c>
    </row>
    <row r="30" spans="1:3" x14ac:dyDescent="0.2">
      <c r="A30" s="109" t="s">
        <v>1089</v>
      </c>
    </row>
    <row r="31" spans="1:3" x14ac:dyDescent="0.2">
      <c r="A31" s="2" t="s">
        <v>1111</v>
      </c>
    </row>
    <row r="32" spans="1:3" x14ac:dyDescent="0.2">
      <c r="A32" s="2" t="s">
        <v>1090</v>
      </c>
    </row>
    <row r="33" spans="1:1" x14ac:dyDescent="0.2">
      <c r="A33" s="2" t="s">
        <v>1112</v>
      </c>
    </row>
    <row r="35" spans="1:1" x14ac:dyDescent="0.2">
      <c r="A35" s="109" t="s">
        <v>1091</v>
      </c>
    </row>
    <row r="36" spans="1:1" x14ac:dyDescent="0.2">
      <c r="A36" s="2" t="s">
        <v>1113</v>
      </c>
    </row>
    <row r="37" spans="1:1" x14ac:dyDescent="0.2">
      <c r="A37" s="2" t="s">
        <v>1092</v>
      </c>
    </row>
    <row r="38" spans="1:1" x14ac:dyDescent="0.2">
      <c r="A38" s="2" t="s">
        <v>1093</v>
      </c>
    </row>
    <row r="39" spans="1:1" x14ac:dyDescent="0.2">
      <c r="A39" s="2" t="s">
        <v>1114</v>
      </c>
    </row>
    <row r="41" spans="1:1" x14ac:dyDescent="0.2">
      <c r="A41" s="109" t="s">
        <v>1094</v>
      </c>
    </row>
    <row r="42" spans="1:1" x14ac:dyDescent="0.2">
      <c r="A42" s="2" t="s">
        <v>1115</v>
      </c>
    </row>
    <row r="43" spans="1:1" x14ac:dyDescent="0.2">
      <c r="A43" s="2" t="s">
        <v>1095</v>
      </c>
    </row>
  </sheetData>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77"/>
  <sheetViews>
    <sheetView workbookViewId="0">
      <selection sqref="A1:XFD1048576"/>
    </sheetView>
  </sheetViews>
  <sheetFormatPr defaultRowHeight="12.75" x14ac:dyDescent="0.2"/>
  <cols>
    <col min="14" max="14" width="9.140625" style="694"/>
    <col min="15" max="15" width="9.140625" style="697"/>
    <col min="16" max="16" width="9.140625" style="693"/>
    <col min="17" max="17" width="9.140625" style="696"/>
    <col min="18" max="18" width="9.140625" style="697"/>
    <col min="19" max="20" width="9.140625" style="696"/>
    <col min="21" max="21" width="9.140625" style="697"/>
    <col min="22" max="24" width="9.140625" style="698"/>
    <col min="25" max="25" width="9.140625" style="699"/>
  </cols>
  <sheetData>
    <row r="1" spans="1:26" ht="116.25" customHeight="1" thickBot="1" x14ac:dyDescent="0.25">
      <c r="A1" s="593" t="s">
        <v>0</v>
      </c>
      <c r="B1" s="594" t="s">
        <v>825</v>
      </c>
      <c r="C1" s="595" t="s">
        <v>5</v>
      </c>
      <c r="D1" s="595" t="s">
        <v>826</v>
      </c>
      <c r="E1" s="595" t="s">
        <v>827</v>
      </c>
      <c r="F1" s="595" t="s">
        <v>302</v>
      </c>
      <c r="G1" s="595"/>
      <c r="H1" s="595" t="s">
        <v>2</v>
      </c>
      <c r="I1" s="595" t="s">
        <v>3</v>
      </c>
      <c r="J1" s="595" t="s">
        <v>6</v>
      </c>
      <c r="K1" s="595" t="s">
        <v>1</v>
      </c>
      <c r="L1" s="595" t="s">
        <v>310</v>
      </c>
      <c r="M1" s="595" t="s">
        <v>303</v>
      </c>
      <c r="N1" s="596" t="s">
        <v>457</v>
      </c>
      <c r="O1" s="597" t="s">
        <v>828</v>
      </c>
      <c r="P1" s="598" t="s">
        <v>409</v>
      </c>
      <c r="Q1" s="599" t="s">
        <v>829</v>
      </c>
      <c r="R1" s="597" t="s">
        <v>830</v>
      </c>
      <c r="S1" s="600" t="s">
        <v>831</v>
      </c>
      <c r="T1" s="599" t="s">
        <v>832</v>
      </c>
      <c r="U1" s="601" t="s">
        <v>833</v>
      </c>
      <c r="V1" s="602" t="s">
        <v>834</v>
      </c>
      <c r="W1" s="602" t="s">
        <v>835</v>
      </c>
      <c r="X1" s="603" t="s">
        <v>836</v>
      </c>
      <c r="Y1" s="604" t="s">
        <v>837</v>
      </c>
      <c r="Z1" s="605" t="s">
        <v>838</v>
      </c>
    </row>
    <row r="2" spans="1:26" ht="25.5" x14ac:dyDescent="0.2">
      <c r="A2" s="606">
        <v>9</v>
      </c>
      <c r="B2" s="607" t="s">
        <v>10</v>
      </c>
      <c r="C2" s="608">
        <v>10</v>
      </c>
      <c r="D2" s="609"/>
      <c r="E2" s="610">
        <v>1.90999999999985</v>
      </c>
      <c r="F2" s="611">
        <v>593</v>
      </c>
      <c r="G2" s="607">
        <v>1</v>
      </c>
      <c r="H2" s="607" t="s">
        <v>8</v>
      </c>
      <c r="I2" s="607" t="s">
        <v>40</v>
      </c>
      <c r="J2" s="608">
        <v>3148</v>
      </c>
      <c r="K2" s="607" t="s">
        <v>839</v>
      </c>
      <c r="L2" s="612">
        <v>2132.4749999999999</v>
      </c>
      <c r="M2" s="613">
        <v>72</v>
      </c>
      <c r="N2" s="614">
        <v>20.527999999999999</v>
      </c>
      <c r="O2" s="615">
        <f t="shared" ref="O2:O65" si="0">-(L2-N2)/L2</f>
        <v>-0.9903736268889437</v>
      </c>
      <c r="P2" s="616"/>
      <c r="Q2" s="617" t="s">
        <v>840</v>
      </c>
      <c r="R2" s="615"/>
      <c r="S2" s="618">
        <v>10527.008</v>
      </c>
      <c r="T2" s="619">
        <v>22.27</v>
      </c>
      <c r="U2" s="620">
        <f>-(S2-T2)/S2</f>
        <v>-0.9978844891159957</v>
      </c>
      <c r="V2" s="618"/>
      <c r="W2" s="621"/>
      <c r="X2" s="621"/>
      <c r="Y2" s="622"/>
      <c r="Z2" s="623"/>
    </row>
    <row r="3" spans="1:26" ht="25.5" x14ac:dyDescent="0.2">
      <c r="A3" s="606">
        <v>10</v>
      </c>
      <c r="B3" s="624"/>
      <c r="C3" s="625"/>
      <c r="D3" s="609"/>
      <c r="E3" s="610">
        <v>6.6799999999993798</v>
      </c>
      <c r="F3" s="626">
        <v>594</v>
      </c>
      <c r="G3" s="624">
        <v>2</v>
      </c>
      <c r="H3" s="624" t="s">
        <v>12</v>
      </c>
      <c r="I3" s="624" t="s">
        <v>9</v>
      </c>
      <c r="J3" s="625">
        <v>1619</v>
      </c>
      <c r="K3" s="624" t="s">
        <v>841</v>
      </c>
      <c r="L3" s="627">
        <v>7490.7309999999998</v>
      </c>
      <c r="M3" s="613">
        <v>45</v>
      </c>
      <c r="N3" s="614">
        <v>958.75900000000001</v>
      </c>
      <c r="O3" s="615">
        <f t="shared" si="0"/>
        <v>-0.87200728473629607</v>
      </c>
      <c r="P3" s="628"/>
      <c r="Q3" s="629">
        <f>L3*0.1-N3+L5*0.1</f>
        <v>173.6459000000001</v>
      </c>
      <c r="R3" s="630">
        <f>-(L3-(N3-Q3))/L3</f>
        <v>-0.89518872056679122</v>
      </c>
      <c r="S3" s="617">
        <v>19955.776000000002</v>
      </c>
      <c r="T3" s="614">
        <v>2147.7910000000002</v>
      </c>
      <c r="U3" s="631">
        <f>-(S3-T3)/S3</f>
        <v>-0.89237246399237991</v>
      </c>
      <c r="V3" s="617"/>
      <c r="W3" s="632"/>
      <c r="X3" s="632"/>
      <c r="Y3" s="633"/>
      <c r="Z3" s="634"/>
    </row>
    <row r="4" spans="1:26" x14ac:dyDescent="0.2">
      <c r="A4" s="606">
        <v>11</v>
      </c>
      <c r="B4" s="624"/>
      <c r="C4" s="625"/>
      <c r="D4" s="609"/>
      <c r="E4" s="610">
        <v>4.1999999999998199</v>
      </c>
      <c r="F4" s="626"/>
      <c r="G4" s="624"/>
      <c r="H4" s="624"/>
      <c r="I4" s="624"/>
      <c r="J4" s="625">
        <v>2866</v>
      </c>
      <c r="K4" s="624" t="s">
        <v>842</v>
      </c>
      <c r="L4" s="627">
        <v>4682.0910000000003</v>
      </c>
      <c r="M4" s="613">
        <v>64</v>
      </c>
      <c r="N4" s="614">
        <v>1189.0319999999999</v>
      </c>
      <c r="O4" s="615">
        <f t="shared" si="0"/>
        <v>-0.7460467983215191</v>
      </c>
      <c r="P4" s="628"/>
      <c r="Q4" s="629">
        <f>L6*0.1+L5*0.1-Q3</f>
        <v>604.64949999999999</v>
      </c>
      <c r="R4" s="630">
        <f>-(L4-(N4-Q4))/L4</f>
        <v>-0.87518770993558226</v>
      </c>
      <c r="S4" s="617"/>
      <c r="T4" s="632"/>
      <c r="U4" s="631"/>
      <c r="V4" s="617"/>
      <c r="W4" s="632"/>
      <c r="X4" s="632"/>
      <c r="Y4" s="633"/>
      <c r="Z4" s="634"/>
    </row>
    <row r="5" spans="1:26" x14ac:dyDescent="0.2">
      <c r="A5" s="606">
        <v>12</v>
      </c>
      <c r="B5" s="624"/>
      <c r="C5" s="625"/>
      <c r="D5" s="609"/>
      <c r="E5" s="635"/>
      <c r="F5" s="626"/>
      <c r="G5" s="624"/>
      <c r="H5" s="624"/>
      <c r="I5" s="624"/>
      <c r="J5" s="625">
        <v>3297</v>
      </c>
      <c r="K5" s="624" t="s">
        <v>843</v>
      </c>
      <c r="L5" s="627">
        <v>3833.3180000000002</v>
      </c>
      <c r="M5" s="613">
        <v>74</v>
      </c>
      <c r="N5" s="614">
        <v>0</v>
      </c>
      <c r="O5" s="615">
        <f t="shared" si="0"/>
        <v>-1</v>
      </c>
      <c r="P5" s="628"/>
      <c r="Q5" s="617" t="s">
        <v>840</v>
      </c>
      <c r="R5" s="615"/>
      <c r="S5" s="617"/>
      <c r="T5" s="632"/>
      <c r="U5" s="631"/>
      <c r="V5" s="617"/>
      <c r="W5" s="632"/>
      <c r="X5" s="632"/>
      <c r="Y5" s="633"/>
      <c r="Z5" s="634"/>
    </row>
    <row r="6" spans="1:26" ht="13.5" thickBot="1" x14ac:dyDescent="0.25">
      <c r="A6" s="606">
        <v>13</v>
      </c>
      <c r="B6" s="636"/>
      <c r="C6" s="637"/>
      <c r="D6" s="638"/>
      <c r="E6" s="639"/>
      <c r="F6" s="640"/>
      <c r="G6" s="636"/>
      <c r="H6" s="636"/>
      <c r="I6" s="636"/>
      <c r="J6" s="637">
        <v>8006</v>
      </c>
      <c r="K6" s="636" t="s">
        <v>844</v>
      </c>
      <c r="L6" s="641">
        <v>3949.636</v>
      </c>
      <c r="M6" s="642">
        <v>95</v>
      </c>
      <c r="N6" s="643">
        <v>0</v>
      </c>
      <c r="O6" s="644">
        <f t="shared" si="0"/>
        <v>-1</v>
      </c>
      <c r="P6" s="645"/>
      <c r="Q6" s="617" t="s">
        <v>840</v>
      </c>
      <c r="R6" s="615"/>
      <c r="S6" s="617"/>
      <c r="T6" s="632"/>
      <c r="U6" s="631"/>
      <c r="V6" s="646">
        <f>SUM(L2:L6)</f>
        <v>22088.251</v>
      </c>
      <c r="W6" s="647">
        <f>-0.9*V6</f>
        <v>-19879.425900000002</v>
      </c>
      <c r="X6" s="643">
        <v>-30030.791000000001</v>
      </c>
      <c r="Y6" s="648">
        <f>X6/W6</f>
        <v>1.5106467938794952</v>
      </c>
      <c r="Z6" s="634"/>
    </row>
    <row r="7" spans="1:26" ht="25.5" x14ac:dyDescent="0.2">
      <c r="A7" s="606">
        <v>14</v>
      </c>
      <c r="B7" s="649" t="s">
        <v>22</v>
      </c>
      <c r="C7" s="650">
        <v>13</v>
      </c>
      <c r="D7" s="650">
        <v>69</v>
      </c>
      <c r="E7" s="650">
        <v>32.9100000000035</v>
      </c>
      <c r="F7" s="651">
        <v>703</v>
      </c>
      <c r="G7" s="649">
        <v>3</v>
      </c>
      <c r="H7" s="649" t="s">
        <v>21</v>
      </c>
      <c r="I7" s="649" t="s">
        <v>9</v>
      </c>
      <c r="J7" s="650">
        <v>3149</v>
      </c>
      <c r="K7" s="649" t="s">
        <v>845</v>
      </c>
      <c r="L7" s="652">
        <v>37777.947</v>
      </c>
      <c r="M7" s="653">
        <v>72.5</v>
      </c>
      <c r="N7" s="619">
        <v>199.161</v>
      </c>
      <c r="O7" s="654">
        <f t="shared" si="0"/>
        <v>-0.99472811479141521</v>
      </c>
      <c r="P7" s="655"/>
      <c r="Q7" s="618" t="s">
        <v>840</v>
      </c>
      <c r="R7" s="654"/>
      <c r="S7" s="618">
        <v>160672.99100000001</v>
      </c>
      <c r="T7" s="619">
        <v>3510.8510000000001</v>
      </c>
      <c r="U7" s="620">
        <f>-(S7-T7)/S7</f>
        <v>-0.97814909040935205</v>
      </c>
      <c r="V7" s="618"/>
      <c r="W7" s="621"/>
      <c r="X7" s="621"/>
      <c r="Y7" s="622"/>
      <c r="Z7" s="656"/>
    </row>
    <row r="8" spans="1:26" ht="25.5" x14ac:dyDescent="0.2">
      <c r="A8" s="606">
        <v>15</v>
      </c>
      <c r="B8" s="624"/>
      <c r="C8" s="625"/>
      <c r="D8" s="625">
        <v>49</v>
      </c>
      <c r="E8" s="625">
        <v>36.340000000003798</v>
      </c>
      <c r="F8" s="626"/>
      <c r="G8" s="624"/>
      <c r="H8" s="624"/>
      <c r="I8" s="624"/>
      <c r="J8" s="625">
        <v>3407</v>
      </c>
      <c r="K8" s="624" t="s">
        <v>846</v>
      </c>
      <c r="L8" s="627">
        <v>41013.675000000003</v>
      </c>
      <c r="M8" s="613">
        <v>76.1666666666667</v>
      </c>
      <c r="N8" s="614">
        <v>833.36300000000006</v>
      </c>
      <c r="O8" s="615">
        <f t="shared" si="0"/>
        <v>-0.97968085035052344</v>
      </c>
      <c r="P8" s="628"/>
      <c r="Q8" s="617" t="s">
        <v>840</v>
      </c>
      <c r="R8" s="615"/>
      <c r="S8" s="617"/>
      <c r="T8" s="632"/>
      <c r="U8" s="631"/>
      <c r="V8" s="617"/>
      <c r="W8" s="632"/>
      <c r="X8" s="632"/>
      <c r="Y8" s="633"/>
      <c r="Z8" s="656"/>
    </row>
    <row r="9" spans="1:26" ht="25.5" x14ac:dyDescent="0.2">
      <c r="A9" s="606">
        <v>16</v>
      </c>
      <c r="B9" s="624"/>
      <c r="C9" s="625"/>
      <c r="D9" s="625">
        <v>52</v>
      </c>
      <c r="E9" s="625">
        <v>38.049999999995599</v>
      </c>
      <c r="F9" s="626"/>
      <c r="G9" s="624"/>
      <c r="H9" s="624"/>
      <c r="I9" s="624"/>
      <c r="J9" s="625">
        <v>3803</v>
      </c>
      <c r="K9" s="624" t="s">
        <v>847</v>
      </c>
      <c r="L9" s="627">
        <v>43695.858</v>
      </c>
      <c r="M9" s="613">
        <v>77.5</v>
      </c>
      <c r="N9" s="614">
        <v>1825.3979999999999</v>
      </c>
      <c r="O9" s="615">
        <f t="shared" si="0"/>
        <v>-0.95822491916739561</v>
      </c>
      <c r="P9" s="628"/>
      <c r="Q9" s="617" t="s">
        <v>840</v>
      </c>
      <c r="R9" s="615"/>
      <c r="S9" s="617"/>
      <c r="T9" s="632"/>
      <c r="U9" s="631"/>
      <c r="V9" s="617"/>
      <c r="W9" s="632"/>
      <c r="X9" s="632" t="s">
        <v>287</v>
      </c>
      <c r="Y9" s="633"/>
      <c r="Z9" s="656"/>
    </row>
    <row r="10" spans="1:26" ht="25.5" x14ac:dyDescent="0.2">
      <c r="A10" s="606">
        <v>17</v>
      </c>
      <c r="B10" s="624"/>
      <c r="C10" s="625"/>
      <c r="D10" s="625">
        <v>76</v>
      </c>
      <c r="E10" s="625">
        <v>34.139999999999397</v>
      </c>
      <c r="F10" s="626"/>
      <c r="G10" s="624"/>
      <c r="H10" s="624"/>
      <c r="I10" s="624"/>
      <c r="J10" s="625">
        <v>3943</v>
      </c>
      <c r="K10" s="624" t="s">
        <v>848</v>
      </c>
      <c r="L10" s="627">
        <v>38185.510999999999</v>
      </c>
      <c r="M10" s="613">
        <v>80</v>
      </c>
      <c r="N10" s="614">
        <v>652.92899999999997</v>
      </c>
      <c r="O10" s="615">
        <f t="shared" si="0"/>
        <v>-0.98290113231691478</v>
      </c>
      <c r="P10" s="628"/>
      <c r="Q10" s="617" t="s">
        <v>840</v>
      </c>
      <c r="R10" s="615"/>
      <c r="S10" s="617"/>
      <c r="T10" s="632"/>
      <c r="U10" s="631"/>
      <c r="V10" s="617"/>
      <c r="W10" s="632"/>
      <c r="X10" s="632"/>
      <c r="Y10" s="633"/>
      <c r="Z10" s="656"/>
    </row>
    <row r="11" spans="1:26" ht="39" thickBot="1" x14ac:dyDescent="0.25">
      <c r="A11" s="606">
        <v>18</v>
      </c>
      <c r="B11" s="636"/>
      <c r="C11" s="637"/>
      <c r="D11" s="637">
        <v>67</v>
      </c>
      <c r="E11" s="637">
        <v>42.0599999999977</v>
      </c>
      <c r="F11" s="640">
        <v>709</v>
      </c>
      <c r="G11" s="636">
        <v>4</v>
      </c>
      <c r="H11" s="636" t="s">
        <v>27</v>
      </c>
      <c r="I11" s="636" t="s">
        <v>9</v>
      </c>
      <c r="J11" s="637">
        <v>3938</v>
      </c>
      <c r="K11" s="636" t="s">
        <v>849</v>
      </c>
      <c r="L11" s="641">
        <v>47745.517</v>
      </c>
      <c r="M11" s="642">
        <v>79.75</v>
      </c>
      <c r="N11" s="643">
        <v>16196.278</v>
      </c>
      <c r="O11" s="644">
        <f t="shared" si="0"/>
        <v>-0.66077908424365794</v>
      </c>
      <c r="P11" s="645"/>
      <c r="Q11" s="657">
        <f>S11-T11-(L11-N11)</f>
        <v>15805.615999999995</v>
      </c>
      <c r="R11" s="658">
        <f>-(L11-(N11-Q11))/L11</f>
        <v>-0.99181782867698332</v>
      </c>
      <c r="S11" s="646">
        <v>73943.596999999994</v>
      </c>
      <c r="T11" s="643">
        <v>26588.741999999998</v>
      </c>
      <c r="U11" s="659">
        <f>-(S11-T11)/S11</f>
        <v>-0.64041860176209708</v>
      </c>
      <c r="V11" s="646">
        <f>SUM(L7:L11)</f>
        <v>208418.508</v>
      </c>
      <c r="W11" s="647">
        <f>-0.9*V11</f>
        <v>-187576.65720000002</v>
      </c>
      <c r="X11" s="643">
        <v>-431725.609</v>
      </c>
      <c r="Y11" s="648">
        <f>X11/W11</f>
        <v>2.3015956006705078</v>
      </c>
      <c r="Z11" s="634"/>
    </row>
    <row r="12" spans="1:26" ht="26.25" thickBot="1" x14ac:dyDescent="0.25">
      <c r="A12" s="606">
        <v>19</v>
      </c>
      <c r="B12" s="660" t="s">
        <v>30</v>
      </c>
      <c r="C12" s="661">
        <v>17</v>
      </c>
      <c r="D12" s="662"/>
      <c r="E12" s="661">
        <v>37.389999999999397</v>
      </c>
      <c r="F12" s="663">
        <v>861</v>
      </c>
      <c r="G12" s="660">
        <v>5</v>
      </c>
      <c r="H12" s="660" t="s">
        <v>29</v>
      </c>
      <c r="I12" s="660" t="s">
        <v>9</v>
      </c>
      <c r="J12" s="661">
        <v>2832</v>
      </c>
      <c r="K12" s="660" t="s">
        <v>850</v>
      </c>
      <c r="L12" s="664">
        <v>42331.063999999998</v>
      </c>
      <c r="M12" s="665">
        <v>59.4</v>
      </c>
      <c r="N12" s="666">
        <v>108.654</v>
      </c>
      <c r="O12" s="667">
        <f t="shared" si="0"/>
        <v>-0.99743323248383264</v>
      </c>
      <c r="P12" s="668"/>
      <c r="Q12" s="617" t="s">
        <v>840</v>
      </c>
      <c r="R12" s="615"/>
      <c r="S12" s="617">
        <v>42331.063999999998</v>
      </c>
      <c r="T12" s="614">
        <v>108.654</v>
      </c>
      <c r="U12" s="631">
        <f>-(S12-T12)/S12</f>
        <v>-0.99743323248383264</v>
      </c>
      <c r="V12" s="669">
        <f>L12</f>
        <v>42331.063999999998</v>
      </c>
      <c r="W12" s="670">
        <f>-0.9*V12</f>
        <v>-38097.957600000002</v>
      </c>
      <c r="X12" s="666">
        <v>-217839.58</v>
      </c>
      <c r="Y12" s="671">
        <f>X12/W12</f>
        <v>5.7178807926438546</v>
      </c>
      <c r="Z12" s="656"/>
    </row>
    <row r="13" spans="1:26" ht="25.5" x14ac:dyDescent="0.2">
      <c r="A13" s="606">
        <v>20</v>
      </c>
      <c r="B13" s="649" t="s">
        <v>33</v>
      </c>
      <c r="C13" s="650">
        <v>18</v>
      </c>
      <c r="D13" s="672"/>
      <c r="E13" s="672"/>
      <c r="F13" s="651">
        <v>983</v>
      </c>
      <c r="G13" s="649">
        <v>7</v>
      </c>
      <c r="H13" s="649" t="s">
        <v>32</v>
      </c>
      <c r="I13" s="649" t="s">
        <v>9</v>
      </c>
      <c r="J13" s="650">
        <v>2480</v>
      </c>
      <c r="K13" s="649" t="s">
        <v>851</v>
      </c>
      <c r="L13" s="652">
        <v>20015.919999999998</v>
      </c>
      <c r="M13" s="653">
        <v>52</v>
      </c>
      <c r="N13" s="619">
        <v>8240.1929999999993</v>
      </c>
      <c r="O13" s="654">
        <f t="shared" si="0"/>
        <v>-0.58831804883312888</v>
      </c>
      <c r="P13" s="655"/>
      <c r="Q13" s="673" t="s">
        <v>840</v>
      </c>
      <c r="R13" s="674"/>
      <c r="S13" s="618">
        <v>38197.480000000003</v>
      </c>
      <c r="T13" s="619">
        <v>19562.582999999999</v>
      </c>
      <c r="U13" s="620">
        <f>-(S13-T13)/S13</f>
        <v>-0.48785671201346276</v>
      </c>
      <c r="V13" s="618"/>
      <c r="W13" s="621"/>
      <c r="X13" s="621"/>
      <c r="Y13" s="622"/>
      <c r="Z13" s="634"/>
    </row>
    <row r="14" spans="1:26" ht="25.5" x14ac:dyDescent="0.2">
      <c r="A14" s="606">
        <v>22</v>
      </c>
      <c r="B14" s="624"/>
      <c r="C14" s="625"/>
      <c r="D14" s="609"/>
      <c r="E14" s="609"/>
      <c r="F14" s="626"/>
      <c r="G14" s="624"/>
      <c r="H14" s="624"/>
      <c r="I14" s="624"/>
      <c r="J14" s="625">
        <v>2594</v>
      </c>
      <c r="K14" s="624" t="s">
        <v>852</v>
      </c>
      <c r="L14" s="627">
        <v>18181.560000000001</v>
      </c>
      <c r="M14" s="613">
        <v>54</v>
      </c>
      <c r="N14" s="614">
        <v>11322.39</v>
      </c>
      <c r="O14" s="615">
        <f t="shared" si="0"/>
        <v>-0.37725970708784073</v>
      </c>
      <c r="P14" s="628"/>
      <c r="Q14" s="629" t="s">
        <v>840</v>
      </c>
      <c r="R14" s="675"/>
      <c r="S14" s="617"/>
      <c r="T14" s="632"/>
      <c r="U14" s="631"/>
      <c r="V14" s="617"/>
      <c r="W14" s="632"/>
      <c r="X14" s="632"/>
      <c r="Y14" s="633"/>
      <c r="Z14" s="634"/>
    </row>
    <row r="15" spans="1:26" ht="38.25" x14ac:dyDescent="0.2">
      <c r="A15" s="606">
        <v>23</v>
      </c>
      <c r="B15" s="624"/>
      <c r="C15" s="625"/>
      <c r="D15" s="610">
        <v>44</v>
      </c>
      <c r="E15" s="610">
        <v>39.730000000003201</v>
      </c>
      <c r="F15" s="626">
        <v>988</v>
      </c>
      <c r="G15" s="624">
        <v>12</v>
      </c>
      <c r="H15" s="624" t="s">
        <v>36</v>
      </c>
      <c r="I15" s="624" t="s">
        <v>9</v>
      </c>
      <c r="J15" s="625">
        <v>1001</v>
      </c>
      <c r="K15" s="624" t="s">
        <v>853</v>
      </c>
      <c r="L15" s="627">
        <v>46484.578000000001</v>
      </c>
      <c r="M15" s="613">
        <v>25.8333333333333</v>
      </c>
      <c r="N15" s="614">
        <v>10346.413</v>
      </c>
      <c r="O15" s="615">
        <f t="shared" si="0"/>
        <v>-0.77742267553768052</v>
      </c>
      <c r="P15" s="628"/>
      <c r="Q15" s="629" t="s">
        <v>840</v>
      </c>
      <c r="R15" s="675"/>
      <c r="S15" s="617">
        <v>62531.680999999997</v>
      </c>
      <c r="T15" s="614">
        <v>14952.1</v>
      </c>
      <c r="U15" s="631">
        <f>-(S15-T15)/S15</f>
        <v>-0.76088760511651687</v>
      </c>
      <c r="V15" s="617"/>
      <c r="W15" s="632"/>
      <c r="X15" s="632"/>
      <c r="Y15" s="633"/>
      <c r="Z15" s="634"/>
    </row>
    <row r="16" spans="1:26" ht="25.5" x14ac:dyDescent="0.2">
      <c r="A16" s="606">
        <v>24</v>
      </c>
      <c r="B16" s="624"/>
      <c r="C16" s="625"/>
      <c r="D16" s="635"/>
      <c r="E16" s="635"/>
      <c r="F16" s="626"/>
      <c r="G16" s="624"/>
      <c r="H16" s="624"/>
      <c r="I16" s="624"/>
      <c r="J16" s="625">
        <v>3797</v>
      </c>
      <c r="K16" s="624" t="s">
        <v>854</v>
      </c>
      <c r="L16" s="627">
        <v>16047.102999999999</v>
      </c>
      <c r="M16" s="613">
        <v>77</v>
      </c>
      <c r="N16" s="614">
        <v>4605.6869999999999</v>
      </c>
      <c r="O16" s="615">
        <f t="shared" si="0"/>
        <v>-0.71298950346364698</v>
      </c>
      <c r="P16" s="628"/>
      <c r="Q16" s="629" t="s">
        <v>840</v>
      </c>
      <c r="R16" s="675"/>
      <c r="S16" s="617"/>
      <c r="T16" s="632"/>
      <c r="U16" s="631"/>
      <c r="V16" s="617"/>
      <c r="W16" s="632"/>
      <c r="X16" s="632"/>
      <c r="Y16" s="633"/>
      <c r="Z16" s="634"/>
    </row>
    <row r="17" spans="1:26" ht="38.25" x14ac:dyDescent="0.2">
      <c r="A17" s="606">
        <v>25</v>
      </c>
      <c r="B17" s="624"/>
      <c r="C17" s="625"/>
      <c r="D17" s="609"/>
      <c r="E17" s="625">
        <v>26.3600000000006</v>
      </c>
      <c r="F17" s="626">
        <v>990</v>
      </c>
      <c r="G17" s="624">
        <v>8</v>
      </c>
      <c r="H17" s="624" t="s">
        <v>39</v>
      </c>
      <c r="I17" s="624" t="s">
        <v>9</v>
      </c>
      <c r="J17" s="625">
        <v>2872</v>
      </c>
      <c r="K17" s="624" t="s">
        <v>855</v>
      </c>
      <c r="L17" s="627">
        <v>30896.05</v>
      </c>
      <c r="M17" s="613">
        <v>65.5</v>
      </c>
      <c r="N17" s="614">
        <v>2046.319</v>
      </c>
      <c r="O17" s="615">
        <f t="shared" si="0"/>
        <v>-0.93376761754334292</v>
      </c>
      <c r="P17" s="628"/>
      <c r="Q17" s="617" t="s">
        <v>840</v>
      </c>
      <c r="R17" s="615"/>
      <c r="S17" s="617">
        <v>47267.885000000002</v>
      </c>
      <c r="T17" s="614">
        <v>27973.867999999999</v>
      </c>
      <c r="U17" s="631">
        <f>-(S17-T17)/S17</f>
        <v>-0.40818447874280822</v>
      </c>
      <c r="V17" s="617"/>
      <c r="W17" s="632"/>
      <c r="X17" s="632"/>
      <c r="Y17" s="633"/>
      <c r="Z17" s="656"/>
    </row>
    <row r="18" spans="1:26" ht="25.5" x14ac:dyDescent="0.2">
      <c r="A18" s="606">
        <v>26</v>
      </c>
      <c r="B18" s="624"/>
      <c r="C18" s="625"/>
      <c r="D18" s="625">
        <v>92</v>
      </c>
      <c r="E18" s="625">
        <v>25.549999999999301</v>
      </c>
      <c r="F18" s="626">
        <v>1001</v>
      </c>
      <c r="G18" s="624">
        <v>6</v>
      </c>
      <c r="H18" s="624" t="s">
        <v>42</v>
      </c>
      <c r="I18" s="624" t="s">
        <v>9</v>
      </c>
      <c r="J18" s="625">
        <v>2526</v>
      </c>
      <c r="K18" s="624" t="s">
        <v>856</v>
      </c>
      <c r="L18" s="627">
        <v>29379.416000000001</v>
      </c>
      <c r="M18" s="613">
        <v>53</v>
      </c>
      <c r="N18" s="614">
        <v>2355.4850000000001</v>
      </c>
      <c r="O18" s="615">
        <f t="shared" si="0"/>
        <v>-0.91982532940750084</v>
      </c>
      <c r="P18" s="628"/>
      <c r="Q18" s="617" t="s">
        <v>840</v>
      </c>
      <c r="R18" s="615"/>
      <c r="S18" s="617">
        <v>55616.692999999999</v>
      </c>
      <c r="T18" s="614">
        <v>4627.7950000000001</v>
      </c>
      <c r="U18" s="631">
        <f>-(S18-T18)/S18</f>
        <v>-0.91679125905598169</v>
      </c>
      <c r="V18" s="617"/>
      <c r="W18" s="632"/>
      <c r="X18" s="632"/>
      <c r="Y18" s="633"/>
      <c r="Z18" s="656"/>
    </row>
    <row r="19" spans="1:26" x14ac:dyDescent="0.2">
      <c r="A19" s="606">
        <v>27</v>
      </c>
      <c r="B19" s="624"/>
      <c r="C19" s="625"/>
      <c r="D19" s="625">
        <v>81</v>
      </c>
      <c r="E19" s="625">
        <v>23.1100000000006</v>
      </c>
      <c r="F19" s="626"/>
      <c r="G19" s="624"/>
      <c r="H19" s="624"/>
      <c r="I19" s="624"/>
      <c r="J19" s="625">
        <v>3122</v>
      </c>
      <c r="K19" s="624" t="s">
        <v>857</v>
      </c>
      <c r="L19" s="627">
        <v>26237.21</v>
      </c>
      <c r="M19" s="613">
        <v>69.6666666666667</v>
      </c>
      <c r="N19" s="614">
        <v>2272.1979999999999</v>
      </c>
      <c r="O19" s="615">
        <f t="shared" si="0"/>
        <v>-0.91339788033864877</v>
      </c>
      <c r="P19" s="628"/>
      <c r="Q19" s="617" t="s">
        <v>840</v>
      </c>
      <c r="R19" s="615"/>
      <c r="S19" s="617"/>
      <c r="T19" s="632"/>
      <c r="U19" s="631"/>
      <c r="V19" s="617"/>
      <c r="W19" s="632"/>
      <c r="X19" s="632"/>
      <c r="Y19" s="633"/>
      <c r="Z19" s="656"/>
    </row>
    <row r="20" spans="1:26" ht="38.25" x14ac:dyDescent="0.2">
      <c r="A20" s="606">
        <v>28</v>
      </c>
      <c r="B20" s="624"/>
      <c r="C20" s="625"/>
      <c r="D20" s="609"/>
      <c r="E20" s="625">
        <v>21.3300000000017</v>
      </c>
      <c r="F20" s="626">
        <v>1008</v>
      </c>
      <c r="G20" s="624">
        <v>10</v>
      </c>
      <c r="H20" s="624" t="s">
        <v>45</v>
      </c>
      <c r="I20" s="624" t="s">
        <v>9</v>
      </c>
      <c r="J20" s="625">
        <v>3178</v>
      </c>
      <c r="K20" s="624" t="s">
        <v>858</v>
      </c>
      <c r="L20" s="627">
        <v>23994.467000000001</v>
      </c>
      <c r="M20" s="613">
        <v>73.3333333333333</v>
      </c>
      <c r="N20" s="614">
        <v>1461.271</v>
      </c>
      <c r="O20" s="615">
        <f t="shared" si="0"/>
        <v>-0.93909966826935554</v>
      </c>
      <c r="P20" s="628"/>
      <c r="Q20" s="617" t="s">
        <v>840</v>
      </c>
      <c r="R20" s="615"/>
      <c r="S20" s="617">
        <v>47767.201999999997</v>
      </c>
      <c r="T20" s="614">
        <v>2495.2620000000002</v>
      </c>
      <c r="U20" s="631">
        <f>-(S20-T20)/S20</f>
        <v>-0.94776202298807444</v>
      </c>
      <c r="V20" s="617"/>
      <c r="W20" s="632"/>
      <c r="X20" s="632"/>
      <c r="Y20" s="633"/>
      <c r="Z20" s="656"/>
    </row>
    <row r="21" spans="1:26" ht="25.5" x14ac:dyDescent="0.2">
      <c r="A21" s="606">
        <v>29</v>
      </c>
      <c r="B21" s="624"/>
      <c r="C21" s="625"/>
      <c r="D21" s="609"/>
      <c r="E21" s="625">
        <v>21.129999999997398</v>
      </c>
      <c r="F21" s="626"/>
      <c r="G21" s="624"/>
      <c r="H21" s="624"/>
      <c r="I21" s="624"/>
      <c r="J21" s="625">
        <v>3775</v>
      </c>
      <c r="K21" s="624" t="s">
        <v>859</v>
      </c>
      <c r="L21" s="627">
        <v>23772.735000000001</v>
      </c>
      <c r="M21" s="613">
        <v>76.5</v>
      </c>
      <c r="N21" s="614">
        <v>1033.991</v>
      </c>
      <c r="O21" s="615">
        <f t="shared" si="0"/>
        <v>-0.95650517283770664</v>
      </c>
      <c r="P21" s="628"/>
      <c r="Q21" s="617" t="s">
        <v>840</v>
      </c>
      <c r="R21" s="615"/>
      <c r="S21" s="617"/>
      <c r="T21" s="632"/>
      <c r="U21" s="631"/>
      <c r="V21" s="617"/>
      <c r="W21" s="632"/>
      <c r="X21" s="632"/>
      <c r="Y21" s="633"/>
      <c r="Z21" s="656"/>
    </row>
    <row r="22" spans="1:26" ht="25.5" x14ac:dyDescent="0.2">
      <c r="A22" s="606">
        <v>30</v>
      </c>
      <c r="B22" s="624"/>
      <c r="C22" s="625"/>
      <c r="D22" s="625">
        <v>20</v>
      </c>
      <c r="E22" s="625">
        <v>53.4700000000012</v>
      </c>
      <c r="F22" s="626">
        <v>1010</v>
      </c>
      <c r="G22" s="624">
        <v>13</v>
      </c>
      <c r="H22" s="624" t="s">
        <v>48</v>
      </c>
      <c r="I22" s="624" t="s">
        <v>9</v>
      </c>
      <c r="J22" s="625">
        <v>1008</v>
      </c>
      <c r="K22" s="624" t="s">
        <v>860</v>
      </c>
      <c r="L22" s="627">
        <v>60900.845999999998</v>
      </c>
      <c r="M22" s="613">
        <v>27.1666666666667</v>
      </c>
      <c r="N22" s="614">
        <v>29047.975999999999</v>
      </c>
      <c r="O22" s="615">
        <f t="shared" si="0"/>
        <v>-0.52302836646965467</v>
      </c>
      <c r="P22" s="628"/>
      <c r="Q22" s="629">
        <f>S22-T22-(L22-N22)</f>
        <v>480.29599999999846</v>
      </c>
      <c r="R22" s="675">
        <f>-(L22-(N22-Q22))/L22</f>
        <v>-0.53091489073895626</v>
      </c>
      <c r="S22" s="617">
        <v>61899.362999999998</v>
      </c>
      <c r="T22" s="614">
        <v>29566.197</v>
      </c>
      <c r="U22" s="631">
        <f>-(S22-T22)/S22</f>
        <v>-0.52235054502903366</v>
      </c>
      <c r="V22" s="617"/>
      <c r="W22" s="632"/>
      <c r="X22" s="632"/>
      <c r="Y22" s="633"/>
      <c r="Z22" s="634"/>
    </row>
    <row r="23" spans="1:26" ht="25.5" x14ac:dyDescent="0.2">
      <c r="A23" s="606">
        <v>31</v>
      </c>
      <c r="B23" s="624"/>
      <c r="C23" s="625"/>
      <c r="D23" s="625">
        <v>39</v>
      </c>
      <c r="E23" s="625">
        <v>62.889999999999397</v>
      </c>
      <c r="F23" s="626">
        <v>6113</v>
      </c>
      <c r="G23" s="624">
        <v>9</v>
      </c>
      <c r="H23" s="624" t="s">
        <v>273</v>
      </c>
      <c r="I23" s="624" t="s">
        <v>9</v>
      </c>
      <c r="J23" s="625">
        <v>1378</v>
      </c>
      <c r="K23" s="624" t="s">
        <v>861</v>
      </c>
      <c r="L23" s="627">
        <v>71816.538</v>
      </c>
      <c r="M23" s="613">
        <v>33</v>
      </c>
      <c r="N23" s="614">
        <v>4546.5360000000001</v>
      </c>
      <c r="O23" s="615">
        <f t="shared" si="0"/>
        <v>-0.93669235350776736</v>
      </c>
      <c r="P23" s="628"/>
      <c r="Q23" s="617" t="s">
        <v>840</v>
      </c>
      <c r="R23" s="615"/>
      <c r="S23" s="617">
        <v>127356.452</v>
      </c>
      <c r="T23" s="614">
        <v>20669.125</v>
      </c>
      <c r="U23" s="631">
        <f>-(S23-T23)/S23</f>
        <v>-0.83770649483859683</v>
      </c>
      <c r="V23" s="617"/>
      <c r="W23" s="632"/>
      <c r="X23" s="632"/>
      <c r="Y23" s="633"/>
      <c r="Z23" s="656"/>
    </row>
    <row r="24" spans="1:26" ht="25.5" x14ac:dyDescent="0.2">
      <c r="A24" s="606">
        <v>32</v>
      </c>
      <c r="B24" s="624"/>
      <c r="C24" s="625"/>
      <c r="D24" s="635"/>
      <c r="E24" s="625">
        <v>24.5800000000017</v>
      </c>
      <c r="F24" s="626"/>
      <c r="G24" s="624"/>
      <c r="H24" s="624"/>
      <c r="I24" s="624"/>
      <c r="J24" s="625">
        <v>3319</v>
      </c>
      <c r="K24" s="624" t="s">
        <v>862</v>
      </c>
      <c r="L24" s="627">
        <v>37600.18</v>
      </c>
      <c r="M24" s="613">
        <v>75</v>
      </c>
      <c r="N24" s="614">
        <v>6235.6310000000003</v>
      </c>
      <c r="O24" s="615">
        <f t="shared" si="0"/>
        <v>-0.83415954391707692</v>
      </c>
      <c r="P24" s="628"/>
      <c r="Q24" s="629">
        <f>L23*0.1-N23</f>
        <v>2635.1178</v>
      </c>
      <c r="R24" s="675">
        <f>-(L24-(N24-Q24))/L24</f>
        <v>-0.9042421286281076</v>
      </c>
      <c r="S24" s="617"/>
      <c r="T24" s="632"/>
      <c r="U24" s="631"/>
      <c r="V24" s="617"/>
      <c r="W24" s="632"/>
      <c r="X24" s="632"/>
      <c r="Y24" s="633"/>
      <c r="Z24" s="634"/>
    </row>
    <row r="25" spans="1:26" ht="25.5" x14ac:dyDescent="0.2">
      <c r="A25" s="606">
        <v>33</v>
      </c>
      <c r="B25" s="624"/>
      <c r="C25" s="625"/>
      <c r="D25" s="610">
        <v>84</v>
      </c>
      <c r="E25" s="625">
        <v>45.709999999999098</v>
      </c>
      <c r="F25" s="626">
        <v>6166</v>
      </c>
      <c r="G25" s="624">
        <v>11</v>
      </c>
      <c r="H25" s="624" t="s">
        <v>276</v>
      </c>
      <c r="I25" s="624" t="s">
        <v>9</v>
      </c>
      <c r="J25" s="625">
        <v>2408</v>
      </c>
      <c r="K25" s="624" t="s">
        <v>863</v>
      </c>
      <c r="L25" s="627">
        <v>53195.834000000003</v>
      </c>
      <c r="M25" s="613">
        <v>51.1666666666667</v>
      </c>
      <c r="N25" s="614">
        <v>51636.002</v>
      </c>
      <c r="O25" s="615">
        <f t="shared" si="0"/>
        <v>-2.9322446566022484E-2</v>
      </c>
      <c r="P25" s="628"/>
      <c r="Q25" s="629" t="s">
        <v>840</v>
      </c>
      <c r="R25" s="675"/>
      <c r="S25" s="617">
        <v>53195.834000000003</v>
      </c>
      <c r="T25" s="614">
        <v>51636.002</v>
      </c>
      <c r="U25" s="631">
        <f>-(S25-T25)/S25</f>
        <v>-2.9322446566022484E-2</v>
      </c>
      <c r="V25" s="617"/>
      <c r="W25" s="632"/>
      <c r="X25" s="632"/>
      <c r="Y25" s="633"/>
      <c r="Z25" s="634"/>
    </row>
    <row r="26" spans="1:26" ht="25.5" x14ac:dyDescent="0.2">
      <c r="A26" s="606">
        <v>34</v>
      </c>
      <c r="B26" s="624"/>
      <c r="C26" s="625"/>
      <c r="D26" s="609"/>
      <c r="E26" s="610">
        <v>35.489999999997998</v>
      </c>
      <c r="F26" s="626">
        <v>6705</v>
      </c>
      <c r="G26" s="624">
        <v>14</v>
      </c>
      <c r="H26" s="624" t="s">
        <v>284</v>
      </c>
      <c r="I26" s="624" t="s">
        <v>9</v>
      </c>
      <c r="J26" s="625">
        <v>2364</v>
      </c>
      <c r="K26" s="624" t="s">
        <v>864</v>
      </c>
      <c r="L26" s="627">
        <v>41049.35</v>
      </c>
      <c r="M26" s="613">
        <v>49</v>
      </c>
      <c r="N26" s="614">
        <v>2124.5529999999999</v>
      </c>
      <c r="O26" s="615">
        <f t="shared" si="0"/>
        <v>-0.94824393078087721</v>
      </c>
      <c r="P26" s="628"/>
      <c r="Q26" s="617" t="s">
        <v>840</v>
      </c>
      <c r="R26" s="615"/>
      <c r="S26" s="617">
        <v>98777.415999999997</v>
      </c>
      <c r="T26" s="614">
        <v>5707.7470000000003</v>
      </c>
      <c r="U26" s="631">
        <f>-(S26-T26)/S26</f>
        <v>-0.94221607295335608</v>
      </c>
      <c r="V26" s="617"/>
      <c r="W26" s="632"/>
      <c r="X26" s="632"/>
      <c r="Y26" s="633"/>
      <c r="Z26" s="656"/>
    </row>
    <row r="27" spans="1:26" ht="26.25" thickBot="1" x14ac:dyDescent="0.25">
      <c r="A27" s="606">
        <v>35</v>
      </c>
      <c r="B27" s="636"/>
      <c r="C27" s="637"/>
      <c r="D27" s="638"/>
      <c r="E27" s="638"/>
      <c r="F27" s="640"/>
      <c r="G27" s="636"/>
      <c r="H27" s="636"/>
      <c r="I27" s="636"/>
      <c r="J27" s="637">
        <v>6041</v>
      </c>
      <c r="K27" s="636" t="s">
        <v>865</v>
      </c>
      <c r="L27" s="641">
        <v>28690.998500000002</v>
      </c>
      <c r="M27" s="642">
        <v>87.6666666666667</v>
      </c>
      <c r="N27" s="643">
        <v>1870.1669999999999</v>
      </c>
      <c r="O27" s="644">
        <f t="shared" si="0"/>
        <v>-0.9348169426728038</v>
      </c>
      <c r="P27" s="645"/>
      <c r="Q27" s="646" t="s">
        <v>840</v>
      </c>
      <c r="R27" s="644"/>
      <c r="S27" s="646"/>
      <c r="T27" s="647"/>
      <c r="U27" s="659"/>
      <c r="V27" s="646">
        <f>SUM(L13:L27)</f>
        <v>528262.7855</v>
      </c>
      <c r="W27" s="647">
        <f>-0.9*V27</f>
        <v>-475436.50695000001</v>
      </c>
      <c r="X27" s="643">
        <v>-510652.495</v>
      </c>
      <c r="Y27" s="648">
        <f>X27/W27</f>
        <v>1.0740708539104751</v>
      </c>
      <c r="Z27" s="634"/>
    </row>
    <row r="28" spans="1:26" ht="25.5" x14ac:dyDescent="0.2">
      <c r="A28" s="606">
        <v>36</v>
      </c>
      <c r="B28" s="649" t="s">
        <v>51</v>
      </c>
      <c r="C28" s="650">
        <v>21</v>
      </c>
      <c r="D28" s="676">
        <v>5</v>
      </c>
      <c r="E28" s="650">
        <v>36.620000000002598</v>
      </c>
      <c r="F28" s="651">
        <v>1353</v>
      </c>
      <c r="G28" s="649">
        <v>15</v>
      </c>
      <c r="H28" s="649" t="s">
        <v>50</v>
      </c>
      <c r="I28" s="649" t="s">
        <v>9</v>
      </c>
      <c r="J28" s="650">
        <v>1554</v>
      </c>
      <c r="K28" s="649" t="s">
        <v>866</v>
      </c>
      <c r="L28" s="652">
        <v>41899.029000000002</v>
      </c>
      <c r="M28" s="653">
        <v>37.1666666666667</v>
      </c>
      <c r="N28" s="619">
        <v>18732.626</v>
      </c>
      <c r="O28" s="654">
        <f t="shared" si="0"/>
        <v>-0.55291025956711315</v>
      </c>
      <c r="P28" s="655"/>
      <c r="Q28" s="629" t="s">
        <v>840</v>
      </c>
      <c r="R28" s="675"/>
      <c r="S28" s="617">
        <v>41899.029000000002</v>
      </c>
      <c r="T28" s="614">
        <v>18732.626</v>
      </c>
      <c r="U28" s="631">
        <f>-(S28-T28)/S28</f>
        <v>-0.55291025956711315</v>
      </c>
      <c r="V28" s="617"/>
      <c r="W28" s="632"/>
      <c r="X28" s="632"/>
      <c r="Y28" s="633"/>
      <c r="Z28" s="634"/>
    </row>
    <row r="29" spans="1:26" ht="25.5" x14ac:dyDescent="0.2">
      <c r="A29" s="606">
        <v>37</v>
      </c>
      <c r="B29" s="624"/>
      <c r="C29" s="625"/>
      <c r="D29" s="625">
        <v>82</v>
      </c>
      <c r="E29" s="625">
        <v>33.850000000005799</v>
      </c>
      <c r="F29" s="626">
        <v>1355</v>
      </c>
      <c r="G29" s="624">
        <v>17</v>
      </c>
      <c r="H29" s="624" t="s">
        <v>53</v>
      </c>
      <c r="I29" s="624" t="s">
        <v>9</v>
      </c>
      <c r="J29" s="625">
        <v>2727</v>
      </c>
      <c r="K29" s="624" t="s">
        <v>867</v>
      </c>
      <c r="L29" s="627">
        <v>38490.006000000001</v>
      </c>
      <c r="M29" s="613">
        <v>58.2</v>
      </c>
      <c r="N29" s="614">
        <v>1789.192</v>
      </c>
      <c r="O29" s="615">
        <f t="shared" si="0"/>
        <v>-0.95351541384534977</v>
      </c>
      <c r="P29" s="628"/>
      <c r="Q29" s="617" t="s">
        <v>840</v>
      </c>
      <c r="R29" s="615"/>
      <c r="S29" s="617">
        <v>46605.438000000002</v>
      </c>
      <c r="T29" s="614">
        <v>1964.1020000000001</v>
      </c>
      <c r="U29" s="631">
        <f>-(S29-T29)/S29</f>
        <v>-0.95785680632375991</v>
      </c>
      <c r="V29" s="617"/>
      <c r="W29" s="632"/>
      <c r="X29" s="632"/>
      <c r="Y29" s="633"/>
      <c r="Z29" s="656"/>
    </row>
    <row r="30" spans="1:26" ht="25.5" x14ac:dyDescent="0.2">
      <c r="A30" s="606">
        <v>38</v>
      </c>
      <c r="B30" s="624"/>
      <c r="C30" s="625"/>
      <c r="D30" s="609"/>
      <c r="E30" s="610">
        <v>22.810000000001299</v>
      </c>
      <c r="F30" s="626">
        <v>1356</v>
      </c>
      <c r="G30" s="624">
        <v>19</v>
      </c>
      <c r="H30" s="624" t="s">
        <v>55</v>
      </c>
      <c r="I30" s="624" t="s">
        <v>9</v>
      </c>
      <c r="J30" s="625">
        <v>3149</v>
      </c>
      <c r="K30" s="624" t="s">
        <v>868</v>
      </c>
      <c r="L30" s="627">
        <v>25782.083999999999</v>
      </c>
      <c r="M30" s="613">
        <v>72.2</v>
      </c>
      <c r="N30" s="614">
        <v>5619.84</v>
      </c>
      <c r="O30" s="615">
        <f t="shared" si="0"/>
        <v>-0.78202537855357235</v>
      </c>
      <c r="P30" s="628"/>
      <c r="Q30" s="629">
        <f>S30-T30-(L30-N30)</f>
        <v>12987.158000000003</v>
      </c>
      <c r="R30" s="675">
        <f>-(L30-(N30-Q30))/L30</f>
        <v>-1.2857533937132468</v>
      </c>
      <c r="S30" s="617">
        <v>46571.248</v>
      </c>
      <c r="T30" s="614">
        <v>13421.846</v>
      </c>
      <c r="U30" s="631">
        <f>-(S30-T30)/S30</f>
        <v>-0.71179973532167318</v>
      </c>
      <c r="V30" s="617"/>
      <c r="W30" s="632"/>
      <c r="X30" s="632"/>
      <c r="Y30" s="633"/>
      <c r="Z30" s="634"/>
    </row>
    <row r="31" spans="1:26" ht="25.5" x14ac:dyDescent="0.2">
      <c r="A31" s="606">
        <v>39</v>
      </c>
      <c r="B31" s="624"/>
      <c r="C31" s="625"/>
      <c r="D31" s="635"/>
      <c r="E31" s="635"/>
      <c r="F31" s="626">
        <v>1364</v>
      </c>
      <c r="G31" s="624">
        <v>21</v>
      </c>
      <c r="H31" s="624" t="s">
        <v>57</v>
      </c>
      <c r="I31" s="624" t="s">
        <v>9</v>
      </c>
      <c r="J31" s="625">
        <v>3948</v>
      </c>
      <c r="K31" s="624" t="s">
        <v>869</v>
      </c>
      <c r="L31" s="627">
        <v>7211.9049999999997</v>
      </c>
      <c r="M31" s="613">
        <v>81</v>
      </c>
      <c r="N31" s="614">
        <v>9361.4220000000005</v>
      </c>
      <c r="O31" s="615">
        <f t="shared" si="0"/>
        <v>0.2980512083839153</v>
      </c>
      <c r="P31" s="628"/>
      <c r="Q31" s="629">
        <f>S31-T31-(L31-N31)</f>
        <v>-4729.0589999999966</v>
      </c>
      <c r="R31" s="675">
        <f>-(L31-(N31-Q31))/L31</f>
        <v>0.95378072783820589</v>
      </c>
      <c r="S31" s="617">
        <v>22568.705000000002</v>
      </c>
      <c r="T31" s="614">
        <v>29447.280999999999</v>
      </c>
      <c r="U31" s="631">
        <f>-(S31-T31)/S31</f>
        <v>0.30478381457863873</v>
      </c>
      <c r="V31" s="617"/>
      <c r="W31" s="632"/>
      <c r="X31" s="632"/>
      <c r="Y31" s="633"/>
      <c r="Z31" s="634"/>
    </row>
    <row r="32" spans="1:26" ht="25.5" x14ac:dyDescent="0.2">
      <c r="A32" s="606">
        <v>40</v>
      </c>
      <c r="B32" s="624"/>
      <c r="C32" s="625"/>
      <c r="D32" s="635"/>
      <c r="E32" s="625">
        <v>41.159999999996202</v>
      </c>
      <c r="F32" s="626">
        <v>1378</v>
      </c>
      <c r="G32" s="624">
        <v>22</v>
      </c>
      <c r="H32" s="624" t="s">
        <v>59</v>
      </c>
      <c r="I32" s="624" t="s">
        <v>9</v>
      </c>
      <c r="J32" s="625">
        <v>2850</v>
      </c>
      <c r="K32" s="624" t="s">
        <v>870</v>
      </c>
      <c r="L32" s="627">
        <v>47558.258999999998</v>
      </c>
      <c r="M32" s="613">
        <v>61.3333333333333</v>
      </c>
      <c r="N32" s="614">
        <v>2698.3989999999999</v>
      </c>
      <c r="O32" s="615">
        <f t="shared" si="0"/>
        <v>-0.94326119044854018</v>
      </c>
      <c r="P32" s="628"/>
      <c r="Q32" s="617" t="s">
        <v>840</v>
      </c>
      <c r="R32" s="615"/>
      <c r="S32" s="617">
        <v>84071.952000000005</v>
      </c>
      <c r="T32" s="614">
        <v>21523.629000000001</v>
      </c>
      <c r="U32" s="631">
        <f>-(S32-T32)/S32</f>
        <v>-0.74398561603517899</v>
      </c>
      <c r="V32" s="617"/>
      <c r="W32" s="632"/>
      <c r="X32" s="632"/>
      <c r="Y32" s="633"/>
      <c r="Z32" s="656"/>
    </row>
    <row r="33" spans="1:26" x14ac:dyDescent="0.2">
      <c r="A33" s="606">
        <v>41</v>
      </c>
      <c r="B33" s="624"/>
      <c r="C33" s="625"/>
      <c r="D33" s="635"/>
      <c r="E33" s="635"/>
      <c r="F33" s="626"/>
      <c r="G33" s="624"/>
      <c r="H33" s="624"/>
      <c r="I33" s="624"/>
      <c r="J33" s="625">
        <v>6031</v>
      </c>
      <c r="K33" s="624" t="s">
        <v>871</v>
      </c>
      <c r="L33" s="627">
        <v>20888.596000000001</v>
      </c>
      <c r="M33" s="613">
        <v>87</v>
      </c>
      <c r="N33" s="614">
        <v>9201.8559999999998</v>
      </c>
      <c r="O33" s="615">
        <f t="shared" si="0"/>
        <v>-0.55947944036066377</v>
      </c>
      <c r="P33" s="628"/>
      <c r="Q33" s="629">
        <f>S32-T32-(L32-N32)-(L33-N33)+L32*0.1-N32</f>
        <v>8059.1499000000022</v>
      </c>
      <c r="R33" s="675">
        <f>-(L33-(N33-Q33))/L33</f>
        <v>-0.94529521754358214</v>
      </c>
      <c r="S33" s="617"/>
      <c r="T33" s="632"/>
      <c r="U33" s="631"/>
      <c r="V33" s="617"/>
      <c r="W33" s="632"/>
      <c r="X33" s="632"/>
      <c r="Y33" s="633"/>
      <c r="Z33" s="634"/>
    </row>
    <row r="34" spans="1:26" ht="25.5" x14ac:dyDescent="0.2">
      <c r="A34" s="606">
        <v>42</v>
      </c>
      <c r="B34" s="624"/>
      <c r="C34" s="625"/>
      <c r="D34" s="625">
        <v>78</v>
      </c>
      <c r="E34" s="625">
        <v>19.4199999999983</v>
      </c>
      <c r="F34" s="626">
        <v>1384</v>
      </c>
      <c r="G34" s="624">
        <v>16</v>
      </c>
      <c r="H34" s="624" t="s">
        <v>62</v>
      </c>
      <c r="I34" s="624" t="s">
        <v>9</v>
      </c>
      <c r="J34" s="625">
        <v>1573</v>
      </c>
      <c r="K34" s="624" t="s">
        <v>872</v>
      </c>
      <c r="L34" s="627">
        <v>22713.133999999998</v>
      </c>
      <c r="M34" s="613">
        <v>40</v>
      </c>
      <c r="N34" s="614">
        <v>4603.71</v>
      </c>
      <c r="O34" s="615">
        <f t="shared" si="0"/>
        <v>-0.79731066615465751</v>
      </c>
      <c r="P34" s="628"/>
      <c r="Q34" s="629" t="s">
        <v>840</v>
      </c>
      <c r="R34" s="675"/>
      <c r="S34" s="617">
        <v>22713.133999999998</v>
      </c>
      <c r="T34" s="614">
        <v>4603.71</v>
      </c>
      <c r="U34" s="631">
        <f>-(S34-T34)/S34</f>
        <v>-0.79731066615465751</v>
      </c>
      <c r="V34" s="617"/>
      <c r="W34" s="632"/>
      <c r="X34" s="632"/>
      <c r="Y34" s="633"/>
      <c r="Z34" s="634"/>
    </row>
    <row r="35" spans="1:26" ht="15.75" customHeight="1" x14ac:dyDescent="0.2">
      <c r="A35" s="606">
        <v>43</v>
      </c>
      <c r="B35" s="624"/>
      <c r="C35" s="625"/>
      <c r="D35" s="635"/>
      <c r="E35" s="635"/>
      <c r="F35" s="626">
        <v>6018</v>
      </c>
      <c r="G35" s="624">
        <v>18</v>
      </c>
      <c r="H35" s="624" t="s">
        <v>264</v>
      </c>
      <c r="I35" s="624" t="s">
        <v>9</v>
      </c>
      <c r="J35" s="625">
        <v>2840</v>
      </c>
      <c r="K35" s="624" t="s">
        <v>873</v>
      </c>
      <c r="L35" s="627">
        <v>12918.1</v>
      </c>
      <c r="M35" s="613">
        <v>61</v>
      </c>
      <c r="N35" s="614">
        <v>2197.7220000000002</v>
      </c>
      <c r="O35" s="615">
        <f t="shared" si="0"/>
        <v>-0.82987265929200116</v>
      </c>
      <c r="P35" s="628"/>
      <c r="Q35" s="629" t="s">
        <v>840</v>
      </c>
      <c r="R35" s="675"/>
      <c r="S35" s="617">
        <v>12918.1</v>
      </c>
      <c r="T35" s="614">
        <v>2197.7220000000002</v>
      </c>
      <c r="U35" s="631">
        <f>-(S35-T35)/S35</f>
        <v>-0.82987265929200116</v>
      </c>
      <c r="V35" s="617"/>
      <c r="W35" s="632"/>
      <c r="X35" s="632"/>
      <c r="Y35" s="633"/>
      <c r="Z35" s="634"/>
    </row>
    <row r="36" spans="1:26" ht="38.25" x14ac:dyDescent="0.2">
      <c r="A36" s="606">
        <v>44</v>
      </c>
      <c r="B36" s="624"/>
      <c r="C36" s="625"/>
      <c r="D36" s="635"/>
      <c r="E36" s="635"/>
      <c r="F36" s="626">
        <v>6041</v>
      </c>
      <c r="G36" s="624">
        <v>20</v>
      </c>
      <c r="H36" s="624" t="s">
        <v>270</v>
      </c>
      <c r="I36" s="624" t="s">
        <v>9</v>
      </c>
      <c r="J36" s="625">
        <v>2850</v>
      </c>
      <c r="K36" s="624" t="s">
        <v>874</v>
      </c>
      <c r="L36" s="627">
        <v>19032.208999999999</v>
      </c>
      <c r="M36" s="613">
        <v>61</v>
      </c>
      <c r="N36" s="614">
        <v>757.702</v>
      </c>
      <c r="O36" s="615">
        <f t="shared" si="0"/>
        <v>-0.96018843635018924</v>
      </c>
      <c r="P36" s="628"/>
      <c r="Q36" s="617" t="s">
        <v>840</v>
      </c>
      <c r="R36" s="615"/>
      <c r="S36" s="617">
        <v>40510.324000000001</v>
      </c>
      <c r="T36" s="614">
        <v>4468.7449999999999</v>
      </c>
      <c r="U36" s="631">
        <f>-(S36-T36)/S36</f>
        <v>-0.88968873712291208</v>
      </c>
      <c r="V36" s="617"/>
      <c r="W36" s="632"/>
      <c r="X36" s="632"/>
      <c r="Y36" s="633"/>
      <c r="Z36" s="656"/>
    </row>
    <row r="37" spans="1:26" ht="13.5" thickBot="1" x14ac:dyDescent="0.25">
      <c r="A37" s="606">
        <v>45</v>
      </c>
      <c r="B37" s="636"/>
      <c r="C37" s="637"/>
      <c r="D37" s="639"/>
      <c r="E37" s="637">
        <v>18.229999999999599</v>
      </c>
      <c r="F37" s="677"/>
      <c r="G37" s="678"/>
      <c r="H37" s="678"/>
      <c r="I37" s="678"/>
      <c r="J37" s="637">
        <v>3947</v>
      </c>
      <c r="K37" s="636" t="s">
        <v>875</v>
      </c>
      <c r="L37" s="641">
        <v>21478.115000000002</v>
      </c>
      <c r="M37" s="642">
        <v>80.6666666666667</v>
      </c>
      <c r="N37" s="643">
        <v>1734.575</v>
      </c>
      <c r="O37" s="644">
        <f t="shared" si="0"/>
        <v>-0.91923988674052637</v>
      </c>
      <c r="P37" s="645"/>
      <c r="Q37" s="617" t="s">
        <v>840</v>
      </c>
      <c r="R37" s="615"/>
      <c r="S37" s="617"/>
      <c r="T37" s="632"/>
      <c r="U37" s="631"/>
      <c r="V37" s="646">
        <f>SUM(L28:L37)</f>
        <v>257971.43699999998</v>
      </c>
      <c r="W37" s="647">
        <f>-0.9*V37</f>
        <v>-232174.29329999999</v>
      </c>
      <c r="X37" s="643">
        <v>-294539.58299999998</v>
      </c>
      <c r="Y37" s="648">
        <f>X37/W37</f>
        <v>1.2686141037130918</v>
      </c>
      <c r="Z37" s="634"/>
    </row>
    <row r="38" spans="1:26" ht="39" thickBot="1" x14ac:dyDescent="0.25">
      <c r="A38" s="606">
        <v>46</v>
      </c>
      <c r="B38" s="660" t="s">
        <v>65</v>
      </c>
      <c r="C38" s="661">
        <v>23</v>
      </c>
      <c r="D38" s="679"/>
      <c r="E38" s="662"/>
      <c r="F38" s="663">
        <v>1507</v>
      </c>
      <c r="G38" s="660">
        <v>23</v>
      </c>
      <c r="H38" s="660" t="s">
        <v>64</v>
      </c>
      <c r="I38" s="660" t="s">
        <v>40</v>
      </c>
      <c r="J38" s="661">
        <v>3809</v>
      </c>
      <c r="K38" s="660" t="s">
        <v>876</v>
      </c>
      <c r="L38" s="664">
        <v>1158.886</v>
      </c>
      <c r="M38" s="665">
        <v>78</v>
      </c>
      <c r="N38" s="666">
        <v>667.80799999999999</v>
      </c>
      <c r="O38" s="667">
        <f t="shared" si="0"/>
        <v>-0.42375004961661455</v>
      </c>
      <c r="P38" s="668"/>
      <c r="Q38" s="680">
        <f>S38-T38-(L38-N38)</f>
        <v>630.12899999999991</v>
      </c>
      <c r="R38" s="681">
        <f>-(L38-(N38-Q38))/L38</f>
        <v>-0.96748687964131064</v>
      </c>
      <c r="S38" s="669">
        <v>1982.37</v>
      </c>
      <c r="T38" s="666">
        <v>861.16300000000001</v>
      </c>
      <c r="U38" s="682">
        <f>-(S38-T38)/S38</f>
        <v>-0.56558916852050822</v>
      </c>
      <c r="V38" s="669">
        <f>L38</f>
        <v>1158.886</v>
      </c>
      <c r="W38" s="670">
        <f>-0.9*V38</f>
        <v>-1042.9974</v>
      </c>
      <c r="X38" s="666">
        <v>-1148.979</v>
      </c>
      <c r="Y38" s="671">
        <f>X38/W38</f>
        <v>1.1016125255921061</v>
      </c>
      <c r="Z38" s="634"/>
    </row>
    <row r="39" spans="1:26" ht="38.25" x14ac:dyDescent="0.2">
      <c r="A39" s="606">
        <v>47</v>
      </c>
      <c r="B39" s="649" t="s">
        <v>18</v>
      </c>
      <c r="C39" s="650">
        <v>24</v>
      </c>
      <c r="D39" s="676">
        <v>35</v>
      </c>
      <c r="E39" s="650">
        <v>17.1699999999983</v>
      </c>
      <c r="F39" s="651">
        <v>602</v>
      </c>
      <c r="G39" s="649">
        <v>24</v>
      </c>
      <c r="H39" s="649" t="s">
        <v>17</v>
      </c>
      <c r="I39" s="649" t="s">
        <v>9</v>
      </c>
      <c r="J39" s="650">
        <v>3405</v>
      </c>
      <c r="K39" s="649" t="s">
        <v>877</v>
      </c>
      <c r="L39" s="652">
        <v>19498.153999999999</v>
      </c>
      <c r="M39" s="653">
        <v>75.6666666666667</v>
      </c>
      <c r="N39" s="619">
        <v>1481.268</v>
      </c>
      <c r="O39" s="654">
        <f t="shared" si="0"/>
        <v>-0.92403034666768968</v>
      </c>
      <c r="P39" s="655"/>
      <c r="Q39" s="617" t="s">
        <v>840</v>
      </c>
      <c r="R39" s="615"/>
      <c r="S39" s="617">
        <v>39974.15</v>
      </c>
      <c r="T39" s="614">
        <v>2870.223</v>
      </c>
      <c r="U39" s="631">
        <f>-(S39-T39)/S39</f>
        <v>-0.92819802297234588</v>
      </c>
      <c r="V39" s="617"/>
      <c r="W39" s="632"/>
      <c r="X39" s="632"/>
      <c r="Y39" s="633"/>
      <c r="Z39" s="656"/>
    </row>
    <row r="40" spans="1:26" x14ac:dyDescent="0.2">
      <c r="A40" s="606">
        <v>48</v>
      </c>
      <c r="B40" s="624"/>
      <c r="C40" s="625"/>
      <c r="D40" s="610">
        <v>36</v>
      </c>
      <c r="E40" s="610">
        <v>17.819999999999698</v>
      </c>
      <c r="F40" s="626"/>
      <c r="G40" s="624"/>
      <c r="H40" s="624"/>
      <c r="I40" s="624"/>
      <c r="J40" s="625">
        <v>3407</v>
      </c>
      <c r="K40" s="624" t="s">
        <v>878</v>
      </c>
      <c r="L40" s="627">
        <v>20475.995999999999</v>
      </c>
      <c r="M40" s="613">
        <v>76</v>
      </c>
      <c r="N40" s="614">
        <v>1388.9549999999999</v>
      </c>
      <c r="O40" s="615">
        <f t="shared" si="0"/>
        <v>-0.93216666969460227</v>
      </c>
      <c r="P40" s="628"/>
      <c r="Q40" s="617" t="s">
        <v>840</v>
      </c>
      <c r="R40" s="615"/>
      <c r="S40" s="617"/>
      <c r="T40" s="632"/>
      <c r="U40" s="631"/>
      <c r="V40" s="617"/>
      <c r="W40" s="632"/>
      <c r="X40" s="632"/>
      <c r="Y40" s="633"/>
      <c r="Z40" s="656"/>
    </row>
    <row r="41" spans="1:26" ht="25.5" x14ac:dyDescent="0.2">
      <c r="A41" s="606">
        <v>49</v>
      </c>
      <c r="B41" s="624"/>
      <c r="C41" s="625"/>
      <c r="D41" s="610">
        <v>86</v>
      </c>
      <c r="E41" s="610">
        <v>15.8199999999997</v>
      </c>
      <c r="F41" s="626">
        <v>1552</v>
      </c>
      <c r="G41" s="624">
        <v>25</v>
      </c>
      <c r="H41" s="624" t="s">
        <v>67</v>
      </c>
      <c r="I41" s="624" t="s">
        <v>9</v>
      </c>
      <c r="J41" s="625">
        <v>2866</v>
      </c>
      <c r="K41" s="624" t="s">
        <v>879</v>
      </c>
      <c r="L41" s="627">
        <v>17971.2</v>
      </c>
      <c r="M41" s="613">
        <v>63</v>
      </c>
      <c r="N41" s="614">
        <v>831.27</v>
      </c>
      <c r="O41" s="615">
        <f t="shared" si="0"/>
        <v>-0.95374432425213673</v>
      </c>
      <c r="P41" s="628"/>
      <c r="Q41" s="617" t="s">
        <v>840</v>
      </c>
      <c r="R41" s="615"/>
      <c r="S41" s="617">
        <v>32386.277999999998</v>
      </c>
      <c r="T41" s="614">
        <v>2971.56</v>
      </c>
      <c r="U41" s="631">
        <f>-(S41-T41)/S41</f>
        <v>-0.9082463258050214</v>
      </c>
      <c r="V41" s="617"/>
      <c r="W41" s="632"/>
      <c r="X41" s="632"/>
      <c r="Y41" s="633"/>
      <c r="Z41" s="656"/>
    </row>
    <row r="42" spans="1:26" x14ac:dyDescent="0.2">
      <c r="A42" s="606">
        <v>50</v>
      </c>
      <c r="B42" s="624"/>
      <c r="C42" s="625"/>
      <c r="D42" s="610">
        <v>75</v>
      </c>
      <c r="E42" s="625">
        <v>12.6999999999989</v>
      </c>
      <c r="F42" s="626"/>
      <c r="G42" s="624"/>
      <c r="H42" s="624"/>
      <c r="I42" s="624"/>
      <c r="J42" s="625">
        <v>2876</v>
      </c>
      <c r="K42" s="624" t="s">
        <v>880</v>
      </c>
      <c r="L42" s="627">
        <v>14415.078</v>
      </c>
      <c r="M42" s="613">
        <v>68</v>
      </c>
      <c r="N42" s="614">
        <v>2140.29</v>
      </c>
      <c r="O42" s="615">
        <f t="shared" si="0"/>
        <v>-0.85152421651828736</v>
      </c>
      <c r="P42" s="628"/>
      <c r="Q42" s="629" t="s">
        <v>840</v>
      </c>
      <c r="R42" s="675"/>
      <c r="S42" s="617"/>
      <c r="T42" s="632"/>
      <c r="U42" s="631"/>
      <c r="V42" s="617"/>
      <c r="W42" s="632"/>
      <c r="X42" s="632"/>
      <c r="Y42" s="633"/>
      <c r="Z42" s="656"/>
    </row>
    <row r="43" spans="1:26" ht="51" x14ac:dyDescent="0.2">
      <c r="A43" s="606">
        <v>51</v>
      </c>
      <c r="B43" s="624"/>
      <c r="C43" s="625"/>
      <c r="D43" s="610">
        <v>60</v>
      </c>
      <c r="E43" s="625">
        <v>9.0400000000008696</v>
      </c>
      <c r="F43" s="626">
        <v>1554</v>
      </c>
      <c r="G43" s="624">
        <v>28</v>
      </c>
      <c r="H43" s="624" t="s">
        <v>70</v>
      </c>
      <c r="I43" s="624" t="s">
        <v>9</v>
      </c>
      <c r="J43" s="625">
        <v>3797</v>
      </c>
      <c r="K43" s="624" t="s">
        <v>881</v>
      </c>
      <c r="L43" s="627">
        <v>10095.924999999999</v>
      </c>
      <c r="M43" s="613">
        <v>77</v>
      </c>
      <c r="N43" s="614">
        <v>8553.5329999999994</v>
      </c>
      <c r="O43" s="615">
        <f t="shared" si="0"/>
        <v>-0.15277371810903903</v>
      </c>
      <c r="P43" s="628"/>
      <c r="Q43" s="629">
        <f>S43-T43-(L43-N43)</f>
        <v>7073.3590000000004</v>
      </c>
      <c r="R43" s="675">
        <f>-(L43-(N43-Q43))/L43</f>
        <v>-0.85338896634037997</v>
      </c>
      <c r="S43" s="617">
        <v>18793.539000000001</v>
      </c>
      <c r="T43" s="614">
        <v>10177.788</v>
      </c>
      <c r="U43" s="631">
        <f>-(S43-T43)/S43</f>
        <v>-0.45844218058131575</v>
      </c>
      <c r="V43" s="617"/>
      <c r="W43" s="632"/>
      <c r="X43" s="632"/>
      <c r="Y43" s="633"/>
      <c r="Z43" s="634"/>
    </row>
    <row r="44" spans="1:26" ht="25.5" x14ac:dyDescent="0.2">
      <c r="A44" s="606">
        <v>52</v>
      </c>
      <c r="B44" s="624"/>
      <c r="C44" s="625"/>
      <c r="D44" s="610">
        <v>7</v>
      </c>
      <c r="E44" s="625">
        <v>43.0899999999965</v>
      </c>
      <c r="F44" s="626">
        <v>1571</v>
      </c>
      <c r="G44" s="624">
        <v>26</v>
      </c>
      <c r="H44" s="624" t="s">
        <v>72</v>
      </c>
      <c r="I44" s="624" t="s">
        <v>9</v>
      </c>
      <c r="J44" s="625">
        <v>983</v>
      </c>
      <c r="K44" s="624" t="s">
        <v>882</v>
      </c>
      <c r="L44" s="627">
        <v>48730.968000000001</v>
      </c>
      <c r="M44" s="613">
        <v>23.6666666666667</v>
      </c>
      <c r="N44" s="614">
        <v>4443.5780000000004</v>
      </c>
      <c r="O44" s="615">
        <f t="shared" si="0"/>
        <v>-0.90881408306931233</v>
      </c>
      <c r="P44" s="628"/>
      <c r="Q44" s="617" t="s">
        <v>840</v>
      </c>
      <c r="R44" s="615"/>
      <c r="S44" s="617">
        <v>52525.838000000003</v>
      </c>
      <c r="T44" s="614">
        <v>4474.3980000000001</v>
      </c>
      <c r="U44" s="631">
        <f>-(S44-T44)/S44</f>
        <v>-0.91481529528381822</v>
      </c>
      <c r="V44" s="617"/>
      <c r="W44" s="632"/>
      <c r="X44" s="632"/>
      <c r="Y44" s="633"/>
      <c r="Z44" s="634"/>
    </row>
    <row r="45" spans="1:26" ht="25.5" x14ac:dyDescent="0.2">
      <c r="A45" s="606">
        <v>53</v>
      </c>
      <c r="B45" s="624"/>
      <c r="C45" s="625"/>
      <c r="D45" s="610">
        <v>43</v>
      </c>
      <c r="E45" s="610">
        <v>28.4700000000012</v>
      </c>
      <c r="F45" s="626">
        <v>1572</v>
      </c>
      <c r="G45" s="624">
        <v>27</v>
      </c>
      <c r="H45" s="624" t="s">
        <v>74</v>
      </c>
      <c r="I45" s="624" t="s">
        <v>9</v>
      </c>
      <c r="J45" s="625">
        <v>2727</v>
      </c>
      <c r="K45" s="624" t="s">
        <v>883</v>
      </c>
      <c r="L45" s="627">
        <v>33904.703000000001</v>
      </c>
      <c r="M45" s="613">
        <v>57.5</v>
      </c>
      <c r="N45" s="614">
        <v>849.95600000000002</v>
      </c>
      <c r="O45" s="615">
        <f t="shared" si="0"/>
        <v>-0.97493102947989252</v>
      </c>
      <c r="P45" s="628"/>
      <c r="Q45" s="617" t="s">
        <v>840</v>
      </c>
      <c r="R45" s="615"/>
      <c r="S45" s="617">
        <v>33911.076999999997</v>
      </c>
      <c r="T45" s="614">
        <v>861.447</v>
      </c>
      <c r="U45" s="631">
        <f>-(S45-T45)/S45</f>
        <v>-0.9745968846698676</v>
      </c>
      <c r="V45" s="617"/>
      <c r="W45" s="632"/>
      <c r="X45" s="632"/>
      <c r="Y45" s="633"/>
      <c r="Z45" s="656"/>
    </row>
    <row r="46" spans="1:26" ht="25.5" x14ac:dyDescent="0.2">
      <c r="A46" s="606">
        <v>54</v>
      </c>
      <c r="B46" s="624"/>
      <c r="C46" s="625"/>
      <c r="D46" s="610">
        <v>24</v>
      </c>
      <c r="E46" s="625">
        <v>27.299999999999301</v>
      </c>
      <c r="F46" s="626">
        <v>1573</v>
      </c>
      <c r="G46" s="624">
        <v>29</v>
      </c>
      <c r="H46" s="624" t="s">
        <v>76</v>
      </c>
      <c r="I46" s="624" t="s">
        <v>9</v>
      </c>
      <c r="J46" s="625">
        <v>1571</v>
      </c>
      <c r="K46" s="624" t="s">
        <v>884</v>
      </c>
      <c r="L46" s="627">
        <v>32586.773000000001</v>
      </c>
      <c r="M46" s="613">
        <v>37.5</v>
      </c>
      <c r="N46" s="614">
        <v>1047.674</v>
      </c>
      <c r="O46" s="615">
        <f t="shared" si="0"/>
        <v>-0.96784971620233773</v>
      </c>
      <c r="P46" s="628"/>
      <c r="Q46" s="617" t="s">
        <v>840</v>
      </c>
      <c r="R46" s="615"/>
      <c r="S46" s="617">
        <v>70343.369000000006</v>
      </c>
      <c r="T46" s="614">
        <v>2421.4879999999998</v>
      </c>
      <c r="U46" s="631">
        <f>-(S46-T46)/S46</f>
        <v>-0.96557617250319649</v>
      </c>
      <c r="V46" s="617"/>
      <c r="W46" s="632"/>
      <c r="X46" s="632"/>
      <c r="Y46" s="633"/>
      <c r="Z46" s="656"/>
    </row>
    <row r="47" spans="1:26" ht="13.5" thickBot="1" x14ac:dyDescent="0.25">
      <c r="A47" s="606">
        <v>55</v>
      </c>
      <c r="B47" s="636"/>
      <c r="C47" s="637"/>
      <c r="D47" s="683">
        <v>21</v>
      </c>
      <c r="E47" s="637">
        <v>32.579999999994499</v>
      </c>
      <c r="F47" s="640"/>
      <c r="G47" s="636"/>
      <c r="H47" s="636"/>
      <c r="I47" s="636"/>
      <c r="J47" s="637">
        <v>1573</v>
      </c>
      <c r="K47" s="636" t="s">
        <v>885</v>
      </c>
      <c r="L47" s="641">
        <v>37756.595999999998</v>
      </c>
      <c r="M47" s="642">
        <v>39.8333333333333</v>
      </c>
      <c r="N47" s="643">
        <v>1373.8140000000001</v>
      </c>
      <c r="O47" s="644">
        <f t="shared" si="0"/>
        <v>-0.96361393384085792</v>
      </c>
      <c r="P47" s="645"/>
      <c r="Q47" s="617" t="s">
        <v>840</v>
      </c>
      <c r="R47" s="615"/>
      <c r="S47" s="617"/>
      <c r="T47" s="632"/>
      <c r="U47" s="631"/>
      <c r="V47" s="646">
        <f>SUM(L39:L47)</f>
        <v>235435.39300000001</v>
      </c>
      <c r="W47" s="647">
        <f>-0.9*V47</f>
        <v>-211891.85370000001</v>
      </c>
      <c r="X47" s="643">
        <v>-231522.948</v>
      </c>
      <c r="Y47" s="648">
        <f>X47/W47</f>
        <v>1.0926467627575434</v>
      </c>
      <c r="Z47" s="684"/>
    </row>
    <row r="48" spans="1:26" ht="12.75" customHeight="1" x14ac:dyDescent="0.2">
      <c r="A48" s="606">
        <v>56</v>
      </c>
      <c r="B48" s="649" t="s">
        <v>80</v>
      </c>
      <c r="C48" s="650">
        <v>25</v>
      </c>
      <c r="D48" s="672"/>
      <c r="E48" s="676">
        <v>11.5400000000009</v>
      </c>
      <c r="F48" s="651">
        <v>1599</v>
      </c>
      <c r="G48" s="649">
        <v>31</v>
      </c>
      <c r="H48" s="649" t="s">
        <v>79</v>
      </c>
      <c r="I48" s="649" t="s">
        <v>40</v>
      </c>
      <c r="J48" s="650">
        <v>1384</v>
      </c>
      <c r="K48" s="649" t="s">
        <v>886</v>
      </c>
      <c r="L48" s="652">
        <v>13065.857</v>
      </c>
      <c r="M48" s="653">
        <v>35.3333333333333</v>
      </c>
      <c r="N48" s="619">
        <v>10.635999999999999</v>
      </c>
      <c r="O48" s="654">
        <f t="shared" si="0"/>
        <v>-0.99918596996737374</v>
      </c>
      <c r="P48" s="655"/>
      <c r="Q48" s="618" t="s">
        <v>840</v>
      </c>
      <c r="R48" s="654"/>
      <c r="S48" s="618">
        <v>22014.056</v>
      </c>
      <c r="T48" s="619">
        <v>46.445</v>
      </c>
      <c r="U48" s="620">
        <f>-(S48-T48)/S48</f>
        <v>-0.99789021159935276</v>
      </c>
      <c r="V48" s="617"/>
      <c r="W48" s="632"/>
      <c r="X48" s="632"/>
      <c r="Y48" s="633"/>
      <c r="Z48" s="656"/>
    </row>
    <row r="49" spans="1:26" x14ac:dyDescent="0.2">
      <c r="A49" s="606">
        <v>57</v>
      </c>
      <c r="B49" s="624"/>
      <c r="C49" s="625"/>
      <c r="D49" s="635"/>
      <c r="E49" s="625">
        <v>8.0200000000004401</v>
      </c>
      <c r="F49" s="626"/>
      <c r="G49" s="624"/>
      <c r="H49" s="624"/>
      <c r="I49" s="624"/>
      <c r="J49" s="625">
        <v>1552</v>
      </c>
      <c r="K49" s="624" t="s">
        <v>887</v>
      </c>
      <c r="L49" s="627">
        <v>8948.1990000000005</v>
      </c>
      <c r="M49" s="613">
        <v>36</v>
      </c>
      <c r="N49" s="614">
        <v>35.808999999999997</v>
      </c>
      <c r="O49" s="615">
        <f t="shared" si="0"/>
        <v>-0.99599818913280769</v>
      </c>
      <c r="P49" s="628"/>
      <c r="Q49" s="617" t="s">
        <v>840</v>
      </c>
      <c r="R49" s="615"/>
      <c r="S49" s="617"/>
      <c r="T49" s="632"/>
      <c r="U49" s="631"/>
      <c r="V49" s="617"/>
      <c r="W49" s="632"/>
      <c r="X49" s="632"/>
      <c r="Y49" s="633"/>
      <c r="Z49" s="656"/>
    </row>
    <row r="50" spans="1:26" ht="25.5" x14ac:dyDescent="0.2">
      <c r="A50" s="606">
        <v>58</v>
      </c>
      <c r="B50" s="624"/>
      <c r="C50" s="625"/>
      <c r="D50" s="635"/>
      <c r="E50" s="635"/>
      <c r="F50" s="626">
        <v>1606</v>
      </c>
      <c r="G50" s="624">
        <v>32</v>
      </c>
      <c r="H50" s="624" t="s">
        <v>83</v>
      </c>
      <c r="I50" s="624" t="s">
        <v>9</v>
      </c>
      <c r="J50" s="625">
        <v>1743</v>
      </c>
      <c r="K50" s="624" t="s">
        <v>888</v>
      </c>
      <c r="L50" s="627">
        <v>5281.65</v>
      </c>
      <c r="M50" s="613">
        <v>48</v>
      </c>
      <c r="N50" s="614">
        <v>130.22200000000001</v>
      </c>
      <c r="O50" s="615">
        <f t="shared" si="0"/>
        <v>-0.97534444728446612</v>
      </c>
      <c r="P50" s="628"/>
      <c r="Q50" s="617" t="s">
        <v>840</v>
      </c>
      <c r="R50" s="615"/>
      <c r="S50" s="617">
        <v>5281.65</v>
      </c>
      <c r="T50" s="614">
        <v>130.22200000000001</v>
      </c>
      <c r="U50" s="631">
        <f>-(S50-T50)/S50</f>
        <v>-0.97534444728446612</v>
      </c>
      <c r="V50" s="617"/>
      <c r="W50" s="632"/>
      <c r="X50" s="632"/>
      <c r="Y50" s="633"/>
      <c r="Z50" s="656"/>
    </row>
    <row r="51" spans="1:26" ht="25.5" x14ac:dyDescent="0.2">
      <c r="A51" s="606">
        <v>59</v>
      </c>
      <c r="B51" s="624"/>
      <c r="C51" s="625"/>
      <c r="D51" s="635"/>
      <c r="E51" s="609"/>
      <c r="F51" s="626">
        <v>1613</v>
      </c>
      <c r="G51" s="624">
        <v>34</v>
      </c>
      <c r="H51" s="624" t="s">
        <v>85</v>
      </c>
      <c r="I51" s="624" t="s">
        <v>9</v>
      </c>
      <c r="J51" s="625">
        <v>6705</v>
      </c>
      <c r="K51" s="624" t="s">
        <v>889</v>
      </c>
      <c r="L51" s="627">
        <v>4398.9769999999999</v>
      </c>
      <c r="M51" s="613">
        <v>94</v>
      </c>
      <c r="N51" s="614">
        <v>0</v>
      </c>
      <c r="O51" s="615">
        <f t="shared" si="0"/>
        <v>-1</v>
      </c>
      <c r="P51" s="628"/>
      <c r="Q51" s="617" t="s">
        <v>840</v>
      </c>
      <c r="R51" s="615"/>
      <c r="S51" s="617">
        <v>4398.9769999999999</v>
      </c>
      <c r="T51" s="614">
        <v>0</v>
      </c>
      <c r="U51" s="631">
        <f>-(S51-T51)/S51</f>
        <v>-1</v>
      </c>
      <c r="V51" s="617"/>
      <c r="W51" s="632"/>
      <c r="X51" s="632"/>
      <c r="Y51" s="633"/>
      <c r="Z51" s="634"/>
    </row>
    <row r="52" spans="1:26" ht="25.5" x14ac:dyDescent="0.2">
      <c r="A52" s="606">
        <v>60</v>
      </c>
      <c r="B52" s="624"/>
      <c r="C52" s="625"/>
      <c r="D52" s="635"/>
      <c r="E52" s="610">
        <v>17.159999999999901</v>
      </c>
      <c r="F52" s="626">
        <v>1619</v>
      </c>
      <c r="G52" s="624">
        <v>30</v>
      </c>
      <c r="H52" s="624" t="s">
        <v>87</v>
      </c>
      <c r="I52" s="624" t="s">
        <v>9</v>
      </c>
      <c r="J52" s="625">
        <v>1606</v>
      </c>
      <c r="K52" s="624" t="s">
        <v>890</v>
      </c>
      <c r="L52" s="627">
        <v>19450.291000000001</v>
      </c>
      <c r="M52" s="613">
        <v>43.6</v>
      </c>
      <c r="N52" s="614">
        <v>4479.2979999999998</v>
      </c>
      <c r="O52" s="615">
        <f t="shared" si="0"/>
        <v>-0.76970534785315048</v>
      </c>
      <c r="P52" s="628"/>
      <c r="Q52" s="629">
        <f>S52-T52-(SUM(L52:L54)-SUM(N52:N54))-Q53-Q54</f>
        <v>721.31059999999889</v>
      </c>
      <c r="R52" s="675">
        <f>-(L52-(N52-Q52))/L52</f>
        <v>-0.80679017090284144</v>
      </c>
      <c r="S52" s="617">
        <v>39593.468000000001</v>
      </c>
      <c r="T52" s="614">
        <v>7605.5249999999996</v>
      </c>
      <c r="U52" s="631">
        <f>-(S52-T52)/S52</f>
        <v>-0.80790960266476275</v>
      </c>
      <c r="V52" s="617"/>
      <c r="W52" s="632"/>
      <c r="X52" s="632"/>
      <c r="Y52" s="633"/>
      <c r="Z52" s="656"/>
    </row>
    <row r="53" spans="1:26" x14ac:dyDescent="0.2">
      <c r="A53" s="606">
        <v>62</v>
      </c>
      <c r="B53" s="624"/>
      <c r="C53" s="625"/>
      <c r="D53" s="609"/>
      <c r="E53" s="625">
        <v>7.9899999999997799</v>
      </c>
      <c r="F53" s="626"/>
      <c r="G53" s="624"/>
      <c r="H53" s="624"/>
      <c r="I53" s="624"/>
      <c r="J53" s="625">
        <v>2403</v>
      </c>
      <c r="K53" s="624" t="s">
        <v>891</v>
      </c>
      <c r="L53" s="627">
        <v>8852.7420000000002</v>
      </c>
      <c r="M53" s="613">
        <v>50.5</v>
      </c>
      <c r="N53" s="614">
        <v>1625.2070000000001</v>
      </c>
      <c r="O53" s="615">
        <f t="shared" si="0"/>
        <v>-0.81641767036698909</v>
      </c>
      <c r="P53" s="628"/>
      <c r="Q53" s="629">
        <f>N53-L53*0.1</f>
        <v>739.93280000000004</v>
      </c>
      <c r="R53" s="675">
        <f>-(L53-(N53-Q53))/L53</f>
        <v>-0.9</v>
      </c>
      <c r="S53" s="617"/>
      <c r="T53" s="632"/>
      <c r="U53" s="631"/>
      <c r="V53" s="617"/>
      <c r="W53" s="632"/>
      <c r="X53" s="632"/>
      <c r="Y53" s="633"/>
      <c r="Z53" s="634"/>
    </row>
    <row r="54" spans="1:26" x14ac:dyDescent="0.2">
      <c r="A54" s="606">
        <v>63</v>
      </c>
      <c r="B54" s="624"/>
      <c r="C54" s="625"/>
      <c r="D54" s="609"/>
      <c r="E54" s="610">
        <v>8.2299999999995599</v>
      </c>
      <c r="F54" s="626"/>
      <c r="G54" s="624"/>
      <c r="H54" s="624"/>
      <c r="I54" s="624"/>
      <c r="J54" s="625">
        <v>2828</v>
      </c>
      <c r="K54" s="624" t="s">
        <v>892</v>
      </c>
      <c r="L54" s="627">
        <v>9253.5239999999994</v>
      </c>
      <c r="M54" s="613">
        <v>58.5</v>
      </c>
      <c r="N54" s="614">
        <v>1382.961</v>
      </c>
      <c r="O54" s="615">
        <f t="shared" si="0"/>
        <v>-0.85054764001260486</v>
      </c>
      <c r="P54" s="628"/>
      <c r="Q54" s="629">
        <f>N54-L54*0.1</f>
        <v>457.60860000000002</v>
      </c>
      <c r="R54" s="675">
        <f>-(L54-(N54-Q54))/L54</f>
        <v>-0.9</v>
      </c>
      <c r="S54" s="617"/>
      <c r="T54" s="632"/>
      <c r="U54" s="631"/>
      <c r="V54" s="617"/>
      <c r="W54" s="632"/>
      <c r="X54" s="632"/>
      <c r="Y54" s="633"/>
      <c r="Z54" s="634"/>
    </row>
    <row r="55" spans="1:26" ht="25.5" x14ac:dyDescent="0.2">
      <c r="A55" s="606">
        <v>65</v>
      </c>
      <c r="B55" s="624"/>
      <c r="C55" s="625"/>
      <c r="D55" s="609"/>
      <c r="E55" s="625">
        <v>2.5399999999999601</v>
      </c>
      <c r="F55" s="626">
        <v>1626</v>
      </c>
      <c r="G55" s="624">
        <v>33</v>
      </c>
      <c r="H55" s="624" t="s">
        <v>91</v>
      </c>
      <c r="I55" s="624" t="s">
        <v>9</v>
      </c>
      <c r="J55" s="625">
        <v>1353</v>
      </c>
      <c r="K55" s="624" t="s">
        <v>893</v>
      </c>
      <c r="L55" s="627">
        <v>2886.123</v>
      </c>
      <c r="M55" s="613">
        <v>28.5</v>
      </c>
      <c r="N55" s="614">
        <v>130.435</v>
      </c>
      <c r="O55" s="615">
        <f t="shared" si="0"/>
        <v>-0.95480615344529673</v>
      </c>
      <c r="P55" s="628"/>
      <c r="Q55" s="617" t="s">
        <v>840</v>
      </c>
      <c r="R55" s="615"/>
      <c r="S55" s="617">
        <v>14131.763000000001</v>
      </c>
      <c r="T55" s="614">
        <v>2076.3119999999999</v>
      </c>
      <c r="U55" s="631">
        <f>-(S55-T55)/S55</f>
        <v>-0.85307480743910014</v>
      </c>
      <c r="V55" s="617"/>
      <c r="W55" s="632"/>
      <c r="X55" s="632"/>
      <c r="Y55" s="633"/>
      <c r="Z55" s="634"/>
    </row>
    <row r="56" spans="1:26" x14ac:dyDescent="0.2">
      <c r="A56" s="606">
        <v>66</v>
      </c>
      <c r="B56" s="624"/>
      <c r="C56" s="625"/>
      <c r="D56" s="609"/>
      <c r="E56" s="625">
        <v>4.5500000000001801</v>
      </c>
      <c r="F56" s="626"/>
      <c r="G56" s="624"/>
      <c r="H56" s="624"/>
      <c r="I56" s="624"/>
      <c r="J56" s="625">
        <v>6004</v>
      </c>
      <c r="K56" s="624" t="s">
        <v>894</v>
      </c>
      <c r="L56" s="627">
        <v>4998.9809999999998</v>
      </c>
      <c r="M56" s="613">
        <v>84.5</v>
      </c>
      <c r="N56" s="614">
        <v>1945.877</v>
      </c>
      <c r="O56" s="615">
        <f t="shared" si="0"/>
        <v>-0.61074526988600275</v>
      </c>
      <c r="P56" s="628"/>
      <c r="Q56" s="629">
        <f>L57*0.1+L55*0.1-N55</f>
        <v>500.72269999999997</v>
      </c>
      <c r="R56" s="675">
        <f>-(L56-(N56-Q56))/L56</f>
        <v>-0.71091022350354993</v>
      </c>
      <c r="S56" s="617"/>
      <c r="T56" s="632"/>
      <c r="U56" s="631"/>
      <c r="V56" s="617"/>
      <c r="W56" s="632"/>
      <c r="X56" s="632"/>
      <c r="Y56" s="633"/>
      <c r="Z56" s="634"/>
    </row>
    <row r="57" spans="1:26" ht="13.5" thickBot="1" x14ac:dyDescent="0.25">
      <c r="A57" s="606">
        <v>67</v>
      </c>
      <c r="B57" s="636"/>
      <c r="C57" s="637"/>
      <c r="D57" s="638"/>
      <c r="E57" s="639"/>
      <c r="F57" s="640"/>
      <c r="G57" s="636"/>
      <c r="H57" s="636"/>
      <c r="I57" s="636"/>
      <c r="J57" s="637">
        <v>6018</v>
      </c>
      <c r="K57" s="636" t="s">
        <v>895</v>
      </c>
      <c r="L57" s="641">
        <v>3425.4540000000002</v>
      </c>
      <c r="M57" s="642">
        <v>85</v>
      </c>
      <c r="N57" s="643">
        <v>0</v>
      </c>
      <c r="O57" s="644">
        <f t="shared" si="0"/>
        <v>-1</v>
      </c>
      <c r="P57" s="645"/>
      <c r="Q57" s="646" t="s">
        <v>840</v>
      </c>
      <c r="R57" s="659"/>
      <c r="S57" s="646"/>
      <c r="T57" s="647"/>
      <c r="U57" s="659"/>
      <c r="V57" s="646">
        <f>SUM(L48:L57)</f>
        <v>80561.79800000001</v>
      </c>
      <c r="W57" s="647">
        <f>-0.9*V57</f>
        <v>-72505.618200000012</v>
      </c>
      <c r="X57" s="643">
        <v>-79886.122000000003</v>
      </c>
      <c r="Y57" s="648">
        <f>X57/W57</f>
        <v>1.1017921642932766</v>
      </c>
      <c r="Z57" s="634"/>
    </row>
    <row r="58" spans="1:26" ht="25.5" x14ac:dyDescent="0.2">
      <c r="A58" s="606">
        <v>68</v>
      </c>
      <c r="B58" s="649" t="s">
        <v>96</v>
      </c>
      <c r="C58" s="650">
        <v>26</v>
      </c>
      <c r="D58" s="672"/>
      <c r="E58" s="685"/>
      <c r="F58" s="651">
        <v>1702</v>
      </c>
      <c r="G58" s="649">
        <v>35</v>
      </c>
      <c r="H58" s="649" t="s">
        <v>95</v>
      </c>
      <c r="I58" s="649" t="s">
        <v>40</v>
      </c>
      <c r="J58" s="650">
        <v>8006</v>
      </c>
      <c r="K58" s="649" t="s">
        <v>896</v>
      </c>
      <c r="L58" s="652">
        <v>4588.6899999999996</v>
      </c>
      <c r="M58" s="653">
        <v>96</v>
      </c>
      <c r="N58" s="619">
        <v>69.894000000000005</v>
      </c>
      <c r="O58" s="654">
        <f t="shared" si="0"/>
        <v>-0.984768201817948</v>
      </c>
      <c r="P58" s="655"/>
      <c r="Q58" s="618" t="s">
        <v>840</v>
      </c>
      <c r="R58" s="620"/>
      <c r="S58" s="617">
        <v>21415.815999999999</v>
      </c>
      <c r="T58" s="614">
        <v>8556.1219999999994</v>
      </c>
      <c r="U58" s="631">
        <f>-(S58-T58)/S58</f>
        <v>-0.60047648896497807</v>
      </c>
      <c r="V58" s="617"/>
      <c r="W58" s="632"/>
      <c r="X58" s="632"/>
      <c r="Y58" s="633"/>
      <c r="Z58" s="656"/>
    </row>
    <row r="59" spans="1:26" ht="25.5" x14ac:dyDescent="0.2">
      <c r="A59" s="606">
        <v>69</v>
      </c>
      <c r="B59" s="624"/>
      <c r="C59" s="625"/>
      <c r="D59" s="610">
        <v>58</v>
      </c>
      <c r="E59" s="610">
        <v>34.849999999998502</v>
      </c>
      <c r="F59" s="626">
        <v>1733</v>
      </c>
      <c r="G59" s="624">
        <v>36</v>
      </c>
      <c r="H59" s="624" t="s">
        <v>98</v>
      </c>
      <c r="I59" s="624" t="s">
        <v>9</v>
      </c>
      <c r="J59" s="625">
        <v>1552</v>
      </c>
      <c r="K59" s="624" t="s">
        <v>897</v>
      </c>
      <c r="L59" s="627">
        <v>43227.925999999999</v>
      </c>
      <c r="M59" s="613">
        <v>36.4</v>
      </c>
      <c r="N59" s="614">
        <v>1200.1679999999999</v>
      </c>
      <c r="O59" s="615">
        <f t="shared" si="0"/>
        <v>-0.97223628077830992</v>
      </c>
      <c r="P59" s="628"/>
      <c r="Q59" s="617" t="s">
        <v>840</v>
      </c>
      <c r="R59" s="615"/>
      <c r="S59" s="617">
        <v>91904.074999999997</v>
      </c>
      <c r="T59" s="614">
        <v>43765.53</v>
      </c>
      <c r="U59" s="631">
        <f>-(S59-T59)/S59</f>
        <v>-0.52379119206629299</v>
      </c>
      <c r="V59" s="617"/>
      <c r="W59" s="632"/>
      <c r="X59" s="632"/>
      <c r="Y59" s="633"/>
      <c r="Z59" s="656"/>
    </row>
    <row r="60" spans="1:26" ht="25.5" x14ac:dyDescent="0.2">
      <c r="A60" s="606">
        <v>70</v>
      </c>
      <c r="B60" s="624"/>
      <c r="C60" s="625"/>
      <c r="D60" s="610">
        <v>73</v>
      </c>
      <c r="E60" s="610">
        <v>40.650000000001498</v>
      </c>
      <c r="F60" s="626"/>
      <c r="G60" s="624"/>
      <c r="H60" s="624"/>
      <c r="I60" s="624"/>
      <c r="J60" s="625">
        <v>2378</v>
      </c>
      <c r="K60" s="624" t="s">
        <v>898</v>
      </c>
      <c r="L60" s="627">
        <v>48676.148999999998</v>
      </c>
      <c r="M60" s="613">
        <v>50</v>
      </c>
      <c r="N60" s="614">
        <v>42565.362000000001</v>
      </c>
      <c r="O60" s="615">
        <f t="shared" si="0"/>
        <v>-0.12553965598223468</v>
      </c>
      <c r="P60" s="628"/>
      <c r="Q60" s="629">
        <f>L59*0.1-N59</f>
        <v>3122.6246000000001</v>
      </c>
      <c r="R60" s="675">
        <f>-(L60-(N60-Q60))/L60</f>
        <v>-0.18969067581743165</v>
      </c>
      <c r="S60" s="617"/>
      <c r="T60" s="632"/>
      <c r="U60" s="631"/>
      <c r="V60" s="617"/>
      <c r="W60" s="632"/>
      <c r="X60" s="632"/>
      <c r="Y60" s="633"/>
      <c r="Z60" s="634"/>
    </row>
    <row r="61" spans="1:26" ht="25.5" x14ac:dyDescent="0.2">
      <c r="A61" s="606">
        <v>71</v>
      </c>
      <c r="B61" s="624"/>
      <c r="C61" s="625"/>
      <c r="D61" s="610">
        <v>95</v>
      </c>
      <c r="E61" s="609"/>
      <c r="F61" s="626">
        <v>1743</v>
      </c>
      <c r="G61" s="624">
        <v>37</v>
      </c>
      <c r="H61" s="624" t="s">
        <v>101</v>
      </c>
      <c r="I61" s="624" t="s">
        <v>9</v>
      </c>
      <c r="J61" s="625">
        <v>6250</v>
      </c>
      <c r="K61" s="624" t="s">
        <v>899</v>
      </c>
      <c r="L61" s="627">
        <v>15979.826999999999</v>
      </c>
      <c r="M61" s="613">
        <v>91</v>
      </c>
      <c r="N61" s="614">
        <v>10643.454</v>
      </c>
      <c r="O61" s="615">
        <f t="shared" si="0"/>
        <v>-0.33394435371546888</v>
      </c>
      <c r="P61" s="628"/>
      <c r="Q61" s="629">
        <f>S61-T61-(L61-N61)</f>
        <v>11075.549000000003</v>
      </c>
      <c r="R61" s="675">
        <f>-(L61-(N61-Q61))/L61</f>
        <v>-1.0270400299077083</v>
      </c>
      <c r="S61" s="617">
        <v>46522.688000000002</v>
      </c>
      <c r="T61" s="614">
        <v>30110.766</v>
      </c>
      <c r="U61" s="631">
        <f>-(S61-T61)/S61</f>
        <v>-0.35277243653677109</v>
      </c>
      <c r="V61" s="617"/>
      <c r="W61" s="632"/>
      <c r="X61" s="632"/>
      <c r="Y61" s="633"/>
      <c r="Z61" s="634"/>
    </row>
    <row r="62" spans="1:26" ht="51.75" thickBot="1" x14ac:dyDescent="0.25">
      <c r="A62" s="606">
        <v>72</v>
      </c>
      <c r="B62" s="636"/>
      <c r="C62" s="637"/>
      <c r="D62" s="638"/>
      <c r="E62" s="683">
        <v>16.3099999999977</v>
      </c>
      <c r="F62" s="640">
        <v>1745</v>
      </c>
      <c r="G62" s="636">
        <v>38</v>
      </c>
      <c r="H62" s="636" t="s">
        <v>103</v>
      </c>
      <c r="I62" s="636" t="s">
        <v>9</v>
      </c>
      <c r="J62" s="637">
        <v>3113</v>
      </c>
      <c r="K62" s="636" t="s">
        <v>900</v>
      </c>
      <c r="L62" s="641">
        <v>19236.829000000002</v>
      </c>
      <c r="M62" s="642">
        <v>68.5</v>
      </c>
      <c r="N62" s="643">
        <v>16253.878000000001</v>
      </c>
      <c r="O62" s="644">
        <f t="shared" si="0"/>
        <v>-0.15506458990720356</v>
      </c>
      <c r="P62" s="645"/>
      <c r="Q62" s="629">
        <f>S62-T62-(L62-N62)</f>
        <v>7196.1309999999976</v>
      </c>
      <c r="R62" s="675">
        <f>-(L62-(N62-Q62))/L62</f>
        <v>-0.52914552601158937</v>
      </c>
      <c r="S62" s="617">
        <v>30171</v>
      </c>
      <c r="T62" s="614">
        <v>19991.918000000001</v>
      </c>
      <c r="U62" s="631">
        <f>-(S62-T62)/S62</f>
        <v>-0.3373796692187862</v>
      </c>
      <c r="V62" s="646">
        <f>SUM(L58:L62)</f>
        <v>131709.421</v>
      </c>
      <c r="W62" s="647">
        <f>-0.9*V62</f>
        <v>-118538.4789</v>
      </c>
      <c r="X62" s="643">
        <v>-149706.87</v>
      </c>
      <c r="Y62" s="648">
        <f>X62/W62</f>
        <v>1.262939016842741</v>
      </c>
      <c r="Z62" s="634"/>
    </row>
    <row r="63" spans="1:26" ht="12.75" customHeight="1" x14ac:dyDescent="0.2">
      <c r="A63" s="606">
        <v>73</v>
      </c>
      <c r="B63" s="649" t="s">
        <v>106</v>
      </c>
      <c r="C63" s="650">
        <v>33</v>
      </c>
      <c r="D63" s="672"/>
      <c r="E63" s="676">
        <v>8.3700000000008004</v>
      </c>
      <c r="F63" s="651">
        <v>2364</v>
      </c>
      <c r="G63" s="649">
        <v>39</v>
      </c>
      <c r="H63" s="649" t="s">
        <v>105</v>
      </c>
      <c r="I63" s="649" t="s">
        <v>9</v>
      </c>
      <c r="J63" s="650">
        <v>1355</v>
      </c>
      <c r="K63" s="649" t="s">
        <v>901</v>
      </c>
      <c r="L63" s="652">
        <v>9754.4470000000001</v>
      </c>
      <c r="M63" s="653">
        <v>29.5</v>
      </c>
      <c r="N63" s="619">
        <v>364.09199999999998</v>
      </c>
      <c r="O63" s="654">
        <f t="shared" si="0"/>
        <v>-0.96267425513716964</v>
      </c>
      <c r="P63" s="655"/>
      <c r="Q63" s="618" t="s">
        <v>840</v>
      </c>
      <c r="R63" s="654"/>
      <c r="S63" s="618">
        <v>30656.907999999999</v>
      </c>
      <c r="T63" s="619">
        <v>1400.5340000000001</v>
      </c>
      <c r="U63" s="620">
        <f>-(S63-T63)/S63</f>
        <v>-0.95431587556057518</v>
      </c>
      <c r="V63" s="617"/>
      <c r="W63" s="632"/>
      <c r="X63" s="632"/>
      <c r="Y63" s="633"/>
      <c r="Z63" s="634"/>
    </row>
    <row r="64" spans="1:26" x14ac:dyDescent="0.2">
      <c r="A64" s="606">
        <v>74</v>
      </c>
      <c r="B64" s="624"/>
      <c r="C64" s="625"/>
      <c r="D64" s="609"/>
      <c r="E64" s="610">
        <v>17.180000000000302</v>
      </c>
      <c r="F64" s="626"/>
      <c r="G64" s="624"/>
      <c r="H64" s="624"/>
      <c r="I64" s="624"/>
      <c r="J64" s="625">
        <v>1626</v>
      </c>
      <c r="K64" s="624" t="s">
        <v>902</v>
      </c>
      <c r="L64" s="627">
        <v>20902.460999999999</v>
      </c>
      <c r="M64" s="613">
        <v>46.4</v>
      </c>
      <c r="N64" s="614">
        <v>1036.442</v>
      </c>
      <c r="O64" s="615">
        <f t="shared" si="0"/>
        <v>-0.95041531234049426</v>
      </c>
      <c r="P64" s="628"/>
      <c r="Q64" s="617" t="s">
        <v>840</v>
      </c>
      <c r="R64" s="615"/>
      <c r="S64" s="617"/>
      <c r="T64" s="632"/>
      <c r="U64" s="631"/>
      <c r="V64" s="617"/>
      <c r="W64" s="632"/>
      <c r="X64" s="632"/>
      <c r="Y64" s="633"/>
      <c r="Z64" s="634"/>
    </row>
    <row r="65" spans="1:26" ht="26.25" thickBot="1" x14ac:dyDescent="0.25">
      <c r="A65" s="606">
        <v>75</v>
      </c>
      <c r="B65" s="636"/>
      <c r="C65" s="637"/>
      <c r="D65" s="638"/>
      <c r="E65" s="637">
        <v>4.5</v>
      </c>
      <c r="F65" s="640">
        <v>8002</v>
      </c>
      <c r="G65" s="636">
        <v>40</v>
      </c>
      <c r="H65" s="636" t="s">
        <v>290</v>
      </c>
      <c r="I65" s="636" t="s">
        <v>40</v>
      </c>
      <c r="J65" s="637">
        <v>2832</v>
      </c>
      <c r="K65" s="636" t="s">
        <v>903</v>
      </c>
      <c r="L65" s="641">
        <v>5225.7160000000003</v>
      </c>
      <c r="M65" s="642">
        <v>59.5</v>
      </c>
      <c r="N65" s="643">
        <v>328.58100000000002</v>
      </c>
      <c r="O65" s="644">
        <f t="shared" si="0"/>
        <v>-0.93712230056130108</v>
      </c>
      <c r="P65" s="645"/>
      <c r="Q65" s="646" t="s">
        <v>840</v>
      </c>
      <c r="R65" s="644"/>
      <c r="S65" s="646">
        <v>5225.7160000000003</v>
      </c>
      <c r="T65" s="643">
        <v>328.58100000000002</v>
      </c>
      <c r="U65" s="659">
        <f>-(S65-T65)/S65</f>
        <v>-0.93712230056130108</v>
      </c>
      <c r="V65" s="646">
        <f>SUM(L63:L65)</f>
        <v>35882.623999999996</v>
      </c>
      <c r="W65" s="647">
        <f>-0.9*V65</f>
        <v>-32294.361599999997</v>
      </c>
      <c r="X65" s="643">
        <v>-40779.78</v>
      </c>
      <c r="Y65" s="648">
        <f>X65/W65</f>
        <v>1.2627523189682748</v>
      </c>
      <c r="Z65" s="684"/>
    </row>
    <row r="66" spans="1:26" ht="38.25" x14ac:dyDescent="0.2">
      <c r="A66" s="606">
        <v>76</v>
      </c>
      <c r="B66" s="649" t="s">
        <v>110</v>
      </c>
      <c r="C66" s="650">
        <v>34</v>
      </c>
      <c r="D66" s="672"/>
      <c r="E66" s="676">
        <v>8.7000000000007294</v>
      </c>
      <c r="F66" s="651">
        <v>2378</v>
      </c>
      <c r="G66" s="649">
        <v>41</v>
      </c>
      <c r="H66" s="649" t="s">
        <v>109</v>
      </c>
      <c r="I66" s="649" t="s">
        <v>9</v>
      </c>
      <c r="J66" s="650">
        <v>1364</v>
      </c>
      <c r="K66" s="649" t="s">
        <v>904</v>
      </c>
      <c r="L66" s="652">
        <v>10080.154</v>
      </c>
      <c r="M66" s="653">
        <v>32.6666666666667</v>
      </c>
      <c r="N66" s="619">
        <v>560.30899999999997</v>
      </c>
      <c r="O66" s="654">
        <f t="shared" ref="O66:O129" si="1">-(L66-N66)/L66</f>
        <v>-0.94441463890333432</v>
      </c>
      <c r="P66" s="655"/>
      <c r="Q66" s="617" t="s">
        <v>840</v>
      </c>
      <c r="R66" s="615"/>
      <c r="S66" s="617">
        <v>12121.589</v>
      </c>
      <c r="T66" s="614">
        <v>689.77200000000005</v>
      </c>
      <c r="U66" s="631">
        <f>-(S66-T66)/S66</f>
        <v>-0.94309557930070054</v>
      </c>
      <c r="V66" s="617"/>
      <c r="W66" s="632"/>
      <c r="X66" s="632"/>
      <c r="Y66" s="633"/>
      <c r="Z66" s="634"/>
    </row>
    <row r="67" spans="1:26" ht="25.5" x14ac:dyDescent="0.2">
      <c r="A67" s="606">
        <v>77</v>
      </c>
      <c r="B67" s="624"/>
      <c r="C67" s="625"/>
      <c r="D67" s="609"/>
      <c r="E67" s="610">
        <v>16.6999999999971</v>
      </c>
      <c r="F67" s="626">
        <v>2403</v>
      </c>
      <c r="G67" s="624">
        <v>42</v>
      </c>
      <c r="H67" s="624" t="s">
        <v>112</v>
      </c>
      <c r="I67" s="624" t="s">
        <v>9</v>
      </c>
      <c r="J67" s="625">
        <v>2527</v>
      </c>
      <c r="K67" s="624" t="s">
        <v>905</v>
      </c>
      <c r="L67" s="627">
        <v>18898.862000000001</v>
      </c>
      <c r="M67" s="613">
        <v>53.1666666666667</v>
      </c>
      <c r="N67" s="614">
        <v>133.21199999999999</v>
      </c>
      <c r="O67" s="615">
        <f t="shared" si="1"/>
        <v>-0.99295132161925947</v>
      </c>
      <c r="P67" s="628"/>
      <c r="Q67" s="617" t="s">
        <v>840</v>
      </c>
      <c r="R67" s="615"/>
      <c r="S67" s="617">
        <v>18954.355</v>
      </c>
      <c r="T67" s="614">
        <v>133.21199999999999</v>
      </c>
      <c r="U67" s="631">
        <f>-(S67-T67)/S67</f>
        <v>-0.99297195815948369</v>
      </c>
      <c r="V67" s="617"/>
      <c r="W67" s="632"/>
      <c r="X67" s="632"/>
      <c r="Y67" s="633"/>
      <c r="Z67" s="656"/>
    </row>
    <row r="68" spans="1:26" ht="25.5" x14ac:dyDescent="0.2">
      <c r="A68" s="606">
        <v>78</v>
      </c>
      <c r="B68" s="624"/>
      <c r="C68" s="625"/>
      <c r="D68" s="609"/>
      <c r="E68" s="609"/>
      <c r="F68" s="626">
        <v>2408</v>
      </c>
      <c r="G68" s="624">
        <v>43</v>
      </c>
      <c r="H68" s="624" t="s">
        <v>114</v>
      </c>
      <c r="I68" s="624" t="s">
        <v>9</v>
      </c>
      <c r="J68" s="625">
        <v>2836</v>
      </c>
      <c r="K68" s="624" t="s">
        <v>906</v>
      </c>
      <c r="L68" s="627">
        <v>5953.6869999999999</v>
      </c>
      <c r="M68" s="613">
        <v>60</v>
      </c>
      <c r="N68" s="614">
        <v>40.503</v>
      </c>
      <c r="O68" s="615">
        <f t="shared" si="1"/>
        <v>-0.99319698868952977</v>
      </c>
      <c r="P68" s="628"/>
      <c r="Q68" s="617" t="s">
        <v>840</v>
      </c>
      <c r="R68" s="615"/>
      <c r="S68" s="617">
        <v>14261.731</v>
      </c>
      <c r="T68" s="614">
        <v>70.238</v>
      </c>
      <c r="U68" s="631">
        <f>-(S68-T68)/S68</f>
        <v>-0.99507507188292921</v>
      </c>
      <c r="V68" s="617"/>
      <c r="W68" s="632"/>
      <c r="X68" s="632"/>
      <c r="Y68" s="633"/>
      <c r="Z68" s="656"/>
    </row>
    <row r="69" spans="1:26" ht="13.5" thickBot="1" x14ac:dyDescent="0.25">
      <c r="A69" s="606">
        <v>79</v>
      </c>
      <c r="B69" s="636"/>
      <c r="C69" s="637"/>
      <c r="D69" s="639"/>
      <c r="E69" s="639"/>
      <c r="F69" s="640"/>
      <c r="G69" s="636"/>
      <c r="H69" s="636"/>
      <c r="I69" s="636"/>
      <c r="J69" s="637">
        <v>8002</v>
      </c>
      <c r="K69" s="636" t="s">
        <v>907</v>
      </c>
      <c r="L69" s="641">
        <v>8308.0439999999999</v>
      </c>
      <c r="M69" s="642">
        <v>95</v>
      </c>
      <c r="N69" s="643">
        <v>29.734999999999999</v>
      </c>
      <c r="O69" s="644">
        <f t="shared" si="1"/>
        <v>-0.99642093855063829</v>
      </c>
      <c r="P69" s="645"/>
      <c r="Q69" s="617" t="s">
        <v>840</v>
      </c>
      <c r="R69" s="615"/>
      <c r="S69" s="617"/>
      <c r="T69" s="632"/>
      <c r="U69" s="631"/>
      <c r="V69" s="646">
        <f>SUM(L66:L69)</f>
        <v>43240.747000000003</v>
      </c>
      <c r="W69" s="647">
        <f>-0.9*V69</f>
        <v>-38916.672300000006</v>
      </c>
      <c r="X69" s="643">
        <v>-47318.97</v>
      </c>
      <c r="Y69" s="648">
        <f>X69/W69</f>
        <v>1.2159048346998567</v>
      </c>
      <c r="Z69" s="656"/>
    </row>
    <row r="70" spans="1:26" ht="25.5" x14ac:dyDescent="0.2">
      <c r="A70" s="606">
        <v>80</v>
      </c>
      <c r="B70" s="649" t="s">
        <v>118</v>
      </c>
      <c r="C70" s="650">
        <v>36</v>
      </c>
      <c r="D70" s="685"/>
      <c r="E70" s="685"/>
      <c r="F70" s="651">
        <v>2480</v>
      </c>
      <c r="G70" s="649">
        <v>45</v>
      </c>
      <c r="H70" s="649" t="s">
        <v>117</v>
      </c>
      <c r="I70" s="649" t="s">
        <v>40</v>
      </c>
      <c r="J70" s="650">
        <v>3136</v>
      </c>
      <c r="K70" s="649" t="s">
        <v>908</v>
      </c>
      <c r="L70" s="652">
        <v>8329.6</v>
      </c>
      <c r="M70" s="653">
        <v>71</v>
      </c>
      <c r="N70" s="619">
        <v>0</v>
      </c>
      <c r="O70" s="654">
        <f t="shared" si="1"/>
        <v>-1</v>
      </c>
      <c r="P70" s="655"/>
      <c r="Q70" s="617" t="s">
        <v>840</v>
      </c>
      <c r="R70" s="615"/>
      <c r="S70" s="618">
        <v>12119.92</v>
      </c>
      <c r="T70" s="619">
        <v>0</v>
      </c>
      <c r="U70" s="620">
        <f>-(S70-T70)/S70</f>
        <v>-1</v>
      </c>
      <c r="V70" s="617"/>
      <c r="W70" s="632"/>
      <c r="X70" s="632"/>
      <c r="Y70" s="633"/>
      <c r="Z70" s="634"/>
    </row>
    <row r="71" spans="1:26" ht="25.5" x14ac:dyDescent="0.2">
      <c r="A71" s="606">
        <v>81</v>
      </c>
      <c r="B71" s="624"/>
      <c r="C71" s="625"/>
      <c r="D71" s="635"/>
      <c r="E71" s="635"/>
      <c r="F71" s="626">
        <v>2516</v>
      </c>
      <c r="G71" s="624">
        <v>49</v>
      </c>
      <c r="H71" s="624" t="s">
        <v>120</v>
      </c>
      <c r="I71" s="624" t="s">
        <v>40</v>
      </c>
      <c r="J71" s="625">
        <v>8042</v>
      </c>
      <c r="K71" s="624" t="s">
        <v>909</v>
      </c>
      <c r="L71" s="627">
        <v>7406.8680000000004</v>
      </c>
      <c r="M71" s="613">
        <v>96</v>
      </c>
      <c r="N71" s="614">
        <v>309.98200000000003</v>
      </c>
      <c r="O71" s="615">
        <f t="shared" si="1"/>
        <v>-0.95814938243802916</v>
      </c>
      <c r="P71" s="628"/>
      <c r="Q71" s="617" t="s">
        <v>840</v>
      </c>
      <c r="R71" s="615"/>
      <c r="S71" s="617">
        <v>24175.053</v>
      </c>
      <c r="T71" s="614">
        <v>841.65899999999999</v>
      </c>
      <c r="U71" s="631">
        <f>-(S71-T71)/S71</f>
        <v>-0.96518481262481615</v>
      </c>
      <c r="V71" s="617"/>
      <c r="W71" s="632"/>
      <c r="X71" s="632"/>
      <c r="Y71" s="633"/>
      <c r="Z71" s="656"/>
    </row>
    <row r="72" spans="1:26" ht="25.5" x14ac:dyDescent="0.2">
      <c r="A72" s="606">
        <v>82</v>
      </c>
      <c r="B72" s="624"/>
      <c r="C72" s="625"/>
      <c r="D72" s="635"/>
      <c r="E72" s="635"/>
      <c r="F72" s="626">
        <v>2526</v>
      </c>
      <c r="G72" s="624">
        <v>47</v>
      </c>
      <c r="H72" s="624" t="s">
        <v>122</v>
      </c>
      <c r="I72" s="624" t="s">
        <v>9</v>
      </c>
      <c r="J72" s="625">
        <v>3809</v>
      </c>
      <c r="K72" s="624" t="s">
        <v>910</v>
      </c>
      <c r="L72" s="627">
        <v>15071.103999999999</v>
      </c>
      <c r="M72" s="613">
        <v>78</v>
      </c>
      <c r="N72" s="614">
        <v>0</v>
      </c>
      <c r="O72" s="615">
        <f t="shared" si="1"/>
        <v>-1</v>
      </c>
      <c r="P72" s="628"/>
      <c r="Q72" s="617" t="s">
        <v>840</v>
      </c>
      <c r="R72" s="615"/>
      <c r="S72" s="617">
        <v>15071.103999999999</v>
      </c>
      <c r="T72" s="614">
        <v>0</v>
      </c>
      <c r="U72" s="631">
        <f>-(S72-T72)/S72</f>
        <v>-1</v>
      </c>
      <c r="V72" s="617"/>
      <c r="W72" s="632"/>
      <c r="X72" s="632"/>
      <c r="Y72" s="633"/>
      <c r="Z72" s="634"/>
    </row>
    <row r="73" spans="1:26" ht="25.5" x14ac:dyDescent="0.2">
      <c r="A73" s="606">
        <v>83</v>
      </c>
      <c r="B73" s="624"/>
      <c r="C73" s="625"/>
      <c r="D73" s="609"/>
      <c r="E73" s="609"/>
      <c r="F73" s="626">
        <v>2527</v>
      </c>
      <c r="G73" s="624">
        <v>48</v>
      </c>
      <c r="H73" s="624" t="s">
        <v>124</v>
      </c>
      <c r="I73" s="624" t="s">
        <v>9</v>
      </c>
      <c r="J73" s="625">
        <v>3942</v>
      </c>
      <c r="K73" s="624" t="s">
        <v>911</v>
      </c>
      <c r="L73" s="627">
        <v>13369.98</v>
      </c>
      <c r="M73" s="613">
        <v>80</v>
      </c>
      <c r="N73" s="614">
        <v>0</v>
      </c>
      <c r="O73" s="615">
        <f t="shared" si="1"/>
        <v>-1</v>
      </c>
      <c r="P73" s="628"/>
      <c r="Q73" s="617" t="s">
        <v>840</v>
      </c>
      <c r="R73" s="615"/>
      <c r="S73" s="617">
        <v>19443.878000000001</v>
      </c>
      <c r="T73" s="614">
        <v>0</v>
      </c>
      <c r="U73" s="631">
        <f>-(S73-T73)/S73</f>
        <v>-1</v>
      </c>
      <c r="V73" s="617"/>
      <c r="W73" s="632"/>
      <c r="X73" s="632"/>
      <c r="Y73" s="633"/>
      <c r="Z73" s="634"/>
    </row>
    <row r="74" spans="1:26" ht="38.25" x14ac:dyDescent="0.2">
      <c r="A74" s="606">
        <v>84</v>
      </c>
      <c r="B74" s="624"/>
      <c r="C74" s="625"/>
      <c r="D74" s="625">
        <v>99</v>
      </c>
      <c r="E74" s="625">
        <v>22.4700000000012</v>
      </c>
      <c r="F74" s="626">
        <v>2549</v>
      </c>
      <c r="G74" s="624">
        <v>44</v>
      </c>
      <c r="H74" s="624" t="s">
        <v>126</v>
      </c>
      <c r="I74" s="624" t="s">
        <v>9</v>
      </c>
      <c r="J74" s="625">
        <v>2642</v>
      </c>
      <c r="K74" s="624" t="s">
        <v>912</v>
      </c>
      <c r="L74" s="627">
        <v>26689.095000000001</v>
      </c>
      <c r="M74" s="613">
        <v>54.75</v>
      </c>
      <c r="N74" s="614">
        <v>3217.9960000000001</v>
      </c>
      <c r="O74" s="615">
        <f t="shared" si="1"/>
        <v>-0.87942655979904905</v>
      </c>
      <c r="P74" s="628"/>
      <c r="Q74" s="629">
        <f>L75*0.1-N75</f>
        <v>1230.8946000000001</v>
      </c>
      <c r="R74" s="675">
        <f>-(L74-(N74-Q74))/L74</f>
        <v>-0.92554631770016937</v>
      </c>
      <c r="S74" s="617">
        <v>38998.040999999997</v>
      </c>
      <c r="T74" s="614">
        <v>3217.9960000000001</v>
      </c>
      <c r="U74" s="631">
        <f>-(S74-T74)/S74</f>
        <v>-0.91748313716578744</v>
      </c>
      <c r="V74" s="617"/>
      <c r="W74" s="632"/>
      <c r="X74" s="632"/>
      <c r="Y74" s="633"/>
      <c r="Z74" s="634"/>
    </row>
    <row r="75" spans="1:26" ht="25.5" x14ac:dyDescent="0.2">
      <c r="A75" s="606">
        <v>85</v>
      </c>
      <c r="B75" s="624"/>
      <c r="C75" s="625"/>
      <c r="D75" s="635"/>
      <c r="E75" s="635"/>
      <c r="F75" s="626"/>
      <c r="G75" s="624"/>
      <c r="H75" s="624"/>
      <c r="I75" s="624"/>
      <c r="J75" s="625">
        <v>8102</v>
      </c>
      <c r="K75" s="624" t="s">
        <v>913</v>
      </c>
      <c r="L75" s="627">
        <v>12308.946</v>
      </c>
      <c r="M75" s="613">
        <v>99</v>
      </c>
      <c r="N75" s="614">
        <v>0</v>
      </c>
      <c r="O75" s="615">
        <f t="shared" si="1"/>
        <v>-1</v>
      </c>
      <c r="P75" s="628"/>
      <c r="Q75" s="617" t="s">
        <v>840</v>
      </c>
      <c r="R75" s="615"/>
      <c r="S75" s="617"/>
      <c r="T75" s="632"/>
      <c r="U75" s="631"/>
      <c r="V75" s="617"/>
      <c r="W75" s="632"/>
      <c r="X75" s="632"/>
      <c r="Y75" s="633"/>
      <c r="Z75" s="634"/>
    </row>
    <row r="76" spans="1:26" ht="25.5" x14ac:dyDescent="0.2">
      <c r="A76" s="606">
        <v>86</v>
      </c>
      <c r="B76" s="624"/>
      <c r="C76" s="625"/>
      <c r="D76" s="635"/>
      <c r="E76" s="625">
        <v>26.590000000000099</v>
      </c>
      <c r="F76" s="626">
        <v>2554</v>
      </c>
      <c r="G76" s="624">
        <v>46</v>
      </c>
      <c r="H76" s="624" t="s">
        <v>129</v>
      </c>
      <c r="I76" s="624" t="s">
        <v>9</v>
      </c>
      <c r="J76" s="625">
        <v>1619</v>
      </c>
      <c r="K76" s="624" t="s">
        <v>914</v>
      </c>
      <c r="L76" s="627">
        <v>32140.655999999999</v>
      </c>
      <c r="M76" s="613">
        <v>44.8</v>
      </c>
      <c r="N76" s="614">
        <v>0</v>
      </c>
      <c r="O76" s="615">
        <f t="shared" si="1"/>
        <v>-1</v>
      </c>
      <c r="P76" s="628"/>
      <c r="Q76" s="617" t="s">
        <v>840</v>
      </c>
      <c r="R76" s="615"/>
      <c r="S76" s="617">
        <v>51907.345000000001</v>
      </c>
      <c r="T76" s="614">
        <v>1329.7280000000001</v>
      </c>
      <c r="U76" s="631">
        <f>-(S76-T76)/S76</f>
        <v>-0.97438266202981483</v>
      </c>
      <c r="V76" s="617"/>
      <c r="W76" s="632"/>
      <c r="X76" s="632"/>
      <c r="Y76" s="633"/>
      <c r="Z76" s="634"/>
    </row>
    <row r="77" spans="1:26" ht="25.5" x14ac:dyDescent="0.2">
      <c r="A77" s="606">
        <v>87</v>
      </c>
      <c r="B77" s="624"/>
      <c r="C77" s="625"/>
      <c r="D77" s="635"/>
      <c r="E77" s="635"/>
      <c r="F77" s="626">
        <v>2594</v>
      </c>
      <c r="G77" s="624">
        <v>50</v>
      </c>
      <c r="H77" s="624" t="s">
        <v>131</v>
      </c>
      <c r="I77" s="624" t="s">
        <v>40</v>
      </c>
      <c r="J77" s="625">
        <v>3406</v>
      </c>
      <c r="K77" s="624" t="s">
        <v>915</v>
      </c>
      <c r="L77" s="627">
        <v>1746.058</v>
      </c>
      <c r="M77" s="613">
        <v>76</v>
      </c>
      <c r="N77" s="614">
        <v>176.75299999999999</v>
      </c>
      <c r="O77" s="615">
        <f t="shared" si="1"/>
        <v>-0.89877025849084058</v>
      </c>
      <c r="P77" s="628"/>
      <c r="Q77" s="617" t="s">
        <v>840</v>
      </c>
      <c r="R77" s="615"/>
      <c r="S77" s="617">
        <v>2469.6579999999999</v>
      </c>
      <c r="T77" s="614">
        <v>333.14</v>
      </c>
      <c r="U77" s="631">
        <f>-(S77-T77)/S77</f>
        <v>-0.86510682855682852</v>
      </c>
      <c r="V77" s="617"/>
      <c r="W77" s="632"/>
      <c r="X77" s="632"/>
      <c r="Y77" s="633"/>
      <c r="Z77" s="634"/>
    </row>
    <row r="78" spans="1:26" ht="25.5" x14ac:dyDescent="0.2">
      <c r="A78" s="606">
        <v>88</v>
      </c>
      <c r="B78" s="624"/>
      <c r="C78" s="625"/>
      <c r="D78" s="635"/>
      <c r="E78" s="635"/>
      <c r="F78" s="626">
        <v>2642</v>
      </c>
      <c r="G78" s="624">
        <v>51</v>
      </c>
      <c r="H78" s="624" t="s">
        <v>133</v>
      </c>
      <c r="I78" s="624" t="s">
        <v>9</v>
      </c>
      <c r="J78" s="625">
        <v>6264</v>
      </c>
      <c r="K78" s="624" t="s">
        <v>916</v>
      </c>
      <c r="L78" s="627">
        <v>14725.59</v>
      </c>
      <c r="M78" s="613">
        <v>91</v>
      </c>
      <c r="N78" s="614">
        <v>0</v>
      </c>
      <c r="O78" s="615">
        <f t="shared" si="1"/>
        <v>-1</v>
      </c>
      <c r="P78" s="628"/>
      <c r="Q78" s="617" t="s">
        <v>840</v>
      </c>
      <c r="R78" s="615"/>
      <c r="S78" s="617">
        <v>26394.691999999999</v>
      </c>
      <c r="T78" s="614">
        <v>0</v>
      </c>
      <c r="U78" s="631">
        <f>-(S78-T78)/S78</f>
        <v>-1</v>
      </c>
      <c r="V78" s="617"/>
      <c r="W78" s="632"/>
      <c r="X78" s="632"/>
      <c r="Y78" s="633"/>
      <c r="Z78" s="634"/>
    </row>
    <row r="79" spans="1:26" ht="25.5" x14ac:dyDescent="0.2">
      <c r="A79" s="606">
        <v>89</v>
      </c>
      <c r="B79" s="624"/>
      <c r="C79" s="625"/>
      <c r="D79" s="635"/>
      <c r="E79" s="609"/>
      <c r="F79" s="626">
        <v>8006</v>
      </c>
      <c r="G79" s="624">
        <v>52</v>
      </c>
      <c r="H79" s="624" t="s">
        <v>292</v>
      </c>
      <c r="I79" s="624" t="s">
        <v>40</v>
      </c>
      <c r="J79" s="625">
        <v>6113</v>
      </c>
      <c r="K79" s="624" t="s">
        <v>917</v>
      </c>
      <c r="L79" s="627">
        <v>2995.9369999999999</v>
      </c>
      <c r="M79" s="613">
        <v>88</v>
      </c>
      <c r="N79" s="614">
        <v>98.438999999999993</v>
      </c>
      <c r="O79" s="615">
        <f t="shared" si="1"/>
        <v>-0.96714249999248991</v>
      </c>
      <c r="P79" s="628"/>
      <c r="Q79" s="617" t="s">
        <v>840</v>
      </c>
      <c r="R79" s="615"/>
      <c r="S79" s="617">
        <v>6821.027</v>
      </c>
      <c r="T79" s="614">
        <v>116.121</v>
      </c>
      <c r="U79" s="631">
        <f>-(S79-T79)/S79</f>
        <v>-0.98297602399169504</v>
      </c>
      <c r="V79" s="617"/>
      <c r="W79" s="632"/>
      <c r="X79" s="632"/>
      <c r="Y79" s="633"/>
      <c r="Z79" s="656"/>
    </row>
    <row r="80" spans="1:26" ht="13.5" thickBot="1" x14ac:dyDescent="0.25">
      <c r="A80" s="606">
        <v>90</v>
      </c>
      <c r="B80" s="636"/>
      <c r="C80" s="637"/>
      <c r="D80" s="639"/>
      <c r="E80" s="639"/>
      <c r="F80" s="640"/>
      <c r="G80" s="636"/>
      <c r="H80" s="636"/>
      <c r="I80" s="636"/>
      <c r="J80" s="637">
        <v>6705</v>
      </c>
      <c r="K80" s="636" t="s">
        <v>918</v>
      </c>
      <c r="L80" s="641">
        <v>3825.09</v>
      </c>
      <c r="M80" s="642">
        <v>93</v>
      </c>
      <c r="N80" s="643">
        <v>17.681999999999999</v>
      </c>
      <c r="O80" s="644">
        <f t="shared" si="1"/>
        <v>-0.9953773636698745</v>
      </c>
      <c r="P80" s="645"/>
      <c r="Q80" s="646" t="s">
        <v>840</v>
      </c>
      <c r="R80" s="644"/>
      <c r="S80" s="646"/>
      <c r="T80" s="647"/>
      <c r="U80" s="659"/>
      <c r="V80" s="646">
        <f>SUM(L70:L80)</f>
        <v>138608.924</v>
      </c>
      <c r="W80" s="647">
        <f>-0.9*V80</f>
        <v>-124748.0316</v>
      </c>
      <c r="X80" s="686">
        <v>-216881.43900000001</v>
      </c>
      <c r="Y80" s="648">
        <f>X80/W80</f>
        <v>1.7385560013918488</v>
      </c>
      <c r="Z80" s="656"/>
    </row>
    <row r="81" spans="1:26" ht="12.75" customHeight="1" x14ac:dyDescent="0.2">
      <c r="A81" s="606">
        <v>91</v>
      </c>
      <c r="B81" s="649" t="s">
        <v>136</v>
      </c>
      <c r="C81" s="650">
        <v>37</v>
      </c>
      <c r="D81" s="685"/>
      <c r="E81" s="685"/>
      <c r="F81" s="651">
        <v>2709</v>
      </c>
      <c r="G81" s="649">
        <v>56</v>
      </c>
      <c r="H81" s="649" t="s">
        <v>135</v>
      </c>
      <c r="I81" s="649" t="s">
        <v>9</v>
      </c>
      <c r="J81" s="650">
        <v>8042</v>
      </c>
      <c r="K81" s="649" t="s">
        <v>919</v>
      </c>
      <c r="L81" s="652">
        <v>9459.0779999999995</v>
      </c>
      <c r="M81" s="653">
        <v>97</v>
      </c>
      <c r="N81" s="619">
        <v>0</v>
      </c>
      <c r="O81" s="654">
        <f t="shared" si="1"/>
        <v>-1</v>
      </c>
      <c r="P81" s="655"/>
      <c r="Q81" s="618"/>
      <c r="R81" s="615"/>
      <c r="S81" s="617">
        <v>15534.885</v>
      </c>
      <c r="T81" s="614">
        <v>14.519</v>
      </c>
      <c r="U81" s="631">
        <f>-(S81-T81)/S81</f>
        <v>-0.99906539378952597</v>
      </c>
      <c r="V81" s="617"/>
      <c r="W81" s="632"/>
      <c r="X81" s="632"/>
      <c r="Y81" s="633"/>
      <c r="Z81" s="634"/>
    </row>
    <row r="82" spans="1:26" ht="12.75" customHeight="1" x14ac:dyDescent="0.2">
      <c r="A82" s="606">
        <v>92</v>
      </c>
      <c r="B82" s="624"/>
      <c r="C82" s="625"/>
      <c r="D82" s="610">
        <v>66</v>
      </c>
      <c r="E82" s="625">
        <v>27.140000000003099</v>
      </c>
      <c r="F82" s="626">
        <v>2712</v>
      </c>
      <c r="G82" s="624">
        <v>59</v>
      </c>
      <c r="H82" s="624" t="s">
        <v>138</v>
      </c>
      <c r="I82" s="624" t="s">
        <v>9</v>
      </c>
      <c r="J82" s="625">
        <v>1619</v>
      </c>
      <c r="K82" s="624" t="s">
        <v>920</v>
      </c>
      <c r="L82" s="627">
        <v>30610.491999999998</v>
      </c>
      <c r="M82" s="613">
        <v>45.5</v>
      </c>
      <c r="N82" s="614">
        <v>2968.3310000000001</v>
      </c>
      <c r="O82" s="615">
        <f t="shared" si="1"/>
        <v>-0.90302896797607835</v>
      </c>
      <c r="P82" s="628"/>
      <c r="Q82" s="617" t="s">
        <v>840</v>
      </c>
      <c r="R82" s="615"/>
      <c r="S82" s="617">
        <v>95609.528999999995</v>
      </c>
      <c r="T82" s="614">
        <v>12642.838</v>
      </c>
      <c r="U82" s="631">
        <f>-(S82-T82)/S82</f>
        <v>-0.86776592111441109</v>
      </c>
      <c r="V82" s="617"/>
      <c r="W82" s="632"/>
      <c r="X82" s="632"/>
      <c r="Y82" s="633"/>
      <c r="Z82" s="634"/>
    </row>
    <row r="83" spans="1:26" x14ac:dyDescent="0.2">
      <c r="A83" s="606">
        <v>93</v>
      </c>
      <c r="B83" s="624"/>
      <c r="C83" s="625"/>
      <c r="D83" s="625">
        <v>47</v>
      </c>
      <c r="E83" s="625">
        <v>26.090000000000099</v>
      </c>
      <c r="F83" s="626"/>
      <c r="G83" s="624"/>
      <c r="H83" s="624"/>
      <c r="I83" s="624"/>
      <c r="J83" s="625">
        <v>2828</v>
      </c>
      <c r="K83" s="624" t="s">
        <v>921</v>
      </c>
      <c r="L83" s="627">
        <v>29717.935000000001</v>
      </c>
      <c r="M83" s="613">
        <v>58.8</v>
      </c>
      <c r="N83" s="614">
        <v>4457.3620000000001</v>
      </c>
      <c r="O83" s="615">
        <f t="shared" si="1"/>
        <v>-0.85001104551847229</v>
      </c>
      <c r="P83" s="628"/>
      <c r="Q83" s="629" t="s">
        <v>840</v>
      </c>
      <c r="R83" s="675"/>
      <c r="S83" s="617"/>
      <c r="T83" s="632"/>
      <c r="U83" s="631"/>
      <c r="V83" s="617"/>
      <c r="W83" s="632"/>
      <c r="X83" s="632"/>
      <c r="Y83" s="633"/>
      <c r="Z83" s="634"/>
    </row>
    <row r="84" spans="1:26" x14ac:dyDescent="0.2">
      <c r="A84" s="606">
        <v>94</v>
      </c>
      <c r="B84" s="624"/>
      <c r="C84" s="625"/>
      <c r="D84" s="625">
        <v>97</v>
      </c>
      <c r="E84" s="625">
        <v>10.729999999999601</v>
      </c>
      <c r="F84" s="626"/>
      <c r="G84" s="624"/>
      <c r="H84" s="624"/>
      <c r="I84" s="624"/>
      <c r="J84" s="625">
        <v>2828</v>
      </c>
      <c r="K84" s="624" t="s">
        <v>922</v>
      </c>
      <c r="L84" s="627">
        <v>12027.593999999999</v>
      </c>
      <c r="M84" s="613">
        <v>59</v>
      </c>
      <c r="N84" s="614">
        <v>2012.7840000000001</v>
      </c>
      <c r="O84" s="615">
        <f t="shared" si="1"/>
        <v>-0.83265281485224729</v>
      </c>
      <c r="P84" s="628"/>
      <c r="Q84" s="629" t="s">
        <v>840</v>
      </c>
      <c r="R84" s="675"/>
      <c r="S84" s="617"/>
      <c r="T84" s="632"/>
      <c r="U84" s="631"/>
      <c r="V84" s="617"/>
      <c r="W84" s="632"/>
      <c r="X84" s="632"/>
      <c r="Y84" s="633"/>
      <c r="Z84" s="634"/>
    </row>
    <row r="85" spans="1:26" ht="25.5" x14ac:dyDescent="0.2">
      <c r="A85" s="606">
        <v>95</v>
      </c>
      <c r="B85" s="624"/>
      <c r="C85" s="625"/>
      <c r="D85" s="625">
        <v>48</v>
      </c>
      <c r="E85" s="625">
        <v>20.409999999999901</v>
      </c>
      <c r="F85" s="626"/>
      <c r="G85" s="624"/>
      <c r="H85" s="624"/>
      <c r="I85" s="624"/>
      <c r="J85" s="625">
        <v>2866</v>
      </c>
      <c r="K85" s="624" t="s">
        <v>923</v>
      </c>
      <c r="L85" s="627">
        <v>23253.508000000002</v>
      </c>
      <c r="M85" s="613">
        <v>63.5</v>
      </c>
      <c r="N85" s="614">
        <v>3204.3609999999999</v>
      </c>
      <c r="O85" s="615">
        <f t="shared" si="1"/>
        <v>-0.86219881318552016</v>
      </c>
      <c r="P85" s="628"/>
      <c r="Q85" s="629" t="s">
        <v>840</v>
      </c>
      <c r="R85" s="675"/>
      <c r="S85" s="617"/>
      <c r="T85" s="632"/>
      <c r="U85" s="631"/>
      <c r="V85" s="617"/>
      <c r="W85" s="632"/>
      <c r="X85" s="632"/>
      <c r="Y85" s="633"/>
      <c r="Z85" s="634"/>
    </row>
    <row r="86" spans="1:26" ht="25.5" x14ac:dyDescent="0.2">
      <c r="A86" s="606">
        <v>96</v>
      </c>
      <c r="B86" s="624"/>
      <c r="C86" s="625"/>
      <c r="D86" s="635"/>
      <c r="E86" s="635"/>
      <c r="F86" s="626">
        <v>2713</v>
      </c>
      <c r="G86" s="624">
        <v>55</v>
      </c>
      <c r="H86" s="624" t="s">
        <v>143</v>
      </c>
      <c r="I86" s="624" t="s">
        <v>9</v>
      </c>
      <c r="J86" s="625">
        <v>2840</v>
      </c>
      <c r="K86" s="624" t="s">
        <v>924</v>
      </c>
      <c r="L86" s="627">
        <v>14491.977000000001</v>
      </c>
      <c r="M86" s="613">
        <v>61</v>
      </c>
      <c r="N86" s="614">
        <v>8186.7420000000002</v>
      </c>
      <c r="O86" s="615">
        <f t="shared" si="1"/>
        <v>-0.43508452987470242</v>
      </c>
      <c r="P86" s="628"/>
      <c r="Q86" s="629">
        <f>S86-T86-(L86-N86)</f>
        <v>3742.8650000000016</v>
      </c>
      <c r="R86" s="675">
        <f>-(L86-(N86-Q86))/L86</f>
        <v>-0.69335605487091245</v>
      </c>
      <c r="S86" s="617">
        <v>20865.240000000002</v>
      </c>
      <c r="T86" s="614">
        <v>10817.14</v>
      </c>
      <c r="U86" s="631">
        <f>-(S86-T86)/S86</f>
        <v>-0.48157126397779282</v>
      </c>
      <c r="V86" s="617"/>
      <c r="W86" s="632"/>
      <c r="X86" s="632"/>
      <c r="Y86" s="633"/>
      <c r="Z86" s="634"/>
    </row>
    <row r="87" spans="1:26" ht="25.5" x14ac:dyDescent="0.2">
      <c r="A87" s="606">
        <v>97</v>
      </c>
      <c r="B87" s="624"/>
      <c r="C87" s="625"/>
      <c r="D87" s="625">
        <v>93</v>
      </c>
      <c r="E87" s="625">
        <v>17</v>
      </c>
      <c r="F87" s="626">
        <v>2721</v>
      </c>
      <c r="G87" s="624">
        <v>54</v>
      </c>
      <c r="H87" s="624" t="s">
        <v>145</v>
      </c>
      <c r="I87" s="624" t="s">
        <v>9</v>
      </c>
      <c r="J87" s="625">
        <v>3319</v>
      </c>
      <c r="K87" s="624" t="s">
        <v>925</v>
      </c>
      <c r="L87" s="627">
        <v>19429.477999999999</v>
      </c>
      <c r="M87" s="613">
        <v>75.1666666666667</v>
      </c>
      <c r="N87" s="614">
        <v>460.31599999999997</v>
      </c>
      <c r="O87" s="615">
        <f t="shared" si="1"/>
        <v>-0.97630837019913763</v>
      </c>
      <c r="P87" s="628"/>
      <c r="Q87" s="617" t="s">
        <v>840</v>
      </c>
      <c r="R87" s="615"/>
      <c r="S87" s="617">
        <v>22096.494999999999</v>
      </c>
      <c r="T87" s="614">
        <v>859.25</v>
      </c>
      <c r="U87" s="631">
        <f>-(S87-T87)/S87</f>
        <v>-0.96111374224735646</v>
      </c>
      <c r="V87" s="617"/>
      <c r="W87" s="632"/>
      <c r="X87" s="632"/>
      <c r="Y87" s="633"/>
      <c r="Z87" s="656"/>
    </row>
    <row r="88" spans="1:26" ht="25.5" x14ac:dyDescent="0.2">
      <c r="A88" s="606">
        <v>98</v>
      </c>
      <c r="B88" s="624"/>
      <c r="C88" s="625"/>
      <c r="D88" s="625">
        <v>68</v>
      </c>
      <c r="E88" s="625">
        <v>24.229999999999599</v>
      </c>
      <c r="F88" s="626">
        <v>2727</v>
      </c>
      <c r="G88" s="624">
        <v>57</v>
      </c>
      <c r="H88" s="624" t="s">
        <v>147</v>
      </c>
      <c r="I88" s="624" t="s">
        <v>9</v>
      </c>
      <c r="J88" s="625">
        <v>3113</v>
      </c>
      <c r="K88" s="624" t="s">
        <v>926</v>
      </c>
      <c r="L88" s="627">
        <v>27322.994999999999</v>
      </c>
      <c r="M88" s="613">
        <v>68.3333333333333</v>
      </c>
      <c r="N88" s="614">
        <v>2466.6350000000002</v>
      </c>
      <c r="O88" s="615">
        <f t="shared" si="1"/>
        <v>-0.90972311051552002</v>
      </c>
      <c r="P88" s="628"/>
      <c r="Q88" s="617" t="s">
        <v>840</v>
      </c>
      <c r="R88" s="615"/>
      <c r="S88" s="617">
        <v>82260.161999999997</v>
      </c>
      <c r="T88" s="614">
        <v>4703.5029999999997</v>
      </c>
      <c r="U88" s="631">
        <f>-(S88-T88)/S88</f>
        <v>-0.94282161758932592</v>
      </c>
      <c r="V88" s="617"/>
      <c r="W88" s="632"/>
      <c r="X88" s="632"/>
      <c r="Y88" s="633"/>
      <c r="Z88" s="656"/>
    </row>
    <row r="89" spans="1:26" x14ac:dyDescent="0.2">
      <c r="A89" s="606">
        <v>99</v>
      </c>
      <c r="B89" s="624"/>
      <c r="C89" s="625"/>
      <c r="D89" s="625">
        <v>71</v>
      </c>
      <c r="E89" s="625">
        <v>23.450000000000699</v>
      </c>
      <c r="F89" s="626"/>
      <c r="G89" s="624"/>
      <c r="H89" s="624"/>
      <c r="I89" s="624"/>
      <c r="J89" s="625">
        <v>3122</v>
      </c>
      <c r="K89" s="624" t="s">
        <v>927</v>
      </c>
      <c r="L89" s="627">
        <v>26381.423999999999</v>
      </c>
      <c r="M89" s="613">
        <v>69.400000000000006</v>
      </c>
      <c r="N89" s="614">
        <v>848.90499999999997</v>
      </c>
      <c r="O89" s="615">
        <f t="shared" si="1"/>
        <v>-0.96782186587047014</v>
      </c>
      <c r="P89" s="628"/>
      <c r="Q89" s="617" t="s">
        <v>840</v>
      </c>
      <c r="R89" s="615"/>
      <c r="S89" s="617"/>
      <c r="T89" s="632"/>
      <c r="U89" s="631"/>
      <c r="V89" s="617"/>
      <c r="W89" s="632"/>
      <c r="X89" s="632"/>
      <c r="Y89" s="633"/>
      <c r="Z89" s="656"/>
    </row>
    <row r="90" spans="1:26" ht="25.5" x14ac:dyDescent="0.2">
      <c r="A90" s="606">
        <v>100</v>
      </c>
      <c r="B90" s="624"/>
      <c r="C90" s="625"/>
      <c r="D90" s="625">
        <v>59</v>
      </c>
      <c r="E90" s="625">
        <v>24.270000000000401</v>
      </c>
      <c r="F90" s="626">
        <v>6250</v>
      </c>
      <c r="G90" s="624">
        <v>58</v>
      </c>
      <c r="H90" s="624" t="s">
        <v>280</v>
      </c>
      <c r="I90" s="624" t="s">
        <v>9</v>
      </c>
      <c r="J90" s="625">
        <v>1733</v>
      </c>
      <c r="K90" s="624" t="s">
        <v>928</v>
      </c>
      <c r="L90" s="627">
        <v>27410.226999999999</v>
      </c>
      <c r="M90" s="613">
        <v>47.75</v>
      </c>
      <c r="N90" s="614">
        <v>4570.2070000000003</v>
      </c>
      <c r="O90" s="615">
        <f t="shared" si="1"/>
        <v>-0.83326635711553931</v>
      </c>
      <c r="P90" s="628"/>
      <c r="Q90" s="629" t="s">
        <v>840</v>
      </c>
      <c r="R90" s="675"/>
      <c r="S90" s="617">
        <v>27410.226999999999</v>
      </c>
      <c r="T90" s="614">
        <v>4570.2070000000003</v>
      </c>
      <c r="U90" s="631">
        <f>-(S90-T90)/S90</f>
        <v>-0.83326635711553931</v>
      </c>
      <c r="V90" s="617"/>
      <c r="W90" s="632"/>
      <c r="X90" s="632"/>
      <c r="Y90" s="633"/>
      <c r="Z90" s="634"/>
    </row>
    <row r="91" spans="1:26" ht="25.5" x14ac:dyDescent="0.2">
      <c r="A91" s="606">
        <v>101</v>
      </c>
      <c r="B91" s="624"/>
      <c r="C91" s="625"/>
      <c r="D91" s="625">
        <v>22</v>
      </c>
      <c r="E91" s="625">
        <v>51.009999999994797</v>
      </c>
      <c r="F91" s="626">
        <v>8042</v>
      </c>
      <c r="G91" s="624">
        <v>53</v>
      </c>
      <c r="H91" s="624" t="s">
        <v>295</v>
      </c>
      <c r="I91" s="624" t="s">
        <v>9</v>
      </c>
      <c r="J91" s="625">
        <v>703</v>
      </c>
      <c r="K91" s="624" t="s">
        <v>929</v>
      </c>
      <c r="L91" s="627">
        <v>57848.792000000001</v>
      </c>
      <c r="M91" s="613">
        <v>15.3333333333333</v>
      </c>
      <c r="N91" s="614">
        <v>2471.6149999999998</v>
      </c>
      <c r="O91" s="615">
        <f t="shared" si="1"/>
        <v>-0.95727456158462221</v>
      </c>
      <c r="P91" s="628"/>
      <c r="Q91" s="617" t="s">
        <v>840</v>
      </c>
      <c r="R91" s="615"/>
      <c r="S91" s="617">
        <v>103085.067</v>
      </c>
      <c r="T91" s="614">
        <v>5075.01</v>
      </c>
      <c r="U91" s="631">
        <f>-(S91-T91)/S91</f>
        <v>-0.95076871803362173</v>
      </c>
      <c r="V91" s="617"/>
      <c r="W91" s="632"/>
      <c r="X91" s="632"/>
      <c r="Y91" s="633"/>
      <c r="Z91" s="656"/>
    </row>
    <row r="92" spans="1:26" ht="13.5" thickBot="1" x14ac:dyDescent="0.25">
      <c r="A92" s="606">
        <v>102</v>
      </c>
      <c r="B92" s="636"/>
      <c r="C92" s="637"/>
      <c r="D92" s="637">
        <v>34</v>
      </c>
      <c r="E92" s="637">
        <v>40.069999999999702</v>
      </c>
      <c r="F92" s="640"/>
      <c r="G92" s="636"/>
      <c r="H92" s="636"/>
      <c r="I92" s="636"/>
      <c r="J92" s="637">
        <v>988</v>
      </c>
      <c r="K92" s="636" t="s">
        <v>930</v>
      </c>
      <c r="L92" s="641">
        <v>45236.275000000001</v>
      </c>
      <c r="M92" s="642">
        <v>24</v>
      </c>
      <c r="N92" s="643">
        <v>2603.395</v>
      </c>
      <c r="O92" s="644">
        <f t="shared" si="1"/>
        <v>-0.94244895274865148</v>
      </c>
      <c r="P92" s="645"/>
      <c r="Q92" s="617" t="s">
        <v>840</v>
      </c>
      <c r="R92" s="615"/>
      <c r="S92" s="617"/>
      <c r="T92" s="632"/>
      <c r="U92" s="631"/>
      <c r="V92" s="646">
        <f>SUM(L81:L92)</f>
        <v>323189.77500000002</v>
      </c>
      <c r="W92" s="647">
        <f>-0.9*V92</f>
        <v>-290870.79750000004</v>
      </c>
      <c r="X92" s="643">
        <v>-420736.47600000002</v>
      </c>
      <c r="Y92" s="648">
        <f>X92/W92</f>
        <v>1.4464720405629581</v>
      </c>
      <c r="Z92" s="656"/>
    </row>
    <row r="93" spans="1:26" ht="25.5" x14ac:dyDescent="0.2">
      <c r="A93" s="606">
        <v>103</v>
      </c>
      <c r="B93" s="649" t="s">
        <v>151</v>
      </c>
      <c r="C93" s="650">
        <v>39</v>
      </c>
      <c r="D93" s="650">
        <v>15</v>
      </c>
      <c r="E93" s="650">
        <v>33</v>
      </c>
      <c r="F93" s="651">
        <v>2828</v>
      </c>
      <c r="G93" s="649">
        <v>61</v>
      </c>
      <c r="H93" s="649" t="s">
        <v>150</v>
      </c>
      <c r="I93" s="649" t="s">
        <v>9</v>
      </c>
      <c r="J93" s="650">
        <v>709</v>
      </c>
      <c r="K93" s="649" t="s">
        <v>931</v>
      </c>
      <c r="L93" s="652">
        <v>37831.735999999997</v>
      </c>
      <c r="M93" s="653">
        <v>21.8333333333333</v>
      </c>
      <c r="N93" s="619">
        <v>4635.835</v>
      </c>
      <c r="O93" s="654">
        <f t="shared" si="1"/>
        <v>-0.87746174270194743</v>
      </c>
      <c r="P93" s="655"/>
      <c r="Q93" s="673" t="s">
        <v>840</v>
      </c>
      <c r="R93" s="674"/>
      <c r="S93" s="618">
        <v>74750.573999999993</v>
      </c>
      <c r="T93" s="619">
        <v>10677.671</v>
      </c>
      <c r="U93" s="620">
        <f>-(S93-T93)/S93</f>
        <v>-0.85715599989907765</v>
      </c>
      <c r="V93" s="617"/>
      <c r="W93" s="632"/>
      <c r="X93" s="632"/>
      <c r="Y93" s="633"/>
      <c r="Z93" s="656"/>
    </row>
    <row r="94" spans="1:26" x14ac:dyDescent="0.2">
      <c r="A94" s="606">
        <v>104</v>
      </c>
      <c r="B94" s="624"/>
      <c r="C94" s="625"/>
      <c r="D94" s="625">
        <v>83</v>
      </c>
      <c r="E94" s="625">
        <v>18.260000000002002</v>
      </c>
      <c r="F94" s="626"/>
      <c r="G94" s="624"/>
      <c r="H94" s="624"/>
      <c r="I94" s="624"/>
      <c r="J94" s="625">
        <v>2712</v>
      </c>
      <c r="K94" s="624" t="s">
        <v>932</v>
      </c>
      <c r="L94" s="627">
        <v>21367.32</v>
      </c>
      <c r="M94" s="613">
        <v>56</v>
      </c>
      <c r="N94" s="614">
        <v>3993.06</v>
      </c>
      <c r="O94" s="615">
        <f t="shared" si="1"/>
        <v>-0.81312303087144289</v>
      </c>
      <c r="P94" s="628"/>
      <c r="Q94" s="629" t="s">
        <v>840</v>
      </c>
      <c r="R94" s="675"/>
      <c r="S94" s="617"/>
      <c r="T94" s="632"/>
      <c r="U94" s="631"/>
      <c r="V94" s="617"/>
      <c r="W94" s="632"/>
      <c r="X94" s="632"/>
      <c r="Y94" s="633"/>
      <c r="Z94" s="634"/>
    </row>
    <row r="95" spans="1:26" x14ac:dyDescent="0.2">
      <c r="A95" s="606">
        <v>105</v>
      </c>
      <c r="B95" s="624"/>
      <c r="C95" s="625"/>
      <c r="D95" s="625">
        <v>70</v>
      </c>
      <c r="E95" s="635"/>
      <c r="F95" s="626"/>
      <c r="G95" s="624"/>
      <c r="H95" s="624"/>
      <c r="I95" s="624"/>
      <c r="J95" s="625">
        <v>3943</v>
      </c>
      <c r="K95" s="624" t="s">
        <v>933</v>
      </c>
      <c r="L95" s="627">
        <v>15551.518</v>
      </c>
      <c r="M95" s="613">
        <v>80</v>
      </c>
      <c r="N95" s="614">
        <v>2048.7759999999998</v>
      </c>
      <c r="O95" s="615">
        <f t="shared" si="1"/>
        <v>-0.8682587770531468</v>
      </c>
      <c r="P95" s="628"/>
      <c r="Q95" s="629" t="s">
        <v>840</v>
      </c>
      <c r="R95" s="675"/>
      <c r="S95" s="617"/>
      <c r="T95" s="632"/>
      <c r="U95" s="631"/>
      <c r="V95" s="617"/>
      <c r="W95" s="632"/>
      <c r="X95" s="632"/>
      <c r="Y95" s="633"/>
      <c r="Z95" s="634"/>
    </row>
    <row r="96" spans="1:26" ht="51" x14ac:dyDescent="0.2">
      <c r="A96" s="606">
        <v>106</v>
      </c>
      <c r="B96" s="624"/>
      <c r="C96" s="625"/>
      <c r="D96" s="625">
        <v>100</v>
      </c>
      <c r="E96" s="625">
        <v>26.909999999999901</v>
      </c>
      <c r="F96" s="626">
        <v>2830</v>
      </c>
      <c r="G96" s="624">
        <v>74</v>
      </c>
      <c r="H96" s="624" t="s">
        <v>155</v>
      </c>
      <c r="I96" s="624" t="s">
        <v>9</v>
      </c>
      <c r="J96" s="625">
        <v>1626</v>
      </c>
      <c r="K96" s="624" t="s">
        <v>934</v>
      </c>
      <c r="L96" s="627">
        <v>30511.137999999999</v>
      </c>
      <c r="M96" s="613">
        <v>45.8333333333333</v>
      </c>
      <c r="N96" s="614">
        <v>31029.360000000001</v>
      </c>
      <c r="O96" s="615">
        <f t="shared" si="1"/>
        <v>1.6984682773877578E-2</v>
      </c>
      <c r="P96" s="628"/>
      <c r="Q96" s="629">
        <f>S96-T96-(L96-N96)</f>
        <v>18548.474999999999</v>
      </c>
      <c r="R96" s="675">
        <f>-(L96-(N96-Q96))/L96</f>
        <v>-0.59094003638933423</v>
      </c>
      <c r="S96" s="617">
        <v>69930.581999999995</v>
      </c>
      <c r="T96" s="614">
        <v>51900.328999999998</v>
      </c>
      <c r="U96" s="631">
        <f>-(S96-T96)/S96</f>
        <v>-0.25783072990869715</v>
      </c>
      <c r="V96" s="617"/>
      <c r="W96" s="632"/>
      <c r="X96" s="632"/>
      <c r="Y96" s="633"/>
      <c r="Z96" s="634"/>
    </row>
    <row r="97" spans="1:26" ht="25.5" x14ac:dyDescent="0.2">
      <c r="A97" s="606">
        <v>107</v>
      </c>
      <c r="B97" s="624"/>
      <c r="C97" s="625"/>
      <c r="D97" s="625">
        <v>77</v>
      </c>
      <c r="E97" s="625">
        <v>41.5299999999988</v>
      </c>
      <c r="F97" s="626">
        <v>2832</v>
      </c>
      <c r="G97" s="624">
        <v>68</v>
      </c>
      <c r="H97" s="624" t="s">
        <v>157</v>
      </c>
      <c r="I97" s="624" t="s">
        <v>9</v>
      </c>
      <c r="J97" s="625">
        <v>1599</v>
      </c>
      <c r="K97" s="624" t="s">
        <v>935</v>
      </c>
      <c r="L97" s="627">
        <v>46562.961000000003</v>
      </c>
      <c r="M97" s="613">
        <v>40.3333333333333</v>
      </c>
      <c r="N97" s="614">
        <v>5182.0249999999996</v>
      </c>
      <c r="O97" s="615">
        <f t="shared" si="1"/>
        <v>-0.88870928977218611</v>
      </c>
      <c r="P97" s="628"/>
      <c r="Q97" s="629">
        <f>N97-L97*0.1</f>
        <v>525.72889999999916</v>
      </c>
      <c r="R97" s="675">
        <f>-(L97-(N97-Q97))/L97</f>
        <v>-0.9</v>
      </c>
      <c r="S97" s="617">
        <v>85699.426999999996</v>
      </c>
      <c r="T97" s="614">
        <v>31843.919999999998</v>
      </c>
      <c r="U97" s="631">
        <f>-(S97-T97)/S97</f>
        <v>-0.62842318654009199</v>
      </c>
      <c r="V97" s="617"/>
      <c r="W97" s="632"/>
      <c r="X97" s="632"/>
      <c r="Y97" s="633"/>
      <c r="Z97" s="634"/>
    </row>
    <row r="98" spans="1:26" ht="25.5" x14ac:dyDescent="0.2">
      <c r="A98" s="606">
        <v>108</v>
      </c>
      <c r="B98" s="624"/>
      <c r="C98" s="625"/>
      <c r="D98" s="635"/>
      <c r="E98" s="625">
        <v>20.979999999999599</v>
      </c>
      <c r="F98" s="626"/>
      <c r="G98" s="624"/>
      <c r="H98" s="624"/>
      <c r="I98" s="624"/>
      <c r="J98" s="625">
        <v>2712</v>
      </c>
      <c r="K98" s="624" t="s">
        <v>936</v>
      </c>
      <c r="L98" s="627">
        <v>23572.937999999998</v>
      </c>
      <c r="M98" s="613">
        <v>55.6666666666667</v>
      </c>
      <c r="N98" s="614">
        <v>19958.031999999999</v>
      </c>
      <c r="O98" s="615">
        <f t="shared" si="1"/>
        <v>-0.1533498285194658</v>
      </c>
      <c r="P98" s="628"/>
      <c r="Q98" s="629">
        <f>S97-T97-(SUM(L97:L98)-SUM(N97:N98))-Q97</f>
        <v>8333.9360999999953</v>
      </c>
      <c r="R98" s="675">
        <f>-(L98-(N98-Q98))/L98</f>
        <v>-0.50688811466775996</v>
      </c>
      <c r="S98" s="617"/>
      <c r="T98" s="632"/>
      <c r="U98" s="631"/>
      <c r="V98" s="617"/>
      <c r="W98" s="632"/>
      <c r="X98" s="632"/>
      <c r="Y98" s="633"/>
      <c r="Z98" s="634"/>
    </row>
    <row r="99" spans="1:26" ht="25.5" x14ac:dyDescent="0.2">
      <c r="A99" s="606">
        <v>109</v>
      </c>
      <c r="B99" s="624"/>
      <c r="C99" s="625"/>
      <c r="D99" s="625">
        <v>38</v>
      </c>
      <c r="E99" s="625">
        <v>36.6600000000035</v>
      </c>
      <c r="F99" s="626">
        <v>2836</v>
      </c>
      <c r="G99" s="624">
        <v>60</v>
      </c>
      <c r="H99" s="624" t="s">
        <v>160</v>
      </c>
      <c r="I99" s="624" t="s">
        <v>9</v>
      </c>
      <c r="J99" s="625">
        <v>1626</v>
      </c>
      <c r="K99" s="624" t="s">
        <v>937</v>
      </c>
      <c r="L99" s="627">
        <v>41840.317000000003</v>
      </c>
      <c r="M99" s="613">
        <v>46</v>
      </c>
      <c r="N99" s="614">
        <v>39561.542999999998</v>
      </c>
      <c r="O99" s="615">
        <f t="shared" si="1"/>
        <v>-5.4463593093714006E-2</v>
      </c>
      <c r="P99" s="628"/>
      <c r="Q99" s="629">
        <f>S99-T99-(L99-N99)</f>
        <v>2587.288999999997</v>
      </c>
      <c r="R99" s="675">
        <f>-(L99-(N99-Q99))/L99</f>
        <v>-0.11630081578970833</v>
      </c>
      <c r="S99" s="617">
        <v>45989.374000000003</v>
      </c>
      <c r="T99" s="614">
        <v>41123.311000000002</v>
      </c>
      <c r="U99" s="631">
        <f>-(S99-T99)/S99</f>
        <v>-0.10580842000589095</v>
      </c>
      <c r="V99" s="617"/>
      <c r="W99" s="632"/>
      <c r="X99" s="632"/>
      <c r="Y99" s="633"/>
      <c r="Z99" s="634"/>
    </row>
    <row r="100" spans="1:26" ht="25.5" x14ac:dyDescent="0.2">
      <c r="A100" s="606">
        <v>110</v>
      </c>
      <c r="B100" s="624"/>
      <c r="C100" s="625"/>
      <c r="D100" s="610">
        <v>46</v>
      </c>
      <c r="E100" s="625">
        <v>31.769999999996799</v>
      </c>
      <c r="F100" s="626">
        <v>2837</v>
      </c>
      <c r="G100" s="624">
        <v>63</v>
      </c>
      <c r="H100" s="624" t="s">
        <v>162</v>
      </c>
      <c r="I100" s="624" t="s">
        <v>9</v>
      </c>
      <c r="J100" s="625">
        <v>2850</v>
      </c>
      <c r="K100" s="624" t="s">
        <v>938</v>
      </c>
      <c r="L100" s="627">
        <v>37474.067000000003</v>
      </c>
      <c r="M100" s="613">
        <v>61.75</v>
      </c>
      <c r="N100" s="614">
        <v>0</v>
      </c>
      <c r="O100" s="615">
        <f t="shared" si="1"/>
        <v>-1</v>
      </c>
      <c r="P100" s="628"/>
      <c r="Q100" s="617" t="s">
        <v>840</v>
      </c>
      <c r="R100" s="615"/>
      <c r="S100" s="617">
        <v>67455.494000000006</v>
      </c>
      <c r="T100" s="614">
        <v>11580.928</v>
      </c>
      <c r="U100" s="631">
        <f>-(S100-T100)/S100</f>
        <v>-0.82831749775637253</v>
      </c>
      <c r="V100" s="617"/>
      <c r="W100" s="632"/>
      <c r="X100" s="632"/>
      <c r="Y100" s="633"/>
      <c r="Z100" s="634"/>
    </row>
    <row r="101" spans="1:26" ht="25.5" x14ac:dyDescent="0.2">
      <c r="A101" s="606">
        <v>111</v>
      </c>
      <c r="B101" s="624"/>
      <c r="C101" s="625"/>
      <c r="D101" s="610">
        <v>2</v>
      </c>
      <c r="E101" s="610">
        <v>77.470000000001207</v>
      </c>
      <c r="F101" s="626">
        <v>2840</v>
      </c>
      <c r="G101" s="624">
        <v>62</v>
      </c>
      <c r="H101" s="624" t="s">
        <v>164</v>
      </c>
      <c r="I101" s="624" t="s">
        <v>9</v>
      </c>
      <c r="J101" s="625">
        <v>593</v>
      </c>
      <c r="K101" s="624" t="s">
        <v>939</v>
      </c>
      <c r="L101" s="627">
        <v>87589.614000000001</v>
      </c>
      <c r="M101" s="613">
        <v>2.8333333333333299</v>
      </c>
      <c r="N101" s="614">
        <v>1674.1079999999999</v>
      </c>
      <c r="O101" s="615">
        <f t="shared" si="1"/>
        <v>-0.98088691200306022</v>
      </c>
      <c r="P101" s="628"/>
      <c r="Q101" s="617" t="s">
        <v>840</v>
      </c>
      <c r="R101" s="615"/>
      <c r="S101" s="617">
        <v>135525.503</v>
      </c>
      <c r="T101" s="614">
        <v>6525.3770000000004</v>
      </c>
      <c r="U101" s="631">
        <f>-(S101-T101)/S101</f>
        <v>-0.9518512984231462</v>
      </c>
      <c r="V101" s="617"/>
      <c r="W101" s="632"/>
      <c r="X101" s="632"/>
      <c r="Y101" s="633"/>
      <c r="Z101" s="656"/>
    </row>
    <row r="102" spans="1:26" ht="25.5" x14ac:dyDescent="0.2">
      <c r="A102" s="606">
        <v>113</v>
      </c>
      <c r="B102" s="624"/>
      <c r="C102" s="625"/>
      <c r="D102" s="610">
        <v>91</v>
      </c>
      <c r="E102" s="610">
        <v>20.1399999999994</v>
      </c>
      <c r="F102" s="626"/>
      <c r="G102" s="624"/>
      <c r="H102" s="624"/>
      <c r="I102" s="624"/>
      <c r="J102" s="625">
        <v>3403</v>
      </c>
      <c r="K102" s="624" t="s">
        <v>940</v>
      </c>
      <c r="L102" s="627">
        <v>23654.841</v>
      </c>
      <c r="M102" s="613">
        <v>75.25</v>
      </c>
      <c r="N102" s="614">
        <v>0</v>
      </c>
      <c r="O102" s="615">
        <f t="shared" si="1"/>
        <v>-1</v>
      </c>
      <c r="P102" s="628"/>
      <c r="Q102" s="617" t="s">
        <v>840</v>
      </c>
      <c r="R102" s="615"/>
      <c r="S102" s="617"/>
      <c r="T102" s="632"/>
      <c r="U102" s="631"/>
      <c r="V102" s="617"/>
      <c r="W102" s="632"/>
      <c r="X102" s="632"/>
      <c r="Y102" s="633"/>
      <c r="Z102" s="634"/>
    </row>
    <row r="103" spans="1:26" ht="25.5" x14ac:dyDescent="0.2">
      <c r="A103" s="606">
        <v>114</v>
      </c>
      <c r="B103" s="624"/>
      <c r="C103" s="625"/>
      <c r="D103" s="625">
        <v>62</v>
      </c>
      <c r="E103" s="625">
        <v>27.259999999998399</v>
      </c>
      <c r="F103" s="626">
        <v>2850</v>
      </c>
      <c r="G103" s="624">
        <v>65</v>
      </c>
      <c r="H103" s="624" t="s">
        <v>167</v>
      </c>
      <c r="I103" s="624" t="s">
        <v>9</v>
      </c>
      <c r="J103" s="625">
        <v>1745</v>
      </c>
      <c r="K103" s="624" t="s">
        <v>941</v>
      </c>
      <c r="L103" s="627">
        <v>31836.024000000001</v>
      </c>
      <c r="M103" s="613">
        <v>48</v>
      </c>
      <c r="N103" s="614">
        <v>3655.2260000000001</v>
      </c>
      <c r="O103" s="615">
        <f t="shared" si="1"/>
        <v>-0.88518585109748638</v>
      </c>
      <c r="P103" s="628"/>
      <c r="Q103" s="629">
        <f>L105*0.1-N105-(N103-L103*0.1)</f>
        <v>377.44560000000001</v>
      </c>
      <c r="R103" s="675">
        <f>-(L103-(N103-Q103))/L103</f>
        <v>-0.89704177883519631</v>
      </c>
      <c r="S103" s="617">
        <v>117549.14</v>
      </c>
      <c r="T103" s="614">
        <v>11541.897000000001</v>
      </c>
      <c r="U103" s="631">
        <f>-(S103-T103)/S103</f>
        <v>-0.90181215277287441</v>
      </c>
      <c r="V103" s="617"/>
      <c r="W103" s="632"/>
      <c r="X103" s="632"/>
      <c r="Y103" s="633"/>
      <c r="Z103" s="656"/>
    </row>
    <row r="104" spans="1:26" x14ac:dyDescent="0.2">
      <c r="A104" s="606">
        <v>115</v>
      </c>
      <c r="B104" s="624"/>
      <c r="C104" s="625"/>
      <c r="D104" s="625">
        <v>72</v>
      </c>
      <c r="E104" s="625">
        <v>24.770000000000401</v>
      </c>
      <c r="F104" s="626"/>
      <c r="G104" s="624"/>
      <c r="H104" s="624"/>
      <c r="I104" s="624"/>
      <c r="J104" s="625">
        <v>2549</v>
      </c>
      <c r="K104" s="624" t="s">
        <v>942</v>
      </c>
      <c r="L104" s="627">
        <v>28225.036</v>
      </c>
      <c r="M104" s="613">
        <v>53.3333333333333</v>
      </c>
      <c r="N104" s="614">
        <v>2805.9670000000001</v>
      </c>
      <c r="O104" s="615">
        <f t="shared" si="1"/>
        <v>-0.90058588410657825</v>
      </c>
      <c r="P104" s="628"/>
      <c r="Q104" s="617" t="s">
        <v>287</v>
      </c>
      <c r="R104" s="615"/>
      <c r="S104" s="617"/>
      <c r="T104" s="632"/>
      <c r="U104" s="631"/>
      <c r="V104" s="617"/>
      <c r="W104" s="632"/>
      <c r="X104" s="632"/>
      <c r="Y104" s="633"/>
      <c r="Z104" s="656"/>
    </row>
    <row r="105" spans="1:26" x14ac:dyDescent="0.2">
      <c r="A105" s="606">
        <v>116</v>
      </c>
      <c r="B105" s="624"/>
      <c r="C105" s="625"/>
      <c r="D105" s="610">
        <v>57</v>
      </c>
      <c r="E105" s="625">
        <v>25.450000000000699</v>
      </c>
      <c r="F105" s="626"/>
      <c r="G105" s="624"/>
      <c r="H105" s="624"/>
      <c r="I105" s="624"/>
      <c r="J105" s="625">
        <v>2549</v>
      </c>
      <c r="K105" s="624" t="s">
        <v>943</v>
      </c>
      <c r="L105" s="627">
        <v>29710.252</v>
      </c>
      <c r="M105" s="613">
        <v>53.6666666666667</v>
      </c>
      <c r="N105" s="614">
        <v>2121.9560000000001</v>
      </c>
      <c r="O105" s="615">
        <f t="shared" si="1"/>
        <v>-0.9285783237382168</v>
      </c>
      <c r="P105" s="628"/>
      <c r="Q105" s="617" t="s">
        <v>840</v>
      </c>
      <c r="R105" s="615"/>
      <c r="S105" s="617"/>
      <c r="T105" s="632"/>
      <c r="U105" s="631"/>
      <c r="V105" s="617"/>
      <c r="W105" s="632"/>
      <c r="X105" s="632"/>
      <c r="Y105" s="633"/>
      <c r="Z105" s="656"/>
    </row>
    <row r="106" spans="1:26" x14ac:dyDescent="0.2">
      <c r="A106" s="606">
        <v>117</v>
      </c>
      <c r="B106" s="624"/>
      <c r="C106" s="625"/>
      <c r="D106" s="625">
        <v>42</v>
      </c>
      <c r="E106" s="625">
        <v>24.1699999999983</v>
      </c>
      <c r="F106" s="626"/>
      <c r="G106" s="624"/>
      <c r="H106" s="624"/>
      <c r="I106" s="624"/>
      <c r="J106" s="625">
        <v>2713</v>
      </c>
      <c r="K106" s="624" t="s">
        <v>944</v>
      </c>
      <c r="L106" s="627">
        <v>27777.828000000001</v>
      </c>
      <c r="M106" s="613">
        <v>56</v>
      </c>
      <c r="N106" s="614">
        <v>2958.748</v>
      </c>
      <c r="O106" s="615">
        <f t="shared" si="1"/>
        <v>-0.89348526457864164</v>
      </c>
      <c r="P106" s="628"/>
      <c r="Q106" s="629">
        <f>L105*0.1-N105-Q103</f>
        <v>471.6235999999999</v>
      </c>
      <c r="R106" s="675">
        <f>-(L106-(N106-Q106))/L106</f>
        <v>-0.91046368348166029</v>
      </c>
      <c r="S106" s="617"/>
      <c r="T106" s="632"/>
      <c r="U106" s="631"/>
      <c r="V106" s="617"/>
      <c r="W106" s="632"/>
      <c r="X106" s="632"/>
      <c r="Y106" s="633"/>
      <c r="Z106" s="634"/>
    </row>
    <row r="107" spans="1:26" ht="25.5" x14ac:dyDescent="0.2">
      <c r="A107" s="606">
        <v>118</v>
      </c>
      <c r="B107" s="624"/>
      <c r="C107" s="625"/>
      <c r="D107" s="625">
        <v>23</v>
      </c>
      <c r="E107" s="625">
        <v>31.290000000000902</v>
      </c>
      <c r="F107" s="626">
        <v>2864</v>
      </c>
      <c r="G107" s="624">
        <v>70</v>
      </c>
      <c r="H107" s="624" t="s">
        <v>172</v>
      </c>
      <c r="I107" s="624" t="s">
        <v>9</v>
      </c>
      <c r="J107" s="625">
        <v>2554</v>
      </c>
      <c r="K107" s="624" t="s">
        <v>945</v>
      </c>
      <c r="L107" s="627">
        <v>35453.659</v>
      </c>
      <c r="M107" s="613">
        <v>53.8333333333333</v>
      </c>
      <c r="N107" s="614">
        <v>0</v>
      </c>
      <c r="O107" s="615">
        <f t="shared" si="1"/>
        <v>-1</v>
      </c>
      <c r="P107" s="628"/>
      <c r="Q107" s="617" t="s">
        <v>840</v>
      </c>
      <c r="R107" s="615"/>
      <c r="S107" s="617">
        <v>35453.659</v>
      </c>
      <c r="T107" s="614">
        <v>0</v>
      </c>
      <c r="U107" s="631">
        <f>-(S107-T107)/S107</f>
        <v>-1</v>
      </c>
      <c r="V107" s="617"/>
      <c r="W107" s="632"/>
      <c r="X107" s="632"/>
      <c r="Y107" s="633"/>
      <c r="Z107" s="634"/>
    </row>
    <row r="108" spans="1:26" ht="25.5" x14ac:dyDescent="0.2">
      <c r="A108" s="606">
        <v>119</v>
      </c>
      <c r="B108" s="624"/>
      <c r="C108" s="625"/>
      <c r="D108" s="625">
        <v>17</v>
      </c>
      <c r="E108" s="625">
        <v>29.680000000000302</v>
      </c>
      <c r="F108" s="626">
        <v>2866</v>
      </c>
      <c r="G108" s="624">
        <v>72</v>
      </c>
      <c r="H108" s="624" t="s">
        <v>174</v>
      </c>
      <c r="I108" s="624" t="s">
        <v>9</v>
      </c>
      <c r="J108" s="625">
        <v>1507</v>
      </c>
      <c r="K108" s="624" t="s">
        <v>946</v>
      </c>
      <c r="L108" s="627">
        <v>33994.824999999997</v>
      </c>
      <c r="M108" s="613">
        <v>35.5</v>
      </c>
      <c r="N108" s="687">
        <v>1394.125</v>
      </c>
      <c r="O108" s="615">
        <f t="shared" si="1"/>
        <v>-0.95899008157859322</v>
      </c>
      <c r="P108" s="628"/>
      <c r="Q108" s="617" t="s">
        <v>840</v>
      </c>
      <c r="R108" s="615"/>
      <c r="S108" s="617">
        <v>145113.78</v>
      </c>
      <c r="T108" s="688">
        <v>8667.5390000000007</v>
      </c>
      <c r="U108" s="631">
        <f>-(S108-T108)/S108</f>
        <v>-0.94027073789959859</v>
      </c>
      <c r="V108" s="617"/>
      <c r="W108" s="632"/>
      <c r="X108" s="632"/>
      <c r="Y108" s="633"/>
      <c r="Z108" s="656"/>
    </row>
    <row r="109" spans="1:26" x14ac:dyDescent="0.2">
      <c r="A109" s="606">
        <v>120</v>
      </c>
      <c r="B109" s="624"/>
      <c r="C109" s="625"/>
      <c r="D109" s="625">
        <v>63</v>
      </c>
      <c r="E109" s="625">
        <v>17.5800000000017</v>
      </c>
      <c r="F109" s="626"/>
      <c r="G109" s="624"/>
      <c r="H109" s="624"/>
      <c r="I109" s="624"/>
      <c r="J109" s="625">
        <v>2872</v>
      </c>
      <c r="K109" s="624" t="s">
        <v>947</v>
      </c>
      <c r="L109" s="627">
        <v>19990.175999999999</v>
      </c>
      <c r="M109" s="613">
        <v>67.5</v>
      </c>
      <c r="N109" s="687">
        <v>631.30399999999997</v>
      </c>
      <c r="O109" s="615">
        <f t="shared" si="1"/>
        <v>-0.96841928755404649</v>
      </c>
      <c r="P109" s="628"/>
      <c r="Q109" s="617" t="s">
        <v>840</v>
      </c>
      <c r="R109" s="615"/>
      <c r="S109" s="617"/>
      <c r="T109" s="632"/>
      <c r="U109" s="631"/>
      <c r="V109" s="617"/>
      <c r="W109" s="632"/>
      <c r="X109" s="632"/>
      <c r="Y109" s="633"/>
      <c r="Z109" s="656"/>
    </row>
    <row r="110" spans="1:26" ht="25.5" x14ac:dyDescent="0.2">
      <c r="A110" s="606">
        <v>121</v>
      </c>
      <c r="B110" s="624"/>
      <c r="C110" s="625"/>
      <c r="D110" s="610">
        <v>56</v>
      </c>
      <c r="E110" s="610">
        <v>23.159999999999901</v>
      </c>
      <c r="F110" s="626"/>
      <c r="G110" s="624"/>
      <c r="H110" s="624"/>
      <c r="I110" s="624"/>
      <c r="J110" s="625">
        <v>3136</v>
      </c>
      <c r="K110" s="624" t="s">
        <v>948</v>
      </c>
      <c r="L110" s="627">
        <v>26425.399000000001</v>
      </c>
      <c r="M110" s="613">
        <v>70.3333333333333</v>
      </c>
      <c r="N110" s="614">
        <v>2544.8980000000001</v>
      </c>
      <c r="O110" s="615">
        <f t="shared" si="1"/>
        <v>-0.90369500191841945</v>
      </c>
      <c r="P110" s="628"/>
      <c r="Q110" s="617" t="s">
        <v>840</v>
      </c>
      <c r="R110" s="615"/>
      <c r="S110" s="617"/>
      <c r="T110" s="632"/>
      <c r="U110" s="631"/>
      <c r="V110" s="617"/>
      <c r="W110" s="632"/>
      <c r="X110" s="632"/>
      <c r="Y110" s="633"/>
      <c r="Z110" s="656"/>
    </row>
    <row r="111" spans="1:26" ht="25.5" x14ac:dyDescent="0.2">
      <c r="A111" s="606">
        <v>122</v>
      </c>
      <c r="B111" s="624"/>
      <c r="C111" s="625"/>
      <c r="D111" s="625">
        <v>98</v>
      </c>
      <c r="E111" s="625">
        <v>17.380000000001001</v>
      </c>
      <c r="F111" s="626"/>
      <c r="G111" s="624"/>
      <c r="H111" s="624"/>
      <c r="I111" s="624"/>
      <c r="J111" s="625">
        <v>3140</v>
      </c>
      <c r="K111" s="624" t="s">
        <v>949</v>
      </c>
      <c r="L111" s="627">
        <v>39937.497000000003</v>
      </c>
      <c r="M111" s="613">
        <v>71.5</v>
      </c>
      <c r="N111" s="687">
        <v>1722.761</v>
      </c>
      <c r="O111" s="615">
        <f t="shared" si="1"/>
        <v>-0.95686357109460318</v>
      </c>
      <c r="P111" s="628"/>
      <c r="Q111" s="617" t="s">
        <v>840</v>
      </c>
      <c r="R111" s="615"/>
      <c r="S111" s="617"/>
      <c r="T111" s="632"/>
      <c r="U111" s="631"/>
      <c r="V111" s="617"/>
      <c r="W111" s="632"/>
      <c r="X111" s="632"/>
      <c r="Y111" s="633"/>
      <c r="Z111" s="634"/>
    </row>
    <row r="112" spans="1:26" ht="25.5" x14ac:dyDescent="0.2">
      <c r="A112" s="606">
        <v>123</v>
      </c>
      <c r="B112" s="624"/>
      <c r="C112" s="625"/>
      <c r="D112" s="625">
        <v>41</v>
      </c>
      <c r="E112" s="625">
        <v>21.8300000000017</v>
      </c>
      <c r="F112" s="626"/>
      <c r="G112" s="624"/>
      <c r="H112" s="624"/>
      <c r="I112" s="624"/>
      <c r="J112" s="625">
        <v>3797</v>
      </c>
      <c r="K112" s="624" t="s">
        <v>950</v>
      </c>
      <c r="L112" s="627">
        <v>24765.883000000002</v>
      </c>
      <c r="M112" s="613">
        <v>77</v>
      </c>
      <c r="N112" s="614">
        <v>2374.451</v>
      </c>
      <c r="O112" s="615">
        <f t="shared" si="1"/>
        <v>-0.90412411299851492</v>
      </c>
      <c r="P112" s="628"/>
      <c r="Q112" s="617" t="s">
        <v>840</v>
      </c>
      <c r="R112" s="615"/>
      <c r="S112" s="617"/>
      <c r="T112" s="632"/>
      <c r="U112" s="631"/>
      <c r="V112" s="617"/>
      <c r="W112" s="632"/>
      <c r="X112" s="632"/>
      <c r="Y112" s="633"/>
      <c r="Z112" s="656"/>
    </row>
    <row r="113" spans="1:26" ht="38.25" x14ac:dyDescent="0.2">
      <c r="A113" s="606">
        <v>124</v>
      </c>
      <c r="B113" s="624"/>
      <c r="C113" s="625"/>
      <c r="D113" s="610">
        <v>4</v>
      </c>
      <c r="E113" s="625">
        <v>73.270000000004103</v>
      </c>
      <c r="F113" s="626">
        <v>2872</v>
      </c>
      <c r="G113" s="624">
        <v>69</v>
      </c>
      <c r="H113" s="624" t="s">
        <v>180</v>
      </c>
      <c r="I113" s="624" t="s">
        <v>9</v>
      </c>
      <c r="J113" s="625">
        <v>602</v>
      </c>
      <c r="K113" s="624" t="s">
        <v>951</v>
      </c>
      <c r="L113" s="627">
        <v>85124.879000000001</v>
      </c>
      <c r="M113" s="613">
        <v>13</v>
      </c>
      <c r="N113" s="614">
        <v>20104.433000000001</v>
      </c>
      <c r="O113" s="615">
        <f t="shared" si="1"/>
        <v>-0.76382423991463178</v>
      </c>
      <c r="P113" s="628"/>
      <c r="Q113" s="629" t="s">
        <v>840</v>
      </c>
      <c r="R113" s="675"/>
      <c r="S113" s="617">
        <v>115525.833</v>
      </c>
      <c r="T113" s="614">
        <v>33023.750999999997</v>
      </c>
      <c r="U113" s="631">
        <f>-(S113-T113)/S113</f>
        <v>-0.71414401314033371</v>
      </c>
      <c r="V113" s="617"/>
      <c r="W113" s="632"/>
      <c r="X113" s="632"/>
      <c r="Y113" s="633"/>
      <c r="Z113" s="634"/>
    </row>
    <row r="114" spans="1:26" x14ac:dyDescent="0.2">
      <c r="A114" s="606">
        <v>125</v>
      </c>
      <c r="B114" s="624"/>
      <c r="C114" s="625"/>
      <c r="D114" s="625">
        <v>55</v>
      </c>
      <c r="E114" s="625">
        <v>26.689999999998701</v>
      </c>
      <c r="F114" s="626"/>
      <c r="G114" s="624"/>
      <c r="H114" s="624"/>
      <c r="I114" s="624"/>
      <c r="J114" s="625">
        <v>3297</v>
      </c>
      <c r="K114" s="624" t="s">
        <v>952</v>
      </c>
      <c r="L114" s="627">
        <v>30400.954000000002</v>
      </c>
      <c r="M114" s="613">
        <v>74</v>
      </c>
      <c r="N114" s="614">
        <v>12919.317999999999</v>
      </c>
      <c r="O114" s="615">
        <f t="shared" si="1"/>
        <v>-0.57503577025905184</v>
      </c>
      <c r="P114" s="628"/>
      <c r="Q114" s="629" t="s">
        <v>840</v>
      </c>
      <c r="R114" s="675"/>
      <c r="S114" s="617"/>
      <c r="T114" s="632"/>
      <c r="U114" s="631"/>
      <c r="V114" s="617"/>
      <c r="W114" s="632"/>
      <c r="X114" s="632"/>
      <c r="Y114" s="633"/>
      <c r="Z114" s="634"/>
    </row>
    <row r="115" spans="1:26" ht="25.5" x14ac:dyDescent="0.2">
      <c r="A115" s="606">
        <v>126</v>
      </c>
      <c r="B115" s="624"/>
      <c r="C115" s="625"/>
      <c r="D115" s="610">
        <v>6</v>
      </c>
      <c r="E115" s="610">
        <v>64.179999999993001</v>
      </c>
      <c r="F115" s="626">
        <v>2876</v>
      </c>
      <c r="G115" s="624">
        <v>67</v>
      </c>
      <c r="H115" s="624" t="s">
        <v>183</v>
      </c>
      <c r="I115" s="624" t="s">
        <v>9</v>
      </c>
      <c r="J115" s="625">
        <v>703</v>
      </c>
      <c r="K115" s="624" t="s">
        <v>953</v>
      </c>
      <c r="L115" s="627">
        <v>74451.653000000006</v>
      </c>
      <c r="M115" s="613">
        <v>16.5</v>
      </c>
      <c r="N115" s="614">
        <v>9434.0169999999998</v>
      </c>
      <c r="O115" s="615">
        <f t="shared" si="1"/>
        <v>-0.87328666832958024</v>
      </c>
      <c r="P115" s="628"/>
      <c r="Q115" s="629"/>
      <c r="R115" s="675"/>
      <c r="S115" s="617">
        <v>74451.653000000006</v>
      </c>
      <c r="T115" s="614">
        <v>9434.0169999999998</v>
      </c>
      <c r="U115" s="631">
        <f>-(S115-T115)/S115</f>
        <v>-0.87328666832958024</v>
      </c>
      <c r="V115" s="617"/>
      <c r="W115" s="632"/>
      <c r="X115" s="632"/>
      <c r="Y115" s="633"/>
      <c r="Z115" s="634"/>
    </row>
    <row r="116" spans="1:26" ht="25.5" x14ac:dyDescent="0.2">
      <c r="A116" s="606">
        <v>127</v>
      </c>
      <c r="B116" s="624"/>
      <c r="C116" s="625"/>
      <c r="D116" s="609"/>
      <c r="E116" s="609"/>
      <c r="F116" s="626">
        <v>6019</v>
      </c>
      <c r="G116" s="624">
        <v>73</v>
      </c>
      <c r="H116" s="624" t="s">
        <v>266</v>
      </c>
      <c r="I116" s="624" t="s">
        <v>9</v>
      </c>
      <c r="J116" s="625">
        <v>3298</v>
      </c>
      <c r="K116" s="624" t="s">
        <v>954</v>
      </c>
      <c r="L116" s="627">
        <v>21491.838</v>
      </c>
      <c r="M116" s="613">
        <v>75</v>
      </c>
      <c r="N116" s="614">
        <v>18456.992999999999</v>
      </c>
      <c r="O116" s="615">
        <f t="shared" si="1"/>
        <v>-0.14120918834396579</v>
      </c>
      <c r="P116" s="628"/>
      <c r="Q116" s="629" t="s">
        <v>840</v>
      </c>
      <c r="R116" s="675"/>
      <c r="S116" s="617">
        <v>21491.838</v>
      </c>
      <c r="T116" s="614">
        <v>18456.992999999999</v>
      </c>
      <c r="U116" s="631">
        <f>-(S116-T116)/S116</f>
        <v>-0.14120918834396579</v>
      </c>
      <c r="V116" s="617"/>
      <c r="W116" s="632"/>
      <c r="X116" s="632"/>
      <c r="Y116" s="633"/>
      <c r="Z116" s="634"/>
    </row>
    <row r="117" spans="1:26" ht="25.5" x14ac:dyDescent="0.2">
      <c r="A117" s="606">
        <v>128</v>
      </c>
      <c r="B117" s="624"/>
      <c r="C117" s="625"/>
      <c r="D117" s="610">
        <v>87</v>
      </c>
      <c r="E117" s="625">
        <v>17.319999999999698</v>
      </c>
      <c r="F117" s="626">
        <v>6031</v>
      </c>
      <c r="G117" s="624">
        <v>66</v>
      </c>
      <c r="H117" s="624" t="s">
        <v>268</v>
      </c>
      <c r="I117" s="624" t="s">
        <v>9</v>
      </c>
      <c r="J117" s="625">
        <v>3935</v>
      </c>
      <c r="K117" s="624" t="s">
        <v>955</v>
      </c>
      <c r="L117" s="627">
        <v>19664.12</v>
      </c>
      <c r="M117" s="613">
        <v>78</v>
      </c>
      <c r="N117" s="614">
        <v>7884.6239999999998</v>
      </c>
      <c r="O117" s="615">
        <f t="shared" si="1"/>
        <v>-0.59903499368392787</v>
      </c>
      <c r="P117" s="628"/>
      <c r="Q117" s="629" t="s">
        <v>840</v>
      </c>
      <c r="R117" s="675"/>
      <c r="S117" s="617">
        <v>19664.12</v>
      </c>
      <c r="T117" s="614">
        <v>7884.6239999999998</v>
      </c>
      <c r="U117" s="631">
        <f>-(S117-T117)/S117</f>
        <v>-0.59903499368392787</v>
      </c>
      <c r="V117" s="617"/>
      <c r="W117" s="632"/>
      <c r="X117" s="632"/>
      <c r="Y117" s="633"/>
      <c r="Z117" s="634"/>
    </row>
    <row r="118" spans="1:26" ht="38.25" x14ac:dyDescent="0.2">
      <c r="A118" s="606">
        <v>129</v>
      </c>
      <c r="B118" s="624"/>
      <c r="C118" s="635"/>
      <c r="D118" s="610">
        <v>29</v>
      </c>
      <c r="E118" s="610">
        <v>27.369999999998999</v>
      </c>
      <c r="F118" s="626">
        <v>7253</v>
      </c>
      <c r="G118" s="624">
        <v>71</v>
      </c>
      <c r="H118" s="624" t="s">
        <v>288</v>
      </c>
      <c r="I118" s="624"/>
      <c r="J118" s="625">
        <v>2830</v>
      </c>
      <c r="K118" s="624" t="s">
        <v>956</v>
      </c>
      <c r="L118" s="627">
        <v>31006.436000000002</v>
      </c>
      <c r="M118" s="613">
        <v>59.25</v>
      </c>
      <c r="N118" s="614">
        <v>0</v>
      </c>
      <c r="O118" s="615">
        <f t="shared" si="1"/>
        <v>-1</v>
      </c>
      <c r="P118" s="628"/>
      <c r="Q118" s="617" t="s">
        <v>840</v>
      </c>
      <c r="R118" s="615"/>
      <c r="S118" s="617">
        <v>31006.436000000002</v>
      </c>
      <c r="T118" s="614">
        <v>0</v>
      </c>
      <c r="U118" s="631">
        <f>-(S118-T118)/S118</f>
        <v>-1</v>
      </c>
      <c r="V118" s="617"/>
      <c r="W118" s="632"/>
      <c r="X118" s="632"/>
      <c r="Y118" s="633"/>
      <c r="Z118" s="634"/>
    </row>
    <row r="119" spans="1:26" ht="25.5" x14ac:dyDescent="0.2">
      <c r="A119" s="606">
        <v>130</v>
      </c>
      <c r="B119" s="624"/>
      <c r="C119" s="625"/>
      <c r="D119" s="610">
        <v>79</v>
      </c>
      <c r="E119" s="610">
        <v>16.25</v>
      </c>
      <c r="F119" s="626">
        <v>8102</v>
      </c>
      <c r="G119" s="624">
        <v>64</v>
      </c>
      <c r="H119" s="624" t="s">
        <v>298</v>
      </c>
      <c r="I119" s="624" t="s">
        <v>9</v>
      </c>
      <c r="J119" s="625">
        <v>2864</v>
      </c>
      <c r="K119" s="624" t="s">
        <v>957</v>
      </c>
      <c r="L119" s="627">
        <v>18856.311000000002</v>
      </c>
      <c r="M119" s="613">
        <v>62</v>
      </c>
      <c r="N119" s="614">
        <v>14719.364</v>
      </c>
      <c r="O119" s="615">
        <f t="shared" si="1"/>
        <v>-0.21939323126352772</v>
      </c>
      <c r="P119" s="628"/>
      <c r="Q119" s="629" t="s">
        <v>840</v>
      </c>
      <c r="R119" s="675"/>
      <c r="S119" s="617">
        <v>32380.075000000001</v>
      </c>
      <c r="T119" s="614">
        <v>27852.065999999999</v>
      </c>
      <c r="U119" s="631">
        <f>-(S119-T119)/S119</f>
        <v>-0.13983936108857073</v>
      </c>
      <c r="V119" s="617"/>
      <c r="W119" s="632"/>
      <c r="X119" s="632"/>
      <c r="Y119" s="633"/>
      <c r="Z119" s="634"/>
    </row>
    <row r="120" spans="1:26" ht="13.5" thickBot="1" x14ac:dyDescent="0.25">
      <c r="A120" s="606">
        <v>131</v>
      </c>
      <c r="B120" s="636"/>
      <c r="C120" s="637"/>
      <c r="D120" s="639"/>
      <c r="E120" s="637">
        <v>10.9599999999991</v>
      </c>
      <c r="F120" s="640"/>
      <c r="G120" s="636"/>
      <c r="H120" s="636"/>
      <c r="I120" s="636"/>
      <c r="J120" s="689">
        <v>3936</v>
      </c>
      <c r="K120" s="636" t="s">
        <v>958</v>
      </c>
      <c r="L120" s="641">
        <v>13523.763999999999</v>
      </c>
      <c r="M120" s="642">
        <v>78</v>
      </c>
      <c r="N120" s="643">
        <v>13132.701999999999</v>
      </c>
      <c r="O120" s="644">
        <f t="shared" si="1"/>
        <v>-2.8916653677186314E-2</v>
      </c>
      <c r="P120" s="645"/>
      <c r="Q120" s="657" t="s">
        <v>840</v>
      </c>
      <c r="R120" s="658"/>
      <c r="S120" s="646"/>
      <c r="T120" s="647"/>
      <c r="U120" s="659"/>
      <c r="V120" s="646">
        <f>SUM(L93:L120)</f>
        <v>958592.98399999994</v>
      </c>
      <c r="W120" s="647">
        <f>-0.9*V120</f>
        <v>-862733.68559999997</v>
      </c>
      <c r="X120" s="686">
        <v>-849928.14599999995</v>
      </c>
      <c r="Y120" s="648">
        <f>X120/W120</f>
        <v>0.98515701911987563</v>
      </c>
      <c r="Z120" s="634"/>
    </row>
    <row r="121" spans="1:26" ht="25.5" x14ac:dyDescent="0.2">
      <c r="A121" s="606">
        <v>133</v>
      </c>
      <c r="B121" s="649" t="s">
        <v>186</v>
      </c>
      <c r="C121" s="650">
        <v>42</v>
      </c>
      <c r="D121" s="672"/>
      <c r="E121" s="672"/>
      <c r="F121" s="651">
        <v>3113</v>
      </c>
      <c r="G121" s="649">
        <v>83</v>
      </c>
      <c r="H121" s="649" t="s">
        <v>185</v>
      </c>
      <c r="I121" s="649" t="s">
        <v>9</v>
      </c>
      <c r="J121" s="690">
        <v>2866</v>
      </c>
      <c r="K121" s="649" t="s">
        <v>959</v>
      </c>
      <c r="L121" s="652">
        <v>14568.833000000001</v>
      </c>
      <c r="M121" s="653">
        <v>64.5</v>
      </c>
      <c r="N121" s="619">
        <v>774.25099999999998</v>
      </c>
      <c r="O121" s="654">
        <f t="shared" si="1"/>
        <v>-0.94685566098533769</v>
      </c>
      <c r="P121" s="655"/>
      <c r="Q121" s="617" t="s">
        <v>840</v>
      </c>
      <c r="R121" s="615"/>
      <c r="S121" s="617">
        <v>24319.862000000001</v>
      </c>
      <c r="T121" s="614">
        <v>2102.2190000000001</v>
      </c>
      <c r="U121" s="631">
        <f>-(S121-T121)/S121</f>
        <v>-0.91355958352066302</v>
      </c>
      <c r="V121" s="617"/>
      <c r="W121" s="632"/>
      <c r="X121" s="632"/>
      <c r="Y121" s="633"/>
      <c r="Z121" s="634"/>
    </row>
    <row r="122" spans="1:26" x14ac:dyDescent="0.2">
      <c r="A122" s="606">
        <v>135</v>
      </c>
      <c r="B122" s="624"/>
      <c r="C122" s="625"/>
      <c r="D122" s="609"/>
      <c r="E122" s="609"/>
      <c r="F122" s="626"/>
      <c r="G122" s="624"/>
      <c r="H122" s="624"/>
      <c r="I122" s="624"/>
      <c r="J122" s="691">
        <v>3954</v>
      </c>
      <c r="K122" s="624" t="s">
        <v>960</v>
      </c>
      <c r="L122" s="627">
        <v>9740.92</v>
      </c>
      <c r="M122" s="613">
        <v>82</v>
      </c>
      <c r="N122" s="614">
        <v>1327.1669999999999</v>
      </c>
      <c r="O122" s="615">
        <f t="shared" si="1"/>
        <v>-0.86375342370125208</v>
      </c>
      <c r="P122" s="628"/>
      <c r="Q122" s="617" t="s">
        <v>840</v>
      </c>
      <c r="R122" s="615"/>
      <c r="S122" s="617"/>
      <c r="T122" s="632"/>
      <c r="U122" s="631"/>
      <c r="V122" s="617"/>
      <c r="W122" s="632"/>
      <c r="X122" s="632"/>
      <c r="Y122" s="633"/>
      <c r="Z122" s="634"/>
    </row>
    <row r="123" spans="1:26" ht="25.5" x14ac:dyDescent="0.2">
      <c r="A123" s="606">
        <v>136</v>
      </c>
      <c r="B123" s="624"/>
      <c r="C123" s="625"/>
      <c r="D123" s="625">
        <v>19</v>
      </c>
      <c r="E123" s="625">
        <v>40.450000000004401</v>
      </c>
      <c r="F123" s="626">
        <v>3122</v>
      </c>
      <c r="G123" s="624">
        <v>79</v>
      </c>
      <c r="H123" s="624" t="s">
        <v>189</v>
      </c>
      <c r="I123" s="624" t="s">
        <v>9</v>
      </c>
      <c r="J123" s="691">
        <v>703</v>
      </c>
      <c r="K123" s="624" t="s">
        <v>961</v>
      </c>
      <c r="L123" s="627">
        <v>45759.303999999996</v>
      </c>
      <c r="M123" s="613">
        <v>18.6666666666667</v>
      </c>
      <c r="N123" s="614">
        <v>55725.658000000003</v>
      </c>
      <c r="O123" s="615">
        <f t="shared" si="1"/>
        <v>0.21779951023730623</v>
      </c>
      <c r="P123" s="628"/>
      <c r="Q123" s="629">
        <f>S123-T123-(SUM(L123:L124)-SUM(N123:N124))</f>
        <v>1598.1760000000068</v>
      </c>
      <c r="R123" s="675">
        <f>-(L123-(N123-Q123))/L123</f>
        <v>0.18287380419946947</v>
      </c>
      <c r="S123" s="617">
        <v>105784.39599999999</v>
      </c>
      <c r="T123" s="614">
        <v>114245.36</v>
      </c>
      <c r="U123" s="631">
        <f>-(S123-T123)/S123</f>
        <v>7.9983100721206624E-2</v>
      </c>
      <c r="V123" s="617"/>
      <c r="W123" s="632"/>
      <c r="X123" s="632"/>
      <c r="Y123" s="633"/>
      <c r="Z123" s="634"/>
    </row>
    <row r="124" spans="1:26" x14ac:dyDescent="0.2">
      <c r="A124" s="606">
        <v>137</v>
      </c>
      <c r="B124" s="624"/>
      <c r="C124" s="625"/>
      <c r="D124" s="625">
        <v>18</v>
      </c>
      <c r="E124" s="625">
        <v>48.9400000000023</v>
      </c>
      <c r="F124" s="626"/>
      <c r="G124" s="624"/>
      <c r="H124" s="624"/>
      <c r="I124" s="624"/>
      <c r="J124" s="691">
        <v>1008</v>
      </c>
      <c r="K124" s="624" t="s">
        <v>962</v>
      </c>
      <c r="L124" s="627">
        <v>55358.069000000003</v>
      </c>
      <c r="M124" s="613">
        <v>27.6666666666667</v>
      </c>
      <c r="N124" s="614">
        <v>55450.855000000003</v>
      </c>
      <c r="O124" s="615">
        <f t="shared" si="1"/>
        <v>1.6761061517517899E-3</v>
      </c>
      <c r="P124" s="628"/>
      <c r="Q124" s="629" t="s">
        <v>840</v>
      </c>
      <c r="R124" s="675"/>
      <c r="S124" s="617"/>
      <c r="T124" s="632"/>
      <c r="U124" s="631"/>
      <c r="V124" s="617"/>
      <c r="W124" s="632"/>
      <c r="X124" s="632"/>
      <c r="Y124" s="633"/>
      <c r="Z124" s="634"/>
    </row>
    <row r="125" spans="1:26" ht="25.5" x14ac:dyDescent="0.2">
      <c r="A125" s="606">
        <v>138</v>
      </c>
      <c r="B125" s="624"/>
      <c r="C125" s="625"/>
      <c r="D125" s="635"/>
      <c r="E125" s="625">
        <v>19.759999999998399</v>
      </c>
      <c r="F125" s="626">
        <v>3131</v>
      </c>
      <c r="G125" s="624">
        <v>84</v>
      </c>
      <c r="H125" s="624" t="s">
        <v>192</v>
      </c>
      <c r="I125" s="624" t="s">
        <v>9</v>
      </c>
      <c r="J125" s="691">
        <v>2516</v>
      </c>
      <c r="K125" s="624" t="s">
        <v>963</v>
      </c>
      <c r="L125" s="627">
        <v>22251.917000000001</v>
      </c>
      <c r="M125" s="613">
        <v>52.2</v>
      </c>
      <c r="N125" s="614">
        <v>15422.414000000001</v>
      </c>
      <c r="O125" s="615">
        <f t="shared" si="1"/>
        <v>-0.30691751187099969</v>
      </c>
      <c r="P125" s="628"/>
      <c r="Q125" s="629">
        <f>S125-T125-(L125-N125)</f>
        <v>5728.2429999999986</v>
      </c>
      <c r="R125" s="675">
        <f>-(L125-(N125-Q125))/L125</f>
        <v>-0.56434445625516216</v>
      </c>
      <c r="S125" s="617">
        <v>38225.919999999998</v>
      </c>
      <c r="T125" s="614">
        <v>25668.173999999999</v>
      </c>
      <c r="U125" s="631">
        <f>-(S125-T125)/S125</f>
        <v>-0.32851389842285023</v>
      </c>
      <c r="V125" s="617"/>
      <c r="W125" s="632"/>
      <c r="X125" s="632"/>
      <c r="Y125" s="633"/>
      <c r="Z125" s="634"/>
    </row>
    <row r="126" spans="1:26" ht="25.5" x14ac:dyDescent="0.2">
      <c r="A126" s="606">
        <v>139</v>
      </c>
      <c r="B126" s="624"/>
      <c r="C126" s="625"/>
      <c r="D126" s="610">
        <v>16</v>
      </c>
      <c r="E126" s="610">
        <v>77.300000000002896</v>
      </c>
      <c r="F126" s="626">
        <v>3136</v>
      </c>
      <c r="G126" s="624">
        <v>80</v>
      </c>
      <c r="H126" s="624" t="s">
        <v>194</v>
      </c>
      <c r="I126" s="624" t="s">
        <v>9</v>
      </c>
      <c r="J126" s="691">
        <v>594</v>
      </c>
      <c r="K126" s="624" t="s">
        <v>964</v>
      </c>
      <c r="L126" s="627">
        <v>87713.638000000006</v>
      </c>
      <c r="M126" s="613">
        <v>5.8333333333333304</v>
      </c>
      <c r="N126" s="614">
        <v>14599.72</v>
      </c>
      <c r="O126" s="615">
        <f t="shared" si="1"/>
        <v>-0.8335524516723386</v>
      </c>
      <c r="P126" s="628"/>
      <c r="Q126" s="629" t="s">
        <v>840</v>
      </c>
      <c r="R126" s="675"/>
      <c r="S126" s="617">
        <v>150619.48499999999</v>
      </c>
      <c r="T126" s="614">
        <v>26397.101999999999</v>
      </c>
      <c r="U126" s="631">
        <f>-(S126-T126)/S126</f>
        <v>-0.82474311341590367</v>
      </c>
      <c r="V126" s="617"/>
      <c r="W126" s="632"/>
      <c r="X126" s="632"/>
      <c r="Y126" s="633"/>
      <c r="Z126" s="634"/>
    </row>
    <row r="127" spans="1:26" x14ac:dyDescent="0.2">
      <c r="A127" s="606">
        <v>141</v>
      </c>
      <c r="B127" s="624"/>
      <c r="C127" s="625"/>
      <c r="D127" s="610">
        <v>28</v>
      </c>
      <c r="E127" s="610">
        <v>55.530000000006098</v>
      </c>
      <c r="F127" s="626"/>
      <c r="G127" s="624"/>
      <c r="H127" s="624"/>
      <c r="I127" s="624"/>
      <c r="J127" s="691">
        <v>594</v>
      </c>
      <c r="K127" s="624" t="s">
        <v>965</v>
      </c>
      <c r="L127" s="627">
        <v>62905.847000000002</v>
      </c>
      <c r="M127" s="613">
        <v>9.6666666666666696</v>
      </c>
      <c r="N127" s="614">
        <v>11797.382</v>
      </c>
      <c r="O127" s="615">
        <f t="shared" si="1"/>
        <v>-0.81245969075020963</v>
      </c>
      <c r="P127" s="628"/>
      <c r="Q127" s="629" t="s">
        <v>840</v>
      </c>
      <c r="R127" s="675"/>
      <c r="S127" s="617"/>
      <c r="T127" s="632"/>
      <c r="U127" s="631"/>
      <c r="V127" s="617"/>
      <c r="W127" s="632"/>
      <c r="X127" s="632"/>
      <c r="Y127" s="633"/>
      <c r="Z127" s="634"/>
    </row>
    <row r="128" spans="1:26" ht="38.25" x14ac:dyDescent="0.2">
      <c r="A128" s="606">
        <v>142</v>
      </c>
      <c r="B128" s="624"/>
      <c r="C128" s="625"/>
      <c r="D128" s="610">
        <v>45</v>
      </c>
      <c r="E128" s="610">
        <v>34.2799999999988</v>
      </c>
      <c r="F128" s="626">
        <v>3140</v>
      </c>
      <c r="G128" s="624">
        <v>76</v>
      </c>
      <c r="H128" s="624" t="s">
        <v>197</v>
      </c>
      <c r="I128" s="624" t="s">
        <v>9</v>
      </c>
      <c r="J128" s="691">
        <v>1001</v>
      </c>
      <c r="K128" s="624" t="s">
        <v>966</v>
      </c>
      <c r="L128" s="627">
        <v>39265.627999999997</v>
      </c>
      <c r="M128" s="613">
        <v>26</v>
      </c>
      <c r="N128" s="614">
        <v>6277.1639999999998</v>
      </c>
      <c r="O128" s="615">
        <f t="shared" si="1"/>
        <v>-0.84013590716032871</v>
      </c>
      <c r="P128" s="628"/>
      <c r="Q128" s="629" t="s">
        <v>840</v>
      </c>
      <c r="R128" s="675"/>
      <c r="S128" s="617">
        <v>68931.864000000001</v>
      </c>
      <c r="T128" s="614">
        <v>12176.069</v>
      </c>
      <c r="U128" s="631">
        <f>-(S128-T128)/S128</f>
        <v>-0.82336080451850246</v>
      </c>
      <c r="V128" s="617"/>
      <c r="W128" s="632"/>
      <c r="X128" s="632"/>
      <c r="Y128" s="633"/>
      <c r="Z128" s="634"/>
    </row>
    <row r="129" spans="1:26" ht="25.5" x14ac:dyDescent="0.2">
      <c r="A129" s="606">
        <v>143</v>
      </c>
      <c r="B129" s="624"/>
      <c r="C129" s="625"/>
      <c r="D129" s="625">
        <v>74</v>
      </c>
      <c r="E129" s="625">
        <v>26.430000000000302</v>
      </c>
      <c r="F129" s="626"/>
      <c r="G129" s="624"/>
      <c r="H129" s="624"/>
      <c r="I129" s="624"/>
      <c r="J129" s="691">
        <v>1613</v>
      </c>
      <c r="K129" s="624" t="s">
        <v>967</v>
      </c>
      <c r="L129" s="627">
        <v>29666.236000000001</v>
      </c>
      <c r="M129" s="613">
        <v>44</v>
      </c>
      <c r="N129" s="614">
        <v>5898.9049999999997</v>
      </c>
      <c r="O129" s="615">
        <f t="shared" si="1"/>
        <v>-0.80115761905217775</v>
      </c>
      <c r="P129" s="628"/>
      <c r="Q129" s="629" t="s">
        <v>840</v>
      </c>
      <c r="R129" s="675"/>
      <c r="S129" s="617"/>
      <c r="T129" s="632"/>
      <c r="U129" s="631"/>
      <c r="V129" s="617"/>
      <c r="W129" s="632"/>
      <c r="X129" s="632"/>
      <c r="Y129" s="633"/>
      <c r="Z129" s="634"/>
    </row>
    <row r="130" spans="1:26" ht="25.5" x14ac:dyDescent="0.2">
      <c r="A130" s="606">
        <v>144</v>
      </c>
      <c r="B130" s="624"/>
      <c r="C130" s="625"/>
      <c r="D130" s="635"/>
      <c r="E130" s="635"/>
      <c r="F130" s="626">
        <v>3148</v>
      </c>
      <c r="G130" s="624">
        <v>81</v>
      </c>
      <c r="H130" s="624" t="s">
        <v>200</v>
      </c>
      <c r="I130" s="624" t="s">
        <v>9</v>
      </c>
      <c r="J130" s="691">
        <v>3803</v>
      </c>
      <c r="K130" s="624" t="s">
        <v>968</v>
      </c>
      <c r="L130" s="627">
        <v>17134.315999999999</v>
      </c>
      <c r="M130" s="613">
        <v>77.5</v>
      </c>
      <c r="N130" s="614">
        <v>0</v>
      </c>
      <c r="O130" s="615">
        <f t="shared" ref="O130:O169" si="2">-(L130-N130)/L130</f>
        <v>-1</v>
      </c>
      <c r="P130" s="628"/>
      <c r="Q130" s="617" t="s">
        <v>840</v>
      </c>
      <c r="R130" s="615"/>
      <c r="S130" s="617">
        <v>22050.952000000001</v>
      </c>
      <c r="T130" s="614">
        <v>160.887</v>
      </c>
      <c r="U130" s="631">
        <f>-(S130-T130)/S130</f>
        <v>-0.99270385242324233</v>
      </c>
      <c r="V130" s="617"/>
      <c r="W130" s="632"/>
      <c r="X130" s="632"/>
      <c r="Y130" s="633"/>
      <c r="Z130" s="634"/>
    </row>
    <row r="131" spans="1:26" ht="25.5" x14ac:dyDescent="0.2">
      <c r="A131" s="606">
        <v>145</v>
      </c>
      <c r="B131" s="624"/>
      <c r="C131" s="625"/>
      <c r="D131" s="610">
        <v>33</v>
      </c>
      <c r="E131" s="610">
        <v>44.290000000000902</v>
      </c>
      <c r="F131" s="626">
        <v>3149</v>
      </c>
      <c r="G131" s="624">
        <v>82</v>
      </c>
      <c r="H131" s="624" t="s">
        <v>202</v>
      </c>
      <c r="I131" s="624" t="s">
        <v>9</v>
      </c>
      <c r="J131" s="691">
        <v>594</v>
      </c>
      <c r="K131" s="624" t="s">
        <v>969</v>
      </c>
      <c r="L131" s="627">
        <v>50440.620999999999</v>
      </c>
      <c r="M131" s="613">
        <v>11.5</v>
      </c>
      <c r="N131" s="614">
        <v>6439.5720000000001</v>
      </c>
      <c r="O131" s="615">
        <f t="shared" si="2"/>
        <v>-0.87233360984988662</v>
      </c>
      <c r="P131" s="628"/>
      <c r="Q131" s="629" t="s">
        <v>840</v>
      </c>
      <c r="R131" s="675"/>
      <c r="S131" s="617">
        <v>111445.40300000001</v>
      </c>
      <c r="T131" s="614">
        <v>12435.929</v>
      </c>
      <c r="U131" s="631">
        <f>-(S131-T131)/S131</f>
        <v>-0.88841236457281236</v>
      </c>
      <c r="V131" s="617"/>
      <c r="W131" s="632"/>
      <c r="X131" s="632"/>
      <c r="Y131" s="633"/>
      <c r="Z131" s="634"/>
    </row>
    <row r="132" spans="1:26" x14ac:dyDescent="0.2">
      <c r="A132" s="606">
        <v>147</v>
      </c>
      <c r="B132" s="624"/>
      <c r="C132" s="625"/>
      <c r="D132" s="610">
        <v>30</v>
      </c>
      <c r="E132" s="610">
        <v>53.360000000000603</v>
      </c>
      <c r="F132" s="626"/>
      <c r="G132" s="624"/>
      <c r="H132" s="624"/>
      <c r="I132" s="624"/>
      <c r="J132" s="691">
        <v>602</v>
      </c>
      <c r="K132" s="624" t="s">
        <v>970</v>
      </c>
      <c r="L132" s="627">
        <v>61004.781999999999</v>
      </c>
      <c r="M132" s="613">
        <v>12.6666666666667</v>
      </c>
      <c r="N132" s="614">
        <v>5996.357</v>
      </c>
      <c r="O132" s="615">
        <f t="shared" si="2"/>
        <v>-0.90170677111836905</v>
      </c>
      <c r="P132" s="628"/>
      <c r="Q132" s="617" t="s">
        <v>840</v>
      </c>
      <c r="R132" s="615"/>
      <c r="S132" s="617"/>
      <c r="T132" s="632"/>
      <c r="U132" s="631"/>
      <c r="V132" s="617"/>
      <c r="W132" s="632"/>
      <c r="X132" s="632"/>
      <c r="Y132" s="633"/>
      <c r="Z132" s="634"/>
    </row>
    <row r="133" spans="1:26" ht="25.5" x14ac:dyDescent="0.2">
      <c r="A133" s="606">
        <v>148</v>
      </c>
      <c r="B133" s="624"/>
      <c r="C133" s="625"/>
      <c r="D133" s="635"/>
      <c r="E133" s="625">
        <v>14.7099999999991</v>
      </c>
      <c r="F133" s="626">
        <v>3178</v>
      </c>
      <c r="G133" s="624">
        <v>75</v>
      </c>
      <c r="H133" s="624" t="s">
        <v>205</v>
      </c>
      <c r="I133" s="624" t="s">
        <v>9</v>
      </c>
      <c r="J133" s="691">
        <v>3179</v>
      </c>
      <c r="K133" s="624" t="s">
        <v>971</v>
      </c>
      <c r="L133" s="627">
        <v>16741.356</v>
      </c>
      <c r="M133" s="613">
        <v>73.6666666666667</v>
      </c>
      <c r="N133" s="614">
        <v>0</v>
      </c>
      <c r="O133" s="615">
        <f t="shared" si="2"/>
        <v>-1</v>
      </c>
      <c r="P133" s="628"/>
      <c r="Q133" s="617" t="s">
        <v>840</v>
      </c>
      <c r="R133" s="615"/>
      <c r="S133" s="617">
        <v>32499.877</v>
      </c>
      <c r="T133" s="614">
        <v>0</v>
      </c>
      <c r="U133" s="631">
        <f>-(S133-T133)/S133</f>
        <v>-1</v>
      </c>
      <c r="V133" s="617"/>
      <c r="W133" s="632"/>
      <c r="X133" s="632"/>
      <c r="Y133" s="633"/>
      <c r="Z133" s="634"/>
    </row>
    <row r="134" spans="1:26" ht="38.25" x14ac:dyDescent="0.2">
      <c r="A134" s="606">
        <v>149</v>
      </c>
      <c r="B134" s="624"/>
      <c r="C134" s="625"/>
      <c r="D134" s="610">
        <v>1</v>
      </c>
      <c r="E134" s="625">
        <v>70.1900000000023</v>
      </c>
      <c r="F134" s="626">
        <v>3179</v>
      </c>
      <c r="G134" s="624">
        <v>78</v>
      </c>
      <c r="H134" s="624" t="s">
        <v>207</v>
      </c>
      <c r="I134" s="624" t="s">
        <v>9</v>
      </c>
      <c r="J134" s="691">
        <v>594</v>
      </c>
      <c r="K134" s="624" t="s">
        <v>972</v>
      </c>
      <c r="L134" s="627">
        <v>82123.1155</v>
      </c>
      <c r="M134" s="613">
        <v>8</v>
      </c>
      <c r="N134" s="614">
        <v>1728.1120000000001</v>
      </c>
      <c r="O134" s="615">
        <f t="shared" si="2"/>
        <v>-0.9789570574681864</v>
      </c>
      <c r="P134" s="628"/>
      <c r="Q134" s="617" t="s">
        <v>840</v>
      </c>
      <c r="R134" s="615"/>
      <c r="S134" s="617">
        <v>158712.55900000001</v>
      </c>
      <c r="T134" s="614">
        <v>3630.53</v>
      </c>
      <c r="U134" s="631">
        <f>-(S134-T134)/S134</f>
        <v>-0.97712512467271095</v>
      </c>
      <c r="V134" s="617"/>
      <c r="W134" s="632"/>
      <c r="X134" s="632"/>
      <c r="Y134" s="633"/>
      <c r="Z134" s="634"/>
    </row>
    <row r="135" spans="1:26" ht="26.25" thickBot="1" x14ac:dyDescent="0.25">
      <c r="A135" s="606">
        <v>150</v>
      </c>
      <c r="B135" s="636"/>
      <c r="C135" s="637"/>
      <c r="D135" s="637">
        <v>40</v>
      </c>
      <c r="E135" s="637">
        <v>35.5899999999965</v>
      </c>
      <c r="F135" s="640">
        <v>8226</v>
      </c>
      <c r="G135" s="636">
        <v>77</v>
      </c>
      <c r="H135" s="636" t="s">
        <v>301</v>
      </c>
      <c r="I135" s="636" t="s">
        <v>9</v>
      </c>
      <c r="J135" s="689">
        <v>1010</v>
      </c>
      <c r="K135" s="636" t="s">
        <v>973</v>
      </c>
      <c r="L135" s="641">
        <v>42017.942999999999</v>
      </c>
      <c r="M135" s="642">
        <v>27.6666666666667</v>
      </c>
      <c r="N135" s="643">
        <v>1686.28</v>
      </c>
      <c r="O135" s="644">
        <f t="shared" si="2"/>
        <v>-0.9598676213159697</v>
      </c>
      <c r="P135" s="645"/>
      <c r="Q135" s="617" t="s">
        <v>840</v>
      </c>
      <c r="R135" s="615"/>
      <c r="S135" s="617">
        <v>42017.942999999999</v>
      </c>
      <c r="T135" s="614">
        <v>1686.28</v>
      </c>
      <c r="U135" s="631">
        <f>-(S135-T135)/S135</f>
        <v>-0.9598676213159697</v>
      </c>
      <c r="V135" s="646">
        <f>SUM(L121:L135)</f>
        <v>636692.52549999987</v>
      </c>
      <c r="W135" s="647">
        <f>-0.9*V135</f>
        <v>-573023.2729499999</v>
      </c>
      <c r="X135" s="643">
        <v>-645297.54299999995</v>
      </c>
      <c r="Y135" s="648">
        <f>X135/W135</f>
        <v>1.1261279837342775</v>
      </c>
      <c r="Z135" s="634"/>
    </row>
    <row r="136" spans="1:26" ht="12.75" customHeight="1" x14ac:dyDescent="0.2">
      <c r="A136" s="606">
        <v>151</v>
      </c>
      <c r="B136" s="649" t="s">
        <v>210</v>
      </c>
      <c r="C136" s="650">
        <v>45</v>
      </c>
      <c r="D136" s="685"/>
      <c r="E136" s="685"/>
      <c r="F136" s="651">
        <v>3297</v>
      </c>
      <c r="G136" s="649">
        <v>86</v>
      </c>
      <c r="H136" s="649" t="s">
        <v>209</v>
      </c>
      <c r="I136" s="649" t="s">
        <v>9</v>
      </c>
      <c r="J136" s="690">
        <v>2866</v>
      </c>
      <c r="K136" s="649" t="s">
        <v>974</v>
      </c>
      <c r="L136" s="652">
        <v>18124.752</v>
      </c>
      <c r="M136" s="653">
        <v>64.5</v>
      </c>
      <c r="N136" s="619">
        <v>2663.9679999999998</v>
      </c>
      <c r="O136" s="654">
        <f t="shared" si="2"/>
        <v>-0.85302044408662803</v>
      </c>
      <c r="P136" s="655"/>
      <c r="Q136" s="673" t="s">
        <v>840</v>
      </c>
      <c r="R136" s="674"/>
      <c r="S136" s="618">
        <v>36378.036</v>
      </c>
      <c r="T136" s="619">
        <v>5547.9769999999999</v>
      </c>
      <c r="U136" s="620">
        <f>-(S136-T136)/S136</f>
        <v>-0.84749102452919667</v>
      </c>
      <c r="V136" s="617"/>
      <c r="W136" s="632"/>
      <c r="X136" s="632"/>
      <c r="Y136" s="633"/>
      <c r="Z136" s="634"/>
    </row>
    <row r="137" spans="1:26" ht="25.5" x14ac:dyDescent="0.2">
      <c r="A137" s="606">
        <v>152</v>
      </c>
      <c r="B137" s="624"/>
      <c r="C137" s="625"/>
      <c r="D137" s="635"/>
      <c r="E137" s="635"/>
      <c r="F137" s="626"/>
      <c r="G137" s="624"/>
      <c r="H137" s="624"/>
      <c r="I137" s="624"/>
      <c r="J137" s="691">
        <v>3935</v>
      </c>
      <c r="K137" s="624" t="s">
        <v>975</v>
      </c>
      <c r="L137" s="627">
        <v>18253.284</v>
      </c>
      <c r="M137" s="613">
        <v>78</v>
      </c>
      <c r="N137" s="614">
        <v>2884.009</v>
      </c>
      <c r="O137" s="615">
        <f t="shared" si="2"/>
        <v>-0.8420005408341863</v>
      </c>
      <c r="P137" s="628"/>
      <c r="Q137" s="629" t="s">
        <v>840</v>
      </c>
      <c r="R137" s="675"/>
      <c r="S137" s="617"/>
      <c r="T137" s="632"/>
      <c r="U137" s="631"/>
      <c r="V137" s="617"/>
      <c r="W137" s="632"/>
      <c r="X137" s="632"/>
      <c r="Y137" s="633"/>
      <c r="Z137" s="634"/>
    </row>
    <row r="138" spans="1:26" ht="25.5" x14ac:dyDescent="0.2">
      <c r="A138" s="606">
        <v>153</v>
      </c>
      <c r="B138" s="624"/>
      <c r="C138" s="625"/>
      <c r="D138" s="635"/>
      <c r="E138" s="625">
        <v>22.359999999996901</v>
      </c>
      <c r="F138" s="626">
        <v>3298</v>
      </c>
      <c r="G138" s="624">
        <v>87</v>
      </c>
      <c r="H138" s="624" t="s">
        <v>213</v>
      </c>
      <c r="I138" s="624" t="s">
        <v>9</v>
      </c>
      <c r="J138" s="691">
        <v>2712</v>
      </c>
      <c r="K138" s="624" t="s">
        <v>976</v>
      </c>
      <c r="L138" s="627">
        <v>25544.233</v>
      </c>
      <c r="M138" s="613">
        <v>55.3333333333333</v>
      </c>
      <c r="N138" s="614">
        <v>908.03</v>
      </c>
      <c r="O138" s="615">
        <f t="shared" si="2"/>
        <v>-0.96445264181547363</v>
      </c>
      <c r="P138" s="628"/>
      <c r="Q138" s="617" t="s">
        <v>840</v>
      </c>
      <c r="R138" s="615"/>
      <c r="S138" s="617">
        <v>25544.233</v>
      </c>
      <c r="T138" s="614">
        <v>908.03</v>
      </c>
      <c r="U138" s="631">
        <f>-(S138-T138)/S138</f>
        <v>-0.96445264181547363</v>
      </c>
      <c r="V138" s="617"/>
      <c r="W138" s="632"/>
      <c r="X138" s="632"/>
      <c r="Y138" s="633"/>
      <c r="Z138" s="634"/>
    </row>
    <row r="139" spans="1:26" ht="25.5" x14ac:dyDescent="0.2">
      <c r="A139" s="606">
        <v>154</v>
      </c>
      <c r="B139" s="624"/>
      <c r="C139" s="625"/>
      <c r="D139" s="609"/>
      <c r="E139" s="635"/>
      <c r="F139" s="626">
        <v>3319</v>
      </c>
      <c r="G139" s="624">
        <v>85</v>
      </c>
      <c r="H139" s="624" t="s">
        <v>215</v>
      </c>
      <c r="I139" s="624" t="s">
        <v>9</v>
      </c>
      <c r="J139" s="691">
        <v>6113</v>
      </c>
      <c r="K139" s="624" t="s">
        <v>977</v>
      </c>
      <c r="L139" s="627">
        <v>12168.842000000001</v>
      </c>
      <c r="M139" s="613">
        <v>88.5</v>
      </c>
      <c r="N139" s="614">
        <v>0</v>
      </c>
      <c r="O139" s="615">
        <f t="shared" si="2"/>
        <v>-1</v>
      </c>
      <c r="P139" s="628"/>
      <c r="Q139" s="617" t="s">
        <v>840</v>
      </c>
      <c r="R139" s="615"/>
      <c r="S139" s="617">
        <v>23820.850999999999</v>
      </c>
      <c r="T139" s="614">
        <v>0</v>
      </c>
      <c r="U139" s="631">
        <f>-(S139-T139)/S139</f>
        <v>-1</v>
      </c>
      <c r="V139" s="617"/>
      <c r="W139" s="632"/>
      <c r="X139" s="632"/>
      <c r="Y139" s="633"/>
      <c r="Z139" s="634"/>
    </row>
    <row r="140" spans="1:26" x14ac:dyDescent="0.2">
      <c r="A140" s="606">
        <v>155</v>
      </c>
      <c r="B140" s="624"/>
      <c r="C140" s="625"/>
      <c r="D140" s="635"/>
      <c r="E140" s="635"/>
      <c r="F140" s="626"/>
      <c r="G140" s="624"/>
      <c r="H140" s="624"/>
      <c r="I140" s="624"/>
      <c r="J140" s="691">
        <v>8226</v>
      </c>
      <c r="K140" s="624" t="s">
        <v>978</v>
      </c>
      <c r="L140" s="627">
        <v>11394.44</v>
      </c>
      <c r="M140" s="613">
        <v>100</v>
      </c>
      <c r="N140" s="614">
        <v>0</v>
      </c>
      <c r="O140" s="615">
        <f t="shared" si="2"/>
        <v>-1</v>
      </c>
      <c r="P140" s="628"/>
      <c r="Q140" s="617" t="s">
        <v>840</v>
      </c>
      <c r="R140" s="615"/>
      <c r="S140" s="617"/>
      <c r="T140" s="632"/>
      <c r="U140" s="631"/>
      <c r="V140" s="617"/>
      <c r="W140" s="632"/>
      <c r="X140" s="632"/>
      <c r="Y140" s="633"/>
      <c r="Z140" s="634"/>
    </row>
    <row r="141" spans="1:26" ht="26.25" thickBot="1" x14ac:dyDescent="0.25">
      <c r="A141" s="606">
        <v>156</v>
      </c>
      <c r="B141" s="636"/>
      <c r="C141" s="637"/>
      <c r="D141" s="639"/>
      <c r="E141" s="638"/>
      <c r="F141" s="640">
        <v>6249</v>
      </c>
      <c r="G141" s="636">
        <v>88</v>
      </c>
      <c r="H141" s="636" t="s">
        <v>278</v>
      </c>
      <c r="I141" s="636" t="s">
        <v>9</v>
      </c>
      <c r="J141" s="689">
        <v>3131</v>
      </c>
      <c r="K141" s="636" t="s">
        <v>979</v>
      </c>
      <c r="L141" s="641">
        <v>18028.095000000001</v>
      </c>
      <c r="M141" s="642">
        <v>70</v>
      </c>
      <c r="N141" s="643">
        <v>97.197999999999993</v>
      </c>
      <c r="O141" s="644">
        <f t="shared" si="2"/>
        <v>-0.99460852630297325</v>
      </c>
      <c r="P141" s="645"/>
      <c r="Q141" s="646" t="s">
        <v>840</v>
      </c>
      <c r="R141" s="644"/>
      <c r="S141" s="646">
        <v>37622.188000000002</v>
      </c>
      <c r="T141" s="643">
        <v>464.17200000000003</v>
      </c>
      <c r="U141" s="659">
        <f>-(S141-T141)/S141</f>
        <v>-0.9876622805669889</v>
      </c>
      <c r="V141" s="646">
        <f>SUM(L136:L141)</f>
        <v>103513.64600000001</v>
      </c>
      <c r="W141" s="647">
        <f>-0.9*V141</f>
        <v>-93162.281400000007</v>
      </c>
      <c r="X141" s="643">
        <v>-172357.913</v>
      </c>
      <c r="Y141" s="648">
        <f>X141/W141</f>
        <v>1.8500825700045598</v>
      </c>
      <c r="Z141" s="656"/>
    </row>
    <row r="142" spans="1:26" ht="25.5" x14ac:dyDescent="0.2">
      <c r="A142" s="606">
        <v>158</v>
      </c>
      <c r="B142" s="649" t="s">
        <v>219</v>
      </c>
      <c r="C142" s="650">
        <v>47</v>
      </c>
      <c r="D142" s="685"/>
      <c r="E142" s="685"/>
      <c r="F142" s="651">
        <v>3403</v>
      </c>
      <c r="G142" s="649">
        <v>89</v>
      </c>
      <c r="H142" s="649" t="s">
        <v>218</v>
      </c>
      <c r="I142" s="649" t="s">
        <v>9</v>
      </c>
      <c r="J142" s="690">
        <v>6019</v>
      </c>
      <c r="K142" s="649" t="s">
        <v>980</v>
      </c>
      <c r="L142" s="652">
        <v>20226.351999999999</v>
      </c>
      <c r="M142" s="653">
        <v>85</v>
      </c>
      <c r="N142" s="619">
        <v>10807.603999999999</v>
      </c>
      <c r="O142" s="654">
        <f t="shared" si="2"/>
        <v>-0.46566716529011265</v>
      </c>
      <c r="P142" s="655"/>
      <c r="Q142" s="629">
        <f>S142-T142-(L142-N142)</f>
        <v>4026.4040000000023</v>
      </c>
      <c r="R142" s="675">
        <f>-(L142-(N142-Q142))/L142</f>
        <v>-0.66473440193268674</v>
      </c>
      <c r="S142" s="617">
        <v>34159.004000000001</v>
      </c>
      <c r="T142" s="614">
        <v>20713.851999999999</v>
      </c>
      <c r="U142" s="631">
        <f>-(S142-T142)/S142</f>
        <v>-0.3936049189256221</v>
      </c>
      <c r="V142" s="617"/>
      <c r="W142" s="632"/>
      <c r="X142" s="632"/>
      <c r="Y142" s="633"/>
      <c r="Z142" s="634"/>
    </row>
    <row r="143" spans="1:26" ht="25.5" x14ac:dyDescent="0.2">
      <c r="A143" s="606">
        <v>159</v>
      </c>
      <c r="B143" s="624"/>
      <c r="C143" s="625"/>
      <c r="D143" s="635"/>
      <c r="E143" s="635"/>
      <c r="F143" s="626">
        <v>3405</v>
      </c>
      <c r="G143" s="624">
        <v>90</v>
      </c>
      <c r="H143" s="624" t="s">
        <v>221</v>
      </c>
      <c r="I143" s="624" t="s">
        <v>9</v>
      </c>
      <c r="J143" s="691">
        <v>1572</v>
      </c>
      <c r="K143" s="624" t="s">
        <v>981</v>
      </c>
      <c r="L143" s="627">
        <v>19665.589</v>
      </c>
      <c r="M143" s="613">
        <v>39</v>
      </c>
      <c r="N143" s="614">
        <v>0</v>
      </c>
      <c r="O143" s="615">
        <f t="shared" si="2"/>
        <v>-1</v>
      </c>
      <c r="P143" s="628"/>
      <c r="Q143" s="617" t="s">
        <v>840</v>
      </c>
      <c r="R143" s="615"/>
      <c r="S143" s="617">
        <v>35487.385000000002</v>
      </c>
      <c r="T143" s="614">
        <v>4.7290000000000001</v>
      </c>
      <c r="U143" s="631">
        <f>-(S143-T143)/S143</f>
        <v>-0.99986674137866172</v>
      </c>
      <c r="V143" s="617"/>
      <c r="W143" s="632"/>
      <c r="X143" s="632"/>
      <c r="Y143" s="633"/>
      <c r="Z143" s="634"/>
    </row>
    <row r="144" spans="1:26" ht="25.5" x14ac:dyDescent="0.2">
      <c r="A144" s="606">
        <v>161</v>
      </c>
      <c r="B144" s="624"/>
      <c r="C144" s="625"/>
      <c r="D144" s="625">
        <v>31</v>
      </c>
      <c r="E144" s="625">
        <v>92</v>
      </c>
      <c r="F144" s="626">
        <v>3406</v>
      </c>
      <c r="G144" s="624">
        <v>91</v>
      </c>
      <c r="H144" s="624" t="s">
        <v>223</v>
      </c>
      <c r="I144" s="624" t="s">
        <v>9</v>
      </c>
      <c r="J144" s="691">
        <v>703</v>
      </c>
      <c r="K144" s="624" t="s">
        <v>982</v>
      </c>
      <c r="L144" s="627">
        <v>108788.122</v>
      </c>
      <c r="M144" s="613">
        <v>21.3333333333333</v>
      </c>
      <c r="N144" s="614">
        <v>12071.648999999999</v>
      </c>
      <c r="O144" s="615">
        <f t="shared" si="2"/>
        <v>-0.8890352294159467</v>
      </c>
      <c r="P144" s="628"/>
      <c r="Q144" s="629">
        <f>S144-T144-(L144-N144)</f>
        <v>4.228000000002794</v>
      </c>
      <c r="R144" s="675">
        <f>-(L144-(N144-Q144))/L144</f>
        <v>-0.8890740939530144</v>
      </c>
      <c r="S144" s="617">
        <v>108792.932</v>
      </c>
      <c r="T144" s="614">
        <v>12072.231</v>
      </c>
      <c r="U144" s="631">
        <f>-(S144-T144)/S144</f>
        <v>-0.88903478582597628</v>
      </c>
      <c r="V144" s="617"/>
      <c r="W144" s="632"/>
      <c r="X144" s="632"/>
      <c r="Y144" s="633"/>
      <c r="Z144" s="634"/>
    </row>
    <row r="145" spans="1:26" ht="25.5" x14ac:dyDescent="0.2">
      <c r="A145" s="606">
        <v>162</v>
      </c>
      <c r="B145" s="624"/>
      <c r="C145" s="625"/>
      <c r="D145" s="625">
        <v>25</v>
      </c>
      <c r="E145" s="610">
        <v>33.019999999996799</v>
      </c>
      <c r="F145" s="626">
        <v>3407</v>
      </c>
      <c r="G145" s="624">
        <v>92</v>
      </c>
      <c r="H145" s="624" t="s">
        <v>225</v>
      </c>
      <c r="I145" s="624" t="s">
        <v>9</v>
      </c>
      <c r="J145" s="691">
        <v>3140</v>
      </c>
      <c r="K145" s="624" t="s">
        <v>983</v>
      </c>
      <c r="L145" s="627">
        <v>38076.055</v>
      </c>
      <c r="M145" s="613">
        <v>72</v>
      </c>
      <c r="N145" s="614">
        <v>2913.652</v>
      </c>
      <c r="O145" s="615">
        <f t="shared" si="2"/>
        <v>-0.92347810191995994</v>
      </c>
      <c r="P145" s="628"/>
      <c r="Q145" s="617" t="s">
        <v>840</v>
      </c>
      <c r="R145" s="615"/>
      <c r="S145" s="617">
        <v>77570.968999999997</v>
      </c>
      <c r="T145" s="614">
        <v>5422.5529999999999</v>
      </c>
      <c r="U145" s="631">
        <f>-(S145-T145)/S145</f>
        <v>-0.93009558769338052</v>
      </c>
      <c r="V145" s="617"/>
      <c r="W145" s="632"/>
      <c r="X145" s="632"/>
      <c r="Y145" s="633"/>
      <c r="Z145" s="634"/>
    </row>
    <row r="146" spans="1:26" ht="26.25" thickBot="1" x14ac:dyDescent="0.25">
      <c r="A146" s="606">
        <v>163</v>
      </c>
      <c r="B146" s="636"/>
      <c r="C146" s="637"/>
      <c r="D146" s="637">
        <v>37</v>
      </c>
      <c r="E146" s="637">
        <v>34.300000000002903</v>
      </c>
      <c r="F146" s="640"/>
      <c r="G146" s="636"/>
      <c r="H146" s="636"/>
      <c r="I146" s="636"/>
      <c r="J146" s="689">
        <v>6004</v>
      </c>
      <c r="K146" s="636" t="s">
        <v>984</v>
      </c>
      <c r="L146" s="641">
        <v>39494.913999999997</v>
      </c>
      <c r="M146" s="642">
        <v>82</v>
      </c>
      <c r="N146" s="643">
        <v>2508.9009999999998</v>
      </c>
      <c r="O146" s="644">
        <f t="shared" si="2"/>
        <v>-0.93647533958423101</v>
      </c>
      <c r="P146" s="645"/>
      <c r="Q146" s="617" t="s">
        <v>840</v>
      </c>
      <c r="R146" s="615"/>
      <c r="S146" s="617"/>
      <c r="T146" s="632"/>
      <c r="U146" s="631"/>
      <c r="V146" s="646">
        <f>SUM(L142:L146)</f>
        <v>226251.03199999998</v>
      </c>
      <c r="W146" s="647">
        <f>-0.9*V146</f>
        <v>-203625.92879999999</v>
      </c>
      <c r="X146" s="643">
        <v>-280612.18099999998</v>
      </c>
      <c r="Y146" s="648">
        <f>X146/W146</f>
        <v>1.3780768620857482</v>
      </c>
      <c r="Z146" s="634"/>
    </row>
    <row r="147" spans="1:26" ht="25.5" x14ac:dyDescent="0.2">
      <c r="A147" s="606">
        <v>164</v>
      </c>
      <c r="B147" s="649" t="s">
        <v>229</v>
      </c>
      <c r="C147" s="650">
        <v>51</v>
      </c>
      <c r="D147" s="685"/>
      <c r="E147" s="685"/>
      <c r="F147" s="651">
        <v>3775</v>
      </c>
      <c r="G147" s="649">
        <v>95</v>
      </c>
      <c r="H147" s="649" t="s">
        <v>228</v>
      </c>
      <c r="I147" s="649" t="s">
        <v>9</v>
      </c>
      <c r="J147" s="690">
        <v>1702</v>
      </c>
      <c r="K147" s="649" t="s">
        <v>985</v>
      </c>
      <c r="L147" s="652">
        <v>17657.756000000001</v>
      </c>
      <c r="M147" s="653">
        <v>47</v>
      </c>
      <c r="N147" s="619">
        <v>2807.288</v>
      </c>
      <c r="O147" s="654">
        <f t="shared" si="2"/>
        <v>-0.8410167180926047</v>
      </c>
      <c r="P147" s="655"/>
      <c r="Q147" s="673">
        <f>S147-T147-(L147-N147)</f>
        <v>8153.265999999996</v>
      </c>
      <c r="R147" s="674">
        <f>-(L147-(N147-Q147))/L147</f>
        <v>-1.3027552311856612</v>
      </c>
      <c r="S147" s="618">
        <v>26997.330999999998</v>
      </c>
      <c r="T147" s="619">
        <v>3993.5970000000002</v>
      </c>
      <c r="U147" s="620">
        <f>-(S147-T147)/S147</f>
        <v>-0.85207437727825752</v>
      </c>
      <c r="V147" s="617"/>
      <c r="W147" s="632"/>
      <c r="X147" s="632"/>
      <c r="Y147" s="633"/>
      <c r="Z147" s="634"/>
    </row>
    <row r="148" spans="1:26" ht="25.5" x14ac:dyDescent="0.2">
      <c r="A148" s="606">
        <v>165</v>
      </c>
      <c r="B148" s="624"/>
      <c r="C148" s="625"/>
      <c r="D148" s="610">
        <v>27</v>
      </c>
      <c r="E148" s="610">
        <v>35.920000000005501</v>
      </c>
      <c r="F148" s="626">
        <v>3797</v>
      </c>
      <c r="G148" s="624">
        <v>94</v>
      </c>
      <c r="H148" s="624" t="s">
        <v>231</v>
      </c>
      <c r="I148" s="624" t="s">
        <v>9</v>
      </c>
      <c r="J148" s="691">
        <v>1356</v>
      </c>
      <c r="K148" s="624" t="s">
        <v>986</v>
      </c>
      <c r="L148" s="627">
        <v>40923.809000000001</v>
      </c>
      <c r="M148" s="613">
        <v>32.3333333333333</v>
      </c>
      <c r="N148" s="614">
        <v>1248.47</v>
      </c>
      <c r="O148" s="615">
        <f t="shared" si="2"/>
        <v>-0.96949282018201188</v>
      </c>
      <c r="P148" s="628"/>
      <c r="Q148" s="617" t="s">
        <v>840</v>
      </c>
      <c r="R148" s="615"/>
      <c r="S148" s="617">
        <v>73841.115000000005</v>
      </c>
      <c r="T148" s="614">
        <v>1962.6890000000001</v>
      </c>
      <c r="U148" s="631">
        <f>-(S148-T148)/S148</f>
        <v>-0.97342010612922081</v>
      </c>
      <c r="V148" s="617"/>
      <c r="W148" s="632"/>
      <c r="X148" s="632"/>
      <c r="Y148" s="633"/>
      <c r="Z148" s="656"/>
    </row>
    <row r="149" spans="1:26" x14ac:dyDescent="0.2">
      <c r="A149" s="606">
        <v>166</v>
      </c>
      <c r="B149" s="624"/>
      <c r="C149" s="625"/>
      <c r="D149" s="610">
        <v>50</v>
      </c>
      <c r="E149" s="610">
        <v>17.5</v>
      </c>
      <c r="F149" s="626"/>
      <c r="G149" s="624"/>
      <c r="H149" s="624"/>
      <c r="I149" s="624"/>
      <c r="J149" s="691">
        <v>2850</v>
      </c>
      <c r="K149" s="624" t="s">
        <v>987</v>
      </c>
      <c r="L149" s="627">
        <v>20270.371999999999</v>
      </c>
      <c r="M149" s="613">
        <v>61.25</v>
      </c>
      <c r="N149" s="614">
        <v>496.85500000000002</v>
      </c>
      <c r="O149" s="615">
        <f t="shared" si="2"/>
        <v>-0.97548860968116424</v>
      </c>
      <c r="P149" s="628"/>
      <c r="Q149" s="617" t="s">
        <v>840</v>
      </c>
      <c r="R149" s="615"/>
      <c r="S149" s="617"/>
      <c r="T149" s="632"/>
      <c r="U149" s="631"/>
      <c r="V149" s="617"/>
      <c r="W149" s="632"/>
      <c r="X149" s="632"/>
      <c r="Y149" s="633"/>
      <c r="Z149" s="634"/>
    </row>
    <row r="150" spans="1:26" x14ac:dyDescent="0.2">
      <c r="A150" s="606">
        <v>167</v>
      </c>
      <c r="B150" s="624"/>
      <c r="C150" s="625"/>
      <c r="D150" s="635"/>
      <c r="E150" s="635"/>
      <c r="F150" s="626"/>
      <c r="G150" s="624"/>
      <c r="H150" s="624"/>
      <c r="I150" s="624"/>
      <c r="J150" s="691">
        <v>6166</v>
      </c>
      <c r="K150" s="624" t="s">
        <v>988</v>
      </c>
      <c r="L150" s="627">
        <v>9475.7729999999992</v>
      </c>
      <c r="M150" s="613">
        <v>90</v>
      </c>
      <c r="N150" s="614">
        <v>180.845</v>
      </c>
      <c r="O150" s="615">
        <f t="shared" si="2"/>
        <v>-0.98091501347700083</v>
      </c>
      <c r="P150" s="628"/>
      <c r="Q150" s="617" t="s">
        <v>840</v>
      </c>
      <c r="R150" s="615"/>
      <c r="S150" s="617"/>
      <c r="T150" s="632"/>
      <c r="U150" s="631"/>
      <c r="V150" s="617"/>
      <c r="W150" s="632"/>
      <c r="X150" s="632"/>
      <c r="Y150" s="633"/>
      <c r="Z150" s="634"/>
    </row>
    <row r="151" spans="1:26" ht="25.5" x14ac:dyDescent="0.2">
      <c r="A151" s="606">
        <v>168</v>
      </c>
      <c r="B151" s="624"/>
      <c r="C151" s="625"/>
      <c r="D151" s="609"/>
      <c r="E151" s="609"/>
      <c r="F151" s="626">
        <v>3803</v>
      </c>
      <c r="G151" s="624">
        <v>93</v>
      </c>
      <c r="H151" s="624" t="s">
        <v>235</v>
      </c>
      <c r="I151" s="624" t="s">
        <v>9</v>
      </c>
      <c r="J151" s="691">
        <v>2709</v>
      </c>
      <c r="K151" s="624" t="s">
        <v>989</v>
      </c>
      <c r="L151" s="627">
        <v>9557.9339999999993</v>
      </c>
      <c r="M151" s="613">
        <v>55</v>
      </c>
      <c r="N151" s="614">
        <v>6664.3180000000002</v>
      </c>
      <c r="O151" s="615">
        <f t="shared" si="2"/>
        <v>-0.30274492374607309</v>
      </c>
      <c r="P151" s="628"/>
      <c r="Q151" s="629">
        <f>N151-L151*0.1</f>
        <v>5708.5246000000006</v>
      </c>
      <c r="R151" s="675">
        <f>-(L151-(N151-Q151))/L151</f>
        <v>-0.89999999999999991</v>
      </c>
      <c r="S151" s="617">
        <v>32344.203000000001</v>
      </c>
      <c r="T151" s="614">
        <v>13243.548000000001</v>
      </c>
      <c r="U151" s="631">
        <f>-(S151-T151)/S151</f>
        <v>-0.59054338114313709</v>
      </c>
      <c r="V151" s="617"/>
      <c r="W151" s="632"/>
      <c r="X151" s="632"/>
      <c r="Y151" s="633"/>
      <c r="Z151" s="634"/>
    </row>
    <row r="152" spans="1:26" x14ac:dyDescent="0.2">
      <c r="A152" s="606">
        <v>171</v>
      </c>
      <c r="B152" s="624"/>
      <c r="C152" s="625"/>
      <c r="D152" s="609"/>
      <c r="E152" s="635"/>
      <c r="F152" s="626"/>
      <c r="G152" s="624"/>
      <c r="H152" s="624"/>
      <c r="I152" s="624"/>
      <c r="J152" s="691">
        <v>2712</v>
      </c>
      <c r="K152" s="624" t="s">
        <v>990</v>
      </c>
      <c r="L152" s="627">
        <v>10973.856</v>
      </c>
      <c r="M152" s="613">
        <v>55</v>
      </c>
      <c r="N152" s="614">
        <v>3817.62</v>
      </c>
      <c r="O152" s="615">
        <f t="shared" si="2"/>
        <v>-0.65211681290514478</v>
      </c>
      <c r="P152" s="628"/>
      <c r="Q152" s="629">
        <f>S151-T151-(SUM(L151:L152)-SUM(N151:N152))-Q151</f>
        <v>3342.2783999999974</v>
      </c>
      <c r="R152" s="675">
        <f>-(L152-(N152-Q152))/L152</f>
        <v>-0.95668417737575528</v>
      </c>
      <c r="S152" s="617"/>
      <c r="T152" s="632"/>
      <c r="U152" s="631"/>
      <c r="V152" s="617"/>
      <c r="W152" s="632"/>
      <c r="X152" s="632"/>
      <c r="Y152" s="633"/>
      <c r="Z152" s="634"/>
    </row>
    <row r="153" spans="1:26" ht="25.5" x14ac:dyDescent="0.2">
      <c r="A153" s="606">
        <v>172</v>
      </c>
      <c r="B153" s="624"/>
      <c r="C153" s="625"/>
      <c r="D153" s="610">
        <v>85</v>
      </c>
      <c r="E153" s="610">
        <v>18.850000000002201</v>
      </c>
      <c r="F153" s="626">
        <v>3809</v>
      </c>
      <c r="G153" s="624">
        <v>96</v>
      </c>
      <c r="H153" s="624" t="s">
        <v>238</v>
      </c>
      <c r="I153" s="624" t="s">
        <v>9</v>
      </c>
      <c r="J153" s="691">
        <v>1733</v>
      </c>
      <c r="K153" s="624" t="s">
        <v>991</v>
      </c>
      <c r="L153" s="627">
        <v>22463.865000000002</v>
      </c>
      <c r="M153" s="613">
        <v>47.4</v>
      </c>
      <c r="N153" s="614">
        <v>8652.2369999999992</v>
      </c>
      <c r="O153" s="615">
        <f t="shared" si="2"/>
        <v>-0.61483756245864196</v>
      </c>
      <c r="P153" s="628"/>
      <c r="Q153" s="629">
        <f>L154*0.1-N154</f>
        <v>657.89549999999997</v>
      </c>
      <c r="R153" s="675">
        <f>-(L153-(N153-Q153))/L153</f>
        <v>-0.64412439711510028</v>
      </c>
      <c r="S153" s="617">
        <v>33030.550000000003</v>
      </c>
      <c r="T153" s="614">
        <v>9051.01</v>
      </c>
      <c r="U153" s="631">
        <f>-(S153-T153)/S153</f>
        <v>-0.72598064519058869</v>
      </c>
      <c r="V153" s="617"/>
      <c r="W153" s="632"/>
      <c r="X153" s="632"/>
      <c r="Y153" s="633"/>
      <c r="Z153" s="634"/>
    </row>
    <row r="154" spans="1:26" ht="13.5" thickBot="1" x14ac:dyDescent="0.25">
      <c r="A154" s="606">
        <v>173</v>
      </c>
      <c r="B154" s="636"/>
      <c r="C154" s="637"/>
      <c r="D154" s="639"/>
      <c r="E154" s="637">
        <v>9.2899999999990506</v>
      </c>
      <c r="F154" s="640"/>
      <c r="G154" s="636"/>
      <c r="H154" s="636"/>
      <c r="I154" s="636"/>
      <c r="J154" s="689">
        <v>2364</v>
      </c>
      <c r="K154" s="636" t="s">
        <v>992</v>
      </c>
      <c r="L154" s="641">
        <v>10566.684999999999</v>
      </c>
      <c r="M154" s="642">
        <v>48.3333333333333</v>
      </c>
      <c r="N154" s="643">
        <v>398.77300000000002</v>
      </c>
      <c r="O154" s="644">
        <f t="shared" si="2"/>
        <v>-0.96226129576115882</v>
      </c>
      <c r="P154" s="645"/>
      <c r="Q154" s="646" t="s">
        <v>840</v>
      </c>
      <c r="R154" s="644"/>
      <c r="S154" s="646"/>
      <c r="T154" s="647"/>
      <c r="U154" s="659"/>
      <c r="V154" s="646">
        <f>SUM(L147:L154)</f>
        <v>141890.04999999999</v>
      </c>
      <c r="W154" s="647">
        <f>-0.9*V154</f>
        <v>-127701.045</v>
      </c>
      <c r="X154" s="643">
        <v>-192880.486</v>
      </c>
      <c r="Y154" s="648">
        <f>X154/W154</f>
        <v>1.5104064810119604</v>
      </c>
      <c r="Z154" s="634"/>
    </row>
    <row r="155" spans="1:26" ht="25.5" x14ac:dyDescent="0.2">
      <c r="A155" s="606">
        <v>175</v>
      </c>
      <c r="B155" s="649" t="s">
        <v>242</v>
      </c>
      <c r="C155" s="650">
        <v>54</v>
      </c>
      <c r="D155" s="676">
        <v>10</v>
      </c>
      <c r="E155" s="650">
        <v>55.75</v>
      </c>
      <c r="F155" s="651">
        <v>3935</v>
      </c>
      <c r="G155" s="649">
        <v>98</v>
      </c>
      <c r="H155" s="649" t="s">
        <v>241</v>
      </c>
      <c r="I155" s="649" t="s">
        <v>9</v>
      </c>
      <c r="J155" s="690">
        <v>861</v>
      </c>
      <c r="K155" s="649" t="s">
        <v>993</v>
      </c>
      <c r="L155" s="652">
        <v>63884.46</v>
      </c>
      <c r="M155" s="653">
        <v>22.5</v>
      </c>
      <c r="N155" s="619">
        <v>2089.3470000000002</v>
      </c>
      <c r="O155" s="654">
        <f t="shared" si="2"/>
        <v>-0.96729491021760217</v>
      </c>
      <c r="P155" s="655"/>
      <c r="Q155" s="617" t="s">
        <v>840</v>
      </c>
      <c r="R155" s="615"/>
      <c r="S155" s="617">
        <v>107618.93700000001</v>
      </c>
      <c r="T155" s="614">
        <v>5694.2539999999999</v>
      </c>
      <c r="U155" s="631">
        <f>-(S155-T155)/S155</f>
        <v>-0.94708873587926257</v>
      </c>
      <c r="V155" s="617"/>
      <c r="W155" s="632"/>
      <c r="X155" s="632"/>
      <c r="Y155" s="633"/>
      <c r="Z155" s="634"/>
    </row>
    <row r="156" spans="1:26" x14ac:dyDescent="0.2">
      <c r="A156" s="606">
        <v>176</v>
      </c>
      <c r="B156" s="624"/>
      <c r="C156" s="625"/>
      <c r="D156" s="625">
        <v>9</v>
      </c>
      <c r="E156" s="625">
        <v>37.1900000000023</v>
      </c>
      <c r="F156" s="626"/>
      <c r="G156" s="624"/>
      <c r="H156" s="624"/>
      <c r="I156" s="624"/>
      <c r="J156" s="691">
        <v>1378</v>
      </c>
      <c r="K156" s="624" t="s">
        <v>994</v>
      </c>
      <c r="L156" s="627">
        <v>43734.476999999999</v>
      </c>
      <c r="M156" s="613">
        <v>33.8333333333333</v>
      </c>
      <c r="N156" s="614">
        <v>3604.9070000000002</v>
      </c>
      <c r="O156" s="615">
        <f t="shared" si="2"/>
        <v>-0.91757287962995415</v>
      </c>
      <c r="P156" s="628"/>
      <c r="Q156" s="617" t="s">
        <v>840</v>
      </c>
      <c r="R156" s="615"/>
      <c r="S156" s="617"/>
      <c r="T156" s="632"/>
      <c r="U156" s="631"/>
      <c r="V156" s="617"/>
      <c r="W156" s="632"/>
      <c r="X156" s="632"/>
      <c r="Y156" s="633"/>
      <c r="Z156" s="634"/>
    </row>
    <row r="157" spans="1:26" ht="38.25" x14ac:dyDescent="0.2">
      <c r="A157" s="606">
        <v>177</v>
      </c>
      <c r="B157" s="624"/>
      <c r="C157" s="625"/>
      <c r="D157" s="610">
        <v>53</v>
      </c>
      <c r="E157" s="625">
        <v>13.7099999999991</v>
      </c>
      <c r="F157" s="626">
        <v>3936</v>
      </c>
      <c r="G157" s="624">
        <v>100</v>
      </c>
      <c r="H157" s="624" t="s">
        <v>245</v>
      </c>
      <c r="I157" s="624" t="s">
        <v>9</v>
      </c>
      <c r="J157" s="691">
        <v>8102</v>
      </c>
      <c r="K157" s="624" t="s">
        <v>995</v>
      </c>
      <c r="L157" s="627">
        <v>15862.42</v>
      </c>
      <c r="M157" s="613">
        <v>98</v>
      </c>
      <c r="N157" s="614">
        <v>6832.7110000000002</v>
      </c>
      <c r="O157" s="615">
        <f t="shared" si="2"/>
        <v>-0.56925166525662529</v>
      </c>
      <c r="P157" s="628"/>
      <c r="Q157" s="629" t="s">
        <v>840</v>
      </c>
      <c r="R157" s="675"/>
      <c r="S157" s="617">
        <v>15862.42</v>
      </c>
      <c r="T157" s="614">
        <v>6832.7110000000002</v>
      </c>
      <c r="U157" s="631">
        <f>-(S157-T157)/S157</f>
        <v>-0.56925166525662529</v>
      </c>
      <c r="V157" s="617"/>
      <c r="W157" s="632"/>
      <c r="X157" s="632"/>
      <c r="Y157" s="633"/>
      <c r="Z157" s="634"/>
    </row>
    <row r="158" spans="1:26" ht="25.5" x14ac:dyDescent="0.2">
      <c r="A158" s="606">
        <v>178</v>
      </c>
      <c r="B158" s="624"/>
      <c r="C158" s="625"/>
      <c r="D158" s="609"/>
      <c r="E158" s="610">
        <v>11.450000000000699</v>
      </c>
      <c r="F158" s="626">
        <v>3938</v>
      </c>
      <c r="G158" s="624">
        <v>104</v>
      </c>
      <c r="H158" s="624" t="s">
        <v>247</v>
      </c>
      <c r="I158" s="624" t="s">
        <v>9</v>
      </c>
      <c r="J158" s="691">
        <v>6041</v>
      </c>
      <c r="K158" s="624" t="s">
        <v>996</v>
      </c>
      <c r="L158" s="627">
        <v>13036.72</v>
      </c>
      <c r="M158" s="613">
        <v>88</v>
      </c>
      <c r="N158" s="614">
        <v>0</v>
      </c>
      <c r="O158" s="615">
        <f t="shared" si="2"/>
        <v>-1</v>
      </c>
      <c r="P158" s="628"/>
      <c r="Q158" s="617" t="s">
        <v>840</v>
      </c>
      <c r="R158" s="615"/>
      <c r="S158" s="617">
        <v>40246.089999999997</v>
      </c>
      <c r="T158" s="614">
        <v>9031.7080000000005</v>
      </c>
      <c r="U158" s="631">
        <f>-(S158-T158)/S158</f>
        <v>-0.77558793910166179</v>
      </c>
      <c r="V158" s="617"/>
      <c r="W158" s="632"/>
      <c r="X158" s="632"/>
      <c r="Y158" s="633"/>
      <c r="Z158" s="634"/>
    </row>
    <row r="159" spans="1:26" ht="25.5" x14ac:dyDescent="0.2">
      <c r="A159" s="606">
        <v>179</v>
      </c>
      <c r="B159" s="624"/>
      <c r="C159" s="625"/>
      <c r="D159" s="625">
        <v>80</v>
      </c>
      <c r="E159" s="625">
        <v>23.489999999997998</v>
      </c>
      <c r="F159" s="626"/>
      <c r="G159" s="624"/>
      <c r="H159" s="624"/>
      <c r="I159" s="624"/>
      <c r="J159" s="691">
        <v>7253</v>
      </c>
      <c r="K159" s="624" t="s">
        <v>997</v>
      </c>
      <c r="L159" s="627">
        <v>27209.37</v>
      </c>
      <c r="M159" s="613">
        <v>94</v>
      </c>
      <c r="N159" s="614">
        <v>9031.7080000000005</v>
      </c>
      <c r="O159" s="615">
        <f t="shared" si="2"/>
        <v>-0.66806625805742648</v>
      </c>
      <c r="P159" s="628"/>
      <c r="Q159" s="629">
        <f>0.1*L158</f>
        <v>1303.672</v>
      </c>
      <c r="R159" s="675">
        <f>-(L159-(N159-Q159))/L159</f>
        <v>-0.71597887051409126</v>
      </c>
      <c r="S159" s="617"/>
      <c r="T159" s="632"/>
      <c r="U159" s="631"/>
      <c r="V159" s="617"/>
      <c r="W159" s="632"/>
      <c r="X159" s="632"/>
      <c r="Y159" s="633"/>
      <c r="Z159" s="634"/>
    </row>
    <row r="160" spans="1:26" ht="25.5" x14ac:dyDescent="0.2">
      <c r="A160" s="606">
        <v>180</v>
      </c>
      <c r="B160" s="624"/>
      <c r="C160" s="625"/>
      <c r="D160" s="625">
        <v>94</v>
      </c>
      <c r="E160" s="635"/>
      <c r="F160" s="626">
        <v>3942</v>
      </c>
      <c r="G160" s="624">
        <v>97</v>
      </c>
      <c r="H160" s="624" t="s">
        <v>250</v>
      </c>
      <c r="I160" s="624" t="s">
        <v>9</v>
      </c>
      <c r="J160" s="691">
        <v>3938</v>
      </c>
      <c r="K160" s="624" t="s">
        <v>998</v>
      </c>
      <c r="L160" s="627">
        <v>10136.462</v>
      </c>
      <c r="M160" s="613">
        <v>79</v>
      </c>
      <c r="N160" s="614">
        <v>0</v>
      </c>
      <c r="O160" s="615">
        <f t="shared" si="2"/>
        <v>-1</v>
      </c>
      <c r="P160" s="628"/>
      <c r="Q160" s="617"/>
      <c r="R160" s="615"/>
      <c r="S160" s="617">
        <v>20560.084999999999</v>
      </c>
      <c r="T160" s="614">
        <v>0</v>
      </c>
      <c r="U160" s="631">
        <f>-(S160-T160)/S160</f>
        <v>-1</v>
      </c>
      <c r="V160" s="617"/>
      <c r="W160" s="632"/>
      <c r="X160" s="632"/>
      <c r="Y160" s="633"/>
      <c r="Z160" s="634"/>
    </row>
    <row r="161" spans="1:26" ht="25.5" x14ac:dyDescent="0.2">
      <c r="A161" s="606">
        <v>181</v>
      </c>
      <c r="B161" s="624"/>
      <c r="C161" s="625"/>
      <c r="D161" s="610">
        <v>11</v>
      </c>
      <c r="E161" s="625">
        <v>40.5899999999965</v>
      </c>
      <c r="F161" s="626">
        <v>3943</v>
      </c>
      <c r="G161" s="624">
        <v>97</v>
      </c>
      <c r="H161" s="624" t="s">
        <v>252</v>
      </c>
      <c r="I161" s="624" t="s">
        <v>9</v>
      </c>
      <c r="J161" s="691">
        <v>988</v>
      </c>
      <c r="K161" s="624" t="s">
        <v>999</v>
      </c>
      <c r="L161" s="627">
        <v>45890.71</v>
      </c>
      <c r="M161" s="613">
        <v>25.1666666666667</v>
      </c>
      <c r="N161" s="614">
        <v>3381.703</v>
      </c>
      <c r="O161" s="615">
        <f t="shared" si="2"/>
        <v>-0.92630963870465288</v>
      </c>
      <c r="P161" s="628"/>
      <c r="Q161" s="617" t="s">
        <v>840</v>
      </c>
      <c r="R161" s="615"/>
      <c r="S161" s="617">
        <v>91119.258000000002</v>
      </c>
      <c r="T161" s="614">
        <v>6767.143</v>
      </c>
      <c r="U161" s="631">
        <f>-(S161-T161)/S161</f>
        <v>-0.92573311999533625</v>
      </c>
      <c r="V161" s="617"/>
      <c r="W161" s="632"/>
      <c r="X161" s="632"/>
      <c r="Y161" s="633"/>
      <c r="Z161" s="656"/>
    </row>
    <row r="162" spans="1:26" x14ac:dyDescent="0.2">
      <c r="A162" s="606">
        <v>182</v>
      </c>
      <c r="B162" s="624"/>
      <c r="C162" s="625"/>
      <c r="D162" s="610">
        <v>13</v>
      </c>
      <c r="E162" s="610">
        <v>37.5599999999977</v>
      </c>
      <c r="F162" s="626"/>
      <c r="G162" s="624"/>
      <c r="H162" s="624"/>
      <c r="I162" s="624"/>
      <c r="J162" s="691">
        <v>990</v>
      </c>
      <c r="K162" s="624" t="s">
        <v>1000</v>
      </c>
      <c r="L162" s="627">
        <v>45228.548000000003</v>
      </c>
      <c r="M162" s="613">
        <v>25.8333333333333</v>
      </c>
      <c r="N162" s="614">
        <v>3385.44</v>
      </c>
      <c r="O162" s="615">
        <f t="shared" si="2"/>
        <v>-0.92514816084743645</v>
      </c>
      <c r="P162" s="628"/>
      <c r="Q162" s="617" t="s">
        <v>840</v>
      </c>
      <c r="R162" s="615"/>
      <c r="S162" s="617"/>
      <c r="T162" s="632"/>
      <c r="U162" s="631"/>
      <c r="V162" s="617"/>
      <c r="W162" s="632"/>
      <c r="X162" s="632"/>
      <c r="Y162" s="633"/>
      <c r="Z162" s="656"/>
    </row>
    <row r="163" spans="1:26" ht="25.5" x14ac:dyDescent="0.2">
      <c r="A163" s="606">
        <v>183</v>
      </c>
      <c r="B163" s="624"/>
      <c r="C163" s="625"/>
      <c r="D163" s="610">
        <v>26</v>
      </c>
      <c r="E163" s="625">
        <v>34.1600000000035</v>
      </c>
      <c r="F163" s="626">
        <v>3947</v>
      </c>
      <c r="G163" s="624">
        <v>99</v>
      </c>
      <c r="H163" s="624" t="s">
        <v>255</v>
      </c>
      <c r="I163" s="624" t="s">
        <v>9</v>
      </c>
      <c r="J163" s="691">
        <v>2721</v>
      </c>
      <c r="K163" s="624" t="s">
        <v>1001</v>
      </c>
      <c r="L163" s="627">
        <v>39096.199000000001</v>
      </c>
      <c r="M163" s="613">
        <v>57</v>
      </c>
      <c r="N163" s="614">
        <v>10579.817999999999</v>
      </c>
      <c r="O163" s="615">
        <f t="shared" si="2"/>
        <v>-0.7293901128342426</v>
      </c>
      <c r="P163" s="628"/>
      <c r="Q163" s="629" t="s">
        <v>840</v>
      </c>
      <c r="R163" s="675"/>
      <c r="S163" s="617">
        <v>39096.199000000001</v>
      </c>
      <c r="T163" s="614">
        <v>10579.817999999999</v>
      </c>
      <c r="U163" s="631">
        <f>-(S163-T163)/S163</f>
        <v>-0.7293901128342426</v>
      </c>
      <c r="V163" s="617"/>
      <c r="W163" s="632"/>
      <c r="X163" s="632"/>
      <c r="Y163" s="633"/>
      <c r="Z163" s="634"/>
    </row>
    <row r="164" spans="1:26" ht="25.5" x14ac:dyDescent="0.2">
      <c r="A164" s="606">
        <v>184</v>
      </c>
      <c r="B164" s="624"/>
      <c r="C164" s="625"/>
      <c r="D164" s="610">
        <v>8</v>
      </c>
      <c r="E164" s="610">
        <v>48.9400000000023</v>
      </c>
      <c r="F164" s="626">
        <v>3948</v>
      </c>
      <c r="G164" s="624">
        <v>101</v>
      </c>
      <c r="H164" s="624" t="s">
        <v>257</v>
      </c>
      <c r="I164" s="624" t="s">
        <v>9</v>
      </c>
      <c r="J164" s="691">
        <v>983</v>
      </c>
      <c r="K164" s="624" t="s">
        <v>1002</v>
      </c>
      <c r="L164" s="627">
        <v>56009.209000000003</v>
      </c>
      <c r="M164" s="613">
        <v>23.3333333333333</v>
      </c>
      <c r="N164" s="614">
        <v>2481.6120000000001</v>
      </c>
      <c r="O164" s="615">
        <f t="shared" si="2"/>
        <v>-0.9556927861630754</v>
      </c>
      <c r="P164" s="628"/>
      <c r="Q164" s="617" t="s">
        <v>840</v>
      </c>
      <c r="R164" s="615"/>
      <c r="S164" s="617">
        <v>56009.209000000003</v>
      </c>
      <c r="T164" s="614">
        <v>2481.6120000000001</v>
      </c>
      <c r="U164" s="631">
        <f>-(S164-T164)/S164</f>
        <v>-0.9556927861630754</v>
      </c>
      <c r="V164" s="617"/>
      <c r="W164" s="632"/>
      <c r="X164" s="632"/>
      <c r="Y164" s="633"/>
      <c r="Z164" s="656"/>
    </row>
    <row r="165" spans="1:26" ht="25.5" x14ac:dyDescent="0.2">
      <c r="A165" s="606">
        <v>185</v>
      </c>
      <c r="B165" s="624"/>
      <c r="C165" s="625"/>
      <c r="D165" s="625">
        <v>3</v>
      </c>
      <c r="E165" s="625">
        <v>17.959999999999098</v>
      </c>
      <c r="F165" s="626">
        <v>3954</v>
      </c>
      <c r="G165" s="624">
        <v>103</v>
      </c>
      <c r="H165" s="624" t="s">
        <v>259</v>
      </c>
      <c r="I165" s="624" t="s">
        <v>9</v>
      </c>
      <c r="J165" s="691">
        <v>1599</v>
      </c>
      <c r="K165" s="624" t="s">
        <v>1003</v>
      </c>
      <c r="L165" s="627">
        <v>20425.95</v>
      </c>
      <c r="M165" s="613">
        <v>41.4</v>
      </c>
      <c r="N165" s="614">
        <v>2866.4380000000001</v>
      </c>
      <c r="O165" s="615">
        <f t="shared" si="2"/>
        <v>-0.85966684536092575</v>
      </c>
      <c r="P165" s="628"/>
      <c r="Q165" s="629">
        <f>S165-T165-(L165-N165)</f>
        <v>2007.8399999999965</v>
      </c>
      <c r="R165" s="675">
        <f>-(L165-(N165-Q165))/L165</f>
        <v>-0.95796533331375033</v>
      </c>
      <c r="S165" s="617">
        <v>23370.248</v>
      </c>
      <c r="T165" s="614">
        <v>3802.8960000000002</v>
      </c>
      <c r="U165" s="631">
        <f>-(S165-T165)/S165</f>
        <v>-0.83727618123692993</v>
      </c>
      <c r="V165" s="617"/>
      <c r="W165" s="632"/>
      <c r="X165" s="632"/>
      <c r="Y165" s="633"/>
      <c r="Z165" s="634"/>
    </row>
    <row r="166" spans="1:26" ht="25.5" x14ac:dyDescent="0.2">
      <c r="A166" s="606">
        <v>186</v>
      </c>
      <c r="B166" s="624"/>
      <c r="C166" s="625"/>
      <c r="D166" s="625">
        <v>12</v>
      </c>
      <c r="E166" s="625">
        <v>19.270000000000401</v>
      </c>
      <c r="F166" s="626">
        <v>6004</v>
      </c>
      <c r="G166" s="624">
        <v>105</v>
      </c>
      <c r="H166" s="624" t="s">
        <v>261</v>
      </c>
      <c r="I166" s="624" t="s">
        <v>9</v>
      </c>
      <c r="J166" s="691">
        <v>2837</v>
      </c>
      <c r="K166" s="624" t="s">
        <v>1004</v>
      </c>
      <c r="L166" s="627">
        <v>21667.348999999998</v>
      </c>
      <c r="M166" s="613">
        <v>60</v>
      </c>
      <c r="N166" s="614">
        <v>8887.9650000000001</v>
      </c>
      <c r="O166" s="615">
        <f t="shared" si="2"/>
        <v>-0.58979914894064789</v>
      </c>
      <c r="P166" s="628"/>
      <c r="Q166" s="629" t="s">
        <v>840</v>
      </c>
      <c r="R166" s="675"/>
      <c r="S166" s="617">
        <v>41909.061999999998</v>
      </c>
      <c r="T166" s="614">
        <v>14476.822</v>
      </c>
      <c r="U166" s="631">
        <f>-(S166-T166)/S166</f>
        <v>-0.65456583113217848</v>
      </c>
      <c r="V166" s="617"/>
      <c r="W166" s="632"/>
      <c r="X166" s="632"/>
      <c r="Y166" s="633"/>
      <c r="Z166" s="634"/>
    </row>
    <row r="167" spans="1:26" x14ac:dyDescent="0.2">
      <c r="A167" s="606">
        <v>187</v>
      </c>
      <c r="B167" s="624"/>
      <c r="C167" s="625"/>
      <c r="D167" s="625">
        <v>14</v>
      </c>
      <c r="E167" s="625">
        <v>18.180000000000302</v>
      </c>
      <c r="F167" s="626"/>
      <c r="G167" s="624"/>
      <c r="H167" s="624"/>
      <c r="I167" s="624"/>
      <c r="J167" s="691">
        <v>6249</v>
      </c>
      <c r="K167" s="624" t="s">
        <v>1005</v>
      </c>
      <c r="L167" s="627">
        <v>20241.713</v>
      </c>
      <c r="M167" s="613">
        <v>90</v>
      </c>
      <c r="N167" s="614">
        <v>5588.857</v>
      </c>
      <c r="O167" s="615">
        <f t="shared" si="2"/>
        <v>-0.72389406963728808</v>
      </c>
      <c r="P167" s="628"/>
      <c r="Q167" s="629" t="s">
        <v>840</v>
      </c>
      <c r="R167" s="675"/>
      <c r="S167" s="617"/>
      <c r="T167" s="632"/>
      <c r="U167" s="631"/>
      <c r="V167" s="617"/>
      <c r="W167" s="632"/>
      <c r="X167" s="632"/>
      <c r="Y167" s="633"/>
      <c r="Z167" s="634"/>
    </row>
    <row r="168" spans="1:26" ht="26.25" thickBot="1" x14ac:dyDescent="0.25">
      <c r="A168" s="606">
        <v>188</v>
      </c>
      <c r="B168" s="636"/>
      <c r="C168" s="637"/>
      <c r="D168" s="683">
        <v>32</v>
      </c>
      <c r="E168" s="637">
        <v>37.7200000000012</v>
      </c>
      <c r="F168" s="640">
        <v>6264</v>
      </c>
      <c r="G168" s="636">
        <v>102</v>
      </c>
      <c r="H168" s="636" t="s">
        <v>282</v>
      </c>
      <c r="I168" s="636" t="s">
        <v>9</v>
      </c>
      <c r="J168" s="689">
        <v>2408</v>
      </c>
      <c r="K168" s="636" t="s">
        <v>1006</v>
      </c>
      <c r="L168" s="641">
        <v>43223.711000000003</v>
      </c>
      <c r="M168" s="642">
        <v>51.5</v>
      </c>
      <c r="N168" s="643">
        <v>2903.0439999999999</v>
      </c>
      <c r="O168" s="644">
        <f t="shared" si="2"/>
        <v>-0.93283677100284146</v>
      </c>
      <c r="P168" s="645"/>
      <c r="Q168" s="646" t="s">
        <v>840</v>
      </c>
      <c r="R168" s="644"/>
      <c r="S168" s="646">
        <v>43223.711000000003</v>
      </c>
      <c r="T168" s="643">
        <v>2903.0439999999999</v>
      </c>
      <c r="U168" s="659">
        <f>-(S168-T168)/S168</f>
        <v>-0.93283677100284146</v>
      </c>
      <c r="V168" s="646">
        <f>SUM(L155:L168)</f>
        <v>465647.29799999995</v>
      </c>
      <c r="W168" s="647">
        <f>-0.9*V168</f>
        <v>-419082.56819999998</v>
      </c>
      <c r="X168" s="643">
        <v>-423919.56</v>
      </c>
      <c r="Y168" s="648">
        <f>X168/W168</f>
        <v>1.0115418587338896</v>
      </c>
      <c r="Z168" s="692"/>
    </row>
    <row r="169" spans="1:26" x14ac:dyDescent="0.2">
      <c r="B169" s="693" t="s">
        <v>312</v>
      </c>
      <c r="L169" s="694">
        <f>SUM(L2:L168)</f>
        <v>4581447.1490000021</v>
      </c>
      <c r="N169" s="694">
        <f>SUM(N2:N168)</f>
        <v>890464.11399999971</v>
      </c>
      <c r="O169" s="654">
        <f t="shared" si="2"/>
        <v>-0.80563693413022075</v>
      </c>
      <c r="Q169" s="695" t="s">
        <v>1007</v>
      </c>
      <c r="R169"/>
      <c r="S169" s="696">
        <f>SUM(S2:S168)</f>
        <v>5239930.8730000006</v>
      </c>
      <c r="T169" s="696">
        <f>SUM(T2:T168)</f>
        <v>1094962.3719999997</v>
      </c>
      <c r="U169" s="697">
        <f>-(S169-T169)/S169</f>
        <v>-0.79103495856366057</v>
      </c>
      <c r="V169" s="698">
        <f>SUM(V2:V168)</f>
        <v>4581447.1490000002</v>
      </c>
      <c r="W169" s="632">
        <f>-0.9*V169</f>
        <v>-4123302.4341000002</v>
      </c>
      <c r="X169" s="698">
        <f>SUM(X2:X168)</f>
        <v>-5237765.470999999</v>
      </c>
      <c r="Y169" s="699">
        <f>X169/W169</f>
        <v>1.2702840877456165</v>
      </c>
    </row>
    <row r="170" spans="1:26" x14ac:dyDescent="0.2">
      <c r="R170" s="700"/>
    </row>
    <row r="171" spans="1:26" x14ac:dyDescent="0.2">
      <c r="B171" t="s">
        <v>1008</v>
      </c>
    </row>
    <row r="172" spans="1:26" x14ac:dyDescent="0.2">
      <c r="B172" s="701" t="s">
        <v>1009</v>
      </c>
      <c r="C172" s="702"/>
    </row>
    <row r="173" spans="1:26" x14ac:dyDescent="0.2">
      <c r="B173" s="701" t="s">
        <v>1010</v>
      </c>
      <c r="C173" s="702"/>
    </row>
    <row r="174" spans="1:26" x14ac:dyDescent="0.2">
      <c r="B174" s="701" t="s">
        <v>1011</v>
      </c>
      <c r="C174" s="702"/>
    </row>
    <row r="175" spans="1:26" x14ac:dyDescent="0.2">
      <c r="B175" s="701" t="s">
        <v>1012</v>
      </c>
      <c r="C175" s="702"/>
    </row>
    <row r="176" spans="1:26" x14ac:dyDescent="0.2">
      <c r="B176" s="701" t="s">
        <v>1013</v>
      </c>
      <c r="C176" s="702"/>
    </row>
    <row r="177" spans="2:3" customFormat="1" x14ac:dyDescent="0.2">
      <c r="B177" s="701" t="s">
        <v>1014</v>
      </c>
      <c r="C177" s="702"/>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77"/>
  <sheetViews>
    <sheetView workbookViewId="0">
      <selection sqref="A1:XFD1048576"/>
    </sheetView>
  </sheetViews>
  <sheetFormatPr defaultRowHeight="12.75" x14ac:dyDescent="0.2"/>
  <cols>
    <col min="14" max="14" width="9.140625" style="694"/>
    <col min="15" max="15" width="9.140625" style="697"/>
    <col min="16" max="16" width="9.140625" style="693"/>
    <col min="17" max="17" width="9.140625" style="696"/>
    <col min="18" max="18" width="9.140625" style="697"/>
    <col min="19" max="20" width="9.140625" style="696"/>
    <col min="21" max="21" width="9.140625" style="697"/>
    <col min="22" max="24" width="9.140625" style="698"/>
    <col min="25" max="25" width="9.140625" style="699"/>
  </cols>
  <sheetData>
    <row r="1" spans="1:26" ht="116.25" customHeight="1" thickBot="1" x14ac:dyDescent="0.25">
      <c r="A1" s="593" t="s">
        <v>0</v>
      </c>
      <c r="B1" s="594" t="s">
        <v>825</v>
      </c>
      <c r="C1" s="595" t="s">
        <v>5</v>
      </c>
      <c r="D1" s="595" t="s">
        <v>826</v>
      </c>
      <c r="E1" s="595" t="s">
        <v>827</v>
      </c>
      <c r="F1" s="595" t="s">
        <v>302</v>
      </c>
      <c r="G1" s="595"/>
      <c r="H1" s="595" t="s">
        <v>2</v>
      </c>
      <c r="I1" s="595" t="s">
        <v>3</v>
      </c>
      <c r="J1" s="595" t="s">
        <v>6</v>
      </c>
      <c r="K1" s="595" t="s">
        <v>1</v>
      </c>
      <c r="L1" s="595" t="s">
        <v>310</v>
      </c>
      <c r="M1" s="595" t="s">
        <v>303</v>
      </c>
      <c r="N1" s="596" t="s">
        <v>465</v>
      </c>
      <c r="O1" s="597" t="s">
        <v>828</v>
      </c>
      <c r="P1" s="598" t="s">
        <v>409</v>
      </c>
      <c r="Q1" s="599" t="s">
        <v>1015</v>
      </c>
      <c r="R1" s="597" t="s">
        <v>830</v>
      </c>
      <c r="S1" s="600" t="s">
        <v>831</v>
      </c>
      <c r="T1" s="599" t="s">
        <v>1016</v>
      </c>
      <c r="U1" s="601" t="s">
        <v>833</v>
      </c>
      <c r="V1" s="703" t="s">
        <v>834</v>
      </c>
      <c r="W1" s="703" t="s">
        <v>835</v>
      </c>
      <c r="X1" s="704" t="s">
        <v>1017</v>
      </c>
      <c r="Y1" s="705" t="s">
        <v>837</v>
      </c>
      <c r="Z1" s="706" t="s">
        <v>838</v>
      </c>
    </row>
    <row r="2" spans="1:26" ht="25.5" x14ac:dyDescent="0.2">
      <c r="A2" s="606">
        <v>9</v>
      </c>
      <c r="B2" s="607" t="s">
        <v>10</v>
      </c>
      <c r="C2" s="608">
        <v>10</v>
      </c>
      <c r="D2" s="609"/>
      <c r="E2" s="610">
        <v>1.90999999999985</v>
      </c>
      <c r="F2" s="611">
        <v>593</v>
      </c>
      <c r="G2" s="607">
        <v>1</v>
      </c>
      <c r="H2" s="607" t="s">
        <v>8</v>
      </c>
      <c r="I2" s="607" t="s">
        <v>40</v>
      </c>
      <c r="J2" s="608">
        <v>3148</v>
      </c>
      <c r="K2" s="607" t="s">
        <v>839</v>
      </c>
      <c r="L2" s="612">
        <v>2132.4749999999999</v>
      </c>
      <c r="M2" s="613">
        <v>72</v>
      </c>
      <c r="N2" s="688">
        <v>10.367000000000001</v>
      </c>
      <c r="O2" s="615">
        <f t="shared" ref="O2:O65" si="0">-(L2-N2)/L2</f>
        <v>-0.99513851276099363</v>
      </c>
      <c r="P2" s="616"/>
      <c r="Q2" s="617" t="s">
        <v>840</v>
      </c>
      <c r="R2" s="615"/>
      <c r="S2" s="618">
        <v>10527.008</v>
      </c>
      <c r="T2" s="707">
        <v>11.68</v>
      </c>
      <c r="U2" s="620">
        <f>-(S2-T2)/S2</f>
        <v>-0.998890472962498</v>
      </c>
      <c r="V2" s="618"/>
      <c r="W2" s="621"/>
      <c r="X2" s="621"/>
      <c r="Y2" s="622"/>
      <c r="Z2" s="623"/>
    </row>
    <row r="3" spans="1:26" ht="25.5" x14ac:dyDescent="0.2">
      <c r="A3" s="606">
        <v>10</v>
      </c>
      <c r="B3" s="624"/>
      <c r="C3" s="625"/>
      <c r="D3" s="609"/>
      <c r="E3" s="610">
        <v>6.6799999999993798</v>
      </c>
      <c r="F3" s="626">
        <v>594</v>
      </c>
      <c r="G3" s="624">
        <v>2</v>
      </c>
      <c r="H3" s="624" t="s">
        <v>12</v>
      </c>
      <c r="I3" s="624" t="s">
        <v>9</v>
      </c>
      <c r="J3" s="625">
        <v>1619</v>
      </c>
      <c r="K3" s="624" t="s">
        <v>841</v>
      </c>
      <c r="L3" s="627">
        <v>7490.7309999999998</v>
      </c>
      <c r="M3" s="613">
        <v>45</v>
      </c>
      <c r="N3" s="688">
        <v>752.77200000000005</v>
      </c>
      <c r="O3" s="615">
        <f t="shared" si="0"/>
        <v>-0.89950620306616269</v>
      </c>
      <c r="P3" s="628"/>
      <c r="Q3" s="617" t="s">
        <v>840</v>
      </c>
      <c r="R3" s="615"/>
      <c r="S3" s="617">
        <v>19955.776000000002</v>
      </c>
      <c r="T3" s="688">
        <v>752.77200000000005</v>
      </c>
      <c r="U3" s="631">
        <f>-(S3-T3)/S3</f>
        <v>-0.96227798908947459</v>
      </c>
      <c r="V3" s="617"/>
      <c r="W3" s="632"/>
      <c r="X3" s="632"/>
      <c r="Y3" s="633"/>
      <c r="Z3" s="634"/>
    </row>
    <row r="4" spans="1:26" x14ac:dyDescent="0.2">
      <c r="A4" s="606">
        <v>11</v>
      </c>
      <c r="B4" s="624"/>
      <c r="C4" s="625"/>
      <c r="D4" s="609"/>
      <c r="E4" s="610">
        <v>4.1999999999998199</v>
      </c>
      <c r="F4" s="626"/>
      <c r="G4" s="624"/>
      <c r="H4" s="624"/>
      <c r="I4" s="624"/>
      <c r="J4" s="625">
        <v>2866</v>
      </c>
      <c r="K4" s="624" t="s">
        <v>842</v>
      </c>
      <c r="L4" s="627">
        <v>4682.0910000000003</v>
      </c>
      <c r="M4" s="613">
        <v>64</v>
      </c>
      <c r="N4" s="688">
        <v>0</v>
      </c>
      <c r="O4" s="615">
        <f t="shared" si="0"/>
        <v>-1</v>
      </c>
      <c r="P4" s="628"/>
      <c r="Q4" s="617" t="s">
        <v>840</v>
      </c>
      <c r="R4" s="615"/>
      <c r="S4" s="617"/>
      <c r="T4" s="632"/>
      <c r="U4" s="631"/>
      <c r="V4" s="617"/>
      <c r="W4" s="632"/>
      <c r="X4" s="632"/>
      <c r="Y4" s="633"/>
      <c r="Z4" s="634"/>
    </row>
    <row r="5" spans="1:26" x14ac:dyDescent="0.2">
      <c r="A5" s="606">
        <v>12</v>
      </c>
      <c r="B5" s="624"/>
      <c r="C5" s="625"/>
      <c r="D5" s="609"/>
      <c r="E5" s="635"/>
      <c r="F5" s="626"/>
      <c r="G5" s="624"/>
      <c r="H5" s="624"/>
      <c r="I5" s="624"/>
      <c r="J5" s="625">
        <v>3297</v>
      </c>
      <c r="K5" s="624" t="s">
        <v>843</v>
      </c>
      <c r="L5" s="627">
        <v>3833.3180000000002</v>
      </c>
      <c r="M5" s="613">
        <v>74</v>
      </c>
      <c r="N5" s="688">
        <v>0</v>
      </c>
      <c r="O5" s="615">
        <f t="shared" si="0"/>
        <v>-1</v>
      </c>
      <c r="P5" s="628"/>
      <c r="Q5" s="617" t="s">
        <v>840</v>
      </c>
      <c r="R5" s="615"/>
      <c r="S5" s="617"/>
      <c r="T5" s="632"/>
      <c r="U5" s="631"/>
      <c r="V5" s="617"/>
      <c r="W5" s="632"/>
      <c r="X5" s="632"/>
      <c r="Y5" s="633"/>
      <c r="Z5" s="634"/>
    </row>
    <row r="6" spans="1:26" ht="13.5" thickBot="1" x14ac:dyDescent="0.25">
      <c r="A6" s="606">
        <v>13</v>
      </c>
      <c r="B6" s="636"/>
      <c r="C6" s="637"/>
      <c r="D6" s="638"/>
      <c r="E6" s="639"/>
      <c r="F6" s="640"/>
      <c r="G6" s="636"/>
      <c r="H6" s="636"/>
      <c r="I6" s="636"/>
      <c r="J6" s="637">
        <v>8006</v>
      </c>
      <c r="K6" s="636" t="s">
        <v>844</v>
      </c>
      <c r="L6" s="641">
        <v>3949.636</v>
      </c>
      <c r="M6" s="642">
        <v>95</v>
      </c>
      <c r="N6" s="708">
        <v>0</v>
      </c>
      <c r="O6" s="644">
        <f t="shared" si="0"/>
        <v>-1</v>
      </c>
      <c r="P6" s="645"/>
      <c r="Q6" s="617" t="s">
        <v>840</v>
      </c>
      <c r="R6" s="615"/>
      <c r="S6" s="617"/>
      <c r="T6" s="632"/>
      <c r="U6" s="631"/>
      <c r="V6" s="646">
        <f>SUM(L2:L6)</f>
        <v>22088.251</v>
      </c>
      <c r="W6" s="647">
        <f>-0.9*V6</f>
        <v>-19879.425900000002</v>
      </c>
      <c r="X6" s="708">
        <v>-31430.044999999998</v>
      </c>
      <c r="Y6" s="648">
        <f>X6/W6</f>
        <v>1.5810338365958543</v>
      </c>
      <c r="Z6" s="634"/>
    </row>
    <row r="7" spans="1:26" ht="25.5" x14ac:dyDescent="0.2">
      <c r="A7" s="606">
        <v>14</v>
      </c>
      <c r="B7" s="649" t="s">
        <v>22</v>
      </c>
      <c r="C7" s="650">
        <v>13</v>
      </c>
      <c r="D7" s="650">
        <v>69</v>
      </c>
      <c r="E7" s="650">
        <v>32.9100000000035</v>
      </c>
      <c r="F7" s="651">
        <v>703</v>
      </c>
      <c r="G7" s="649">
        <v>3</v>
      </c>
      <c r="H7" s="649" t="s">
        <v>21</v>
      </c>
      <c r="I7" s="649" t="s">
        <v>9</v>
      </c>
      <c r="J7" s="650">
        <v>3149</v>
      </c>
      <c r="K7" s="649" t="s">
        <v>845</v>
      </c>
      <c r="L7" s="652">
        <v>37777.947</v>
      </c>
      <c r="M7" s="653">
        <v>72.5</v>
      </c>
      <c r="N7" s="707">
        <v>1518.3340000000001</v>
      </c>
      <c r="O7" s="654">
        <f t="shared" si="0"/>
        <v>-0.95980898591445418</v>
      </c>
      <c r="P7" s="655"/>
      <c r="Q7" s="618" t="s">
        <v>840</v>
      </c>
      <c r="R7" s="654"/>
      <c r="S7" s="618">
        <v>160672.99100000001</v>
      </c>
      <c r="T7" s="707">
        <v>7203.97</v>
      </c>
      <c r="U7" s="620">
        <f>-(S7-T7)/S7</f>
        <v>-0.95516377733952806</v>
      </c>
      <c r="V7" s="618"/>
      <c r="W7" s="621"/>
      <c r="X7" s="621"/>
      <c r="Y7" s="622"/>
      <c r="Z7" s="656"/>
    </row>
    <row r="8" spans="1:26" ht="25.5" x14ac:dyDescent="0.2">
      <c r="A8" s="606">
        <v>15</v>
      </c>
      <c r="B8" s="624"/>
      <c r="C8" s="625"/>
      <c r="D8" s="625">
        <v>49</v>
      </c>
      <c r="E8" s="625">
        <v>36.340000000003798</v>
      </c>
      <c r="F8" s="626"/>
      <c r="G8" s="624"/>
      <c r="H8" s="624"/>
      <c r="I8" s="624"/>
      <c r="J8" s="625">
        <v>3407</v>
      </c>
      <c r="K8" s="624" t="s">
        <v>846</v>
      </c>
      <c r="L8" s="627">
        <v>41013.675000000003</v>
      </c>
      <c r="M8" s="613">
        <v>76.1666666666667</v>
      </c>
      <c r="N8" s="688">
        <v>2165.7130000000002</v>
      </c>
      <c r="O8" s="615">
        <f t="shared" si="0"/>
        <v>-0.94719534399197336</v>
      </c>
      <c r="P8" s="628"/>
      <c r="Q8" s="617" t="s">
        <v>840</v>
      </c>
      <c r="R8" s="615"/>
      <c r="S8" s="617"/>
      <c r="T8" s="632"/>
      <c r="U8" s="631"/>
      <c r="V8" s="617"/>
      <c r="W8" s="632"/>
      <c r="X8" s="632"/>
      <c r="Y8" s="633"/>
      <c r="Z8" s="656"/>
    </row>
    <row r="9" spans="1:26" ht="25.5" x14ac:dyDescent="0.2">
      <c r="A9" s="606">
        <v>16</v>
      </c>
      <c r="B9" s="624"/>
      <c r="C9" s="625"/>
      <c r="D9" s="625">
        <v>52</v>
      </c>
      <c r="E9" s="625">
        <v>38.049999999995599</v>
      </c>
      <c r="F9" s="626"/>
      <c r="G9" s="624"/>
      <c r="H9" s="624"/>
      <c r="I9" s="624"/>
      <c r="J9" s="625">
        <v>3803</v>
      </c>
      <c r="K9" s="624" t="s">
        <v>847</v>
      </c>
      <c r="L9" s="627">
        <v>43695.858</v>
      </c>
      <c r="M9" s="613">
        <v>77.5</v>
      </c>
      <c r="N9" s="688">
        <v>2207.3389999999999</v>
      </c>
      <c r="O9" s="615">
        <f t="shared" si="0"/>
        <v>-0.94948402203247728</v>
      </c>
      <c r="P9" s="628"/>
      <c r="Q9" s="617" t="s">
        <v>840</v>
      </c>
      <c r="R9" s="615"/>
      <c r="S9" s="617"/>
      <c r="T9" s="632"/>
      <c r="U9" s="631"/>
      <c r="V9" s="617"/>
      <c r="W9" s="632"/>
      <c r="X9" s="632" t="s">
        <v>287</v>
      </c>
      <c r="Y9" s="633"/>
      <c r="Z9" s="656"/>
    </row>
    <row r="10" spans="1:26" ht="25.5" x14ac:dyDescent="0.2">
      <c r="A10" s="606">
        <v>17</v>
      </c>
      <c r="B10" s="624"/>
      <c r="C10" s="625"/>
      <c r="D10" s="625">
        <v>76</v>
      </c>
      <c r="E10" s="625">
        <v>34.139999999999397</v>
      </c>
      <c r="F10" s="626"/>
      <c r="G10" s="624"/>
      <c r="H10" s="624"/>
      <c r="I10" s="624"/>
      <c r="J10" s="625">
        <v>3943</v>
      </c>
      <c r="K10" s="624" t="s">
        <v>848</v>
      </c>
      <c r="L10" s="627">
        <v>38185.510999999999</v>
      </c>
      <c r="M10" s="613">
        <v>80</v>
      </c>
      <c r="N10" s="688">
        <v>1312.5840000000001</v>
      </c>
      <c r="O10" s="615">
        <f t="shared" si="0"/>
        <v>-0.96562612452665608</v>
      </c>
      <c r="P10" s="628"/>
      <c r="Q10" s="617" t="s">
        <v>840</v>
      </c>
      <c r="R10" s="615"/>
      <c r="S10" s="617"/>
      <c r="T10" s="632"/>
      <c r="U10" s="631"/>
      <c r="V10" s="617"/>
      <c r="W10" s="632"/>
      <c r="X10" s="632"/>
      <c r="Y10" s="633"/>
      <c r="Z10" s="656"/>
    </row>
    <row r="11" spans="1:26" ht="39" thickBot="1" x14ac:dyDescent="0.25">
      <c r="A11" s="606">
        <v>18</v>
      </c>
      <c r="B11" s="636"/>
      <c r="C11" s="637"/>
      <c r="D11" s="637">
        <v>67</v>
      </c>
      <c r="E11" s="637">
        <v>42.0599999999977</v>
      </c>
      <c r="F11" s="640">
        <v>709</v>
      </c>
      <c r="G11" s="636">
        <v>4</v>
      </c>
      <c r="H11" s="636" t="s">
        <v>27</v>
      </c>
      <c r="I11" s="636" t="s">
        <v>9</v>
      </c>
      <c r="J11" s="637">
        <v>3938</v>
      </c>
      <c r="K11" s="636" t="s">
        <v>849</v>
      </c>
      <c r="L11" s="641">
        <v>47745.517</v>
      </c>
      <c r="M11" s="642">
        <v>79.75</v>
      </c>
      <c r="N11" s="708">
        <v>21063.554</v>
      </c>
      <c r="O11" s="644">
        <f t="shared" si="0"/>
        <v>-0.558837031757348</v>
      </c>
      <c r="P11" s="645"/>
      <c r="Q11" s="709">
        <f>S11-T11-(L11-N11)</f>
        <v>14717.299999999992</v>
      </c>
      <c r="R11" s="710">
        <f>-(L11-(N11-Q11))/L11</f>
        <v>-0.86708167805576364</v>
      </c>
      <c r="S11" s="646">
        <v>73943.596999999994</v>
      </c>
      <c r="T11" s="708">
        <v>32544.333999999999</v>
      </c>
      <c r="U11" s="659">
        <f>-(S11-T11)/S11</f>
        <v>-0.55987623918268403</v>
      </c>
      <c r="V11" s="646">
        <f>SUM(L7:L11)</f>
        <v>208418.508</v>
      </c>
      <c r="W11" s="647">
        <f>-0.9*V11</f>
        <v>-187576.65720000002</v>
      </c>
      <c r="X11" s="708">
        <v>-448219.533</v>
      </c>
      <c r="Y11" s="648">
        <f>X11/W11</f>
        <v>2.3895272455041914</v>
      </c>
      <c r="Z11" s="634"/>
    </row>
    <row r="12" spans="1:26" ht="26.25" thickBot="1" x14ac:dyDescent="0.25">
      <c r="A12" s="606">
        <v>19</v>
      </c>
      <c r="B12" s="660" t="s">
        <v>30</v>
      </c>
      <c r="C12" s="661">
        <v>17</v>
      </c>
      <c r="D12" s="662"/>
      <c r="E12" s="661">
        <v>37.389999999999397</v>
      </c>
      <c r="F12" s="663">
        <v>861</v>
      </c>
      <c r="G12" s="660">
        <v>5</v>
      </c>
      <c r="H12" s="660" t="s">
        <v>29</v>
      </c>
      <c r="I12" s="660" t="s">
        <v>9</v>
      </c>
      <c r="J12" s="661">
        <v>2832</v>
      </c>
      <c r="K12" s="660" t="s">
        <v>850</v>
      </c>
      <c r="L12" s="664">
        <v>42331.063999999998</v>
      </c>
      <c r="M12" s="665">
        <v>59.4</v>
      </c>
      <c r="N12" s="711">
        <v>32.148000000000003</v>
      </c>
      <c r="O12" s="667">
        <f t="shared" si="0"/>
        <v>-0.99924055771430642</v>
      </c>
      <c r="P12" s="668"/>
      <c r="Q12" s="617" t="s">
        <v>840</v>
      </c>
      <c r="R12" s="615"/>
      <c r="S12" s="617">
        <v>42331.063999999998</v>
      </c>
      <c r="T12" s="688">
        <v>32.148000000000003</v>
      </c>
      <c r="U12" s="631">
        <f>-(S12-T12)/S12</f>
        <v>-0.99924055771430642</v>
      </c>
      <c r="V12" s="669">
        <f>L12</f>
        <v>42331.063999999998</v>
      </c>
      <c r="W12" s="670">
        <f>-0.9*V12</f>
        <v>-38097.957600000002</v>
      </c>
      <c r="X12" s="711">
        <v>-231257.07699999999</v>
      </c>
      <c r="Y12" s="671">
        <f>X12/W12</f>
        <v>6.0700649475235906</v>
      </c>
      <c r="Z12" s="656"/>
    </row>
    <row r="13" spans="1:26" ht="25.5" x14ac:dyDescent="0.2">
      <c r="A13" s="606">
        <v>20</v>
      </c>
      <c r="B13" s="649" t="s">
        <v>33</v>
      </c>
      <c r="C13" s="650">
        <v>18</v>
      </c>
      <c r="D13" s="672"/>
      <c r="E13" s="672"/>
      <c r="F13" s="651">
        <v>983</v>
      </c>
      <c r="G13" s="649">
        <v>7</v>
      </c>
      <c r="H13" s="649" t="s">
        <v>32</v>
      </c>
      <c r="I13" s="649" t="s">
        <v>9</v>
      </c>
      <c r="J13" s="650">
        <v>2480</v>
      </c>
      <c r="K13" s="649" t="s">
        <v>851</v>
      </c>
      <c r="L13" s="652">
        <v>20015.919999999998</v>
      </c>
      <c r="M13" s="653">
        <v>52</v>
      </c>
      <c r="N13" s="707">
        <v>1373.1179999999999</v>
      </c>
      <c r="O13" s="654">
        <f t="shared" si="0"/>
        <v>-0.93139870662952295</v>
      </c>
      <c r="P13" s="655"/>
      <c r="Q13" s="618" t="s">
        <v>840</v>
      </c>
      <c r="R13" s="654"/>
      <c r="S13" s="618">
        <v>38197.480000000003</v>
      </c>
      <c r="T13" s="707">
        <v>3731.2339999999999</v>
      </c>
      <c r="U13" s="620">
        <f>-(S13-T13)/S13</f>
        <v>-0.90231727328609124</v>
      </c>
      <c r="V13" s="618"/>
      <c r="W13" s="621"/>
      <c r="X13" s="621"/>
      <c r="Y13" s="622"/>
      <c r="Z13" s="634"/>
    </row>
    <row r="14" spans="1:26" ht="25.5" x14ac:dyDescent="0.2">
      <c r="A14" s="606">
        <v>22</v>
      </c>
      <c r="B14" s="624"/>
      <c r="C14" s="625"/>
      <c r="D14" s="609"/>
      <c r="E14" s="609"/>
      <c r="F14" s="626"/>
      <c r="G14" s="624"/>
      <c r="H14" s="624"/>
      <c r="I14" s="624"/>
      <c r="J14" s="625">
        <v>2594</v>
      </c>
      <c r="K14" s="624" t="s">
        <v>852</v>
      </c>
      <c r="L14" s="627">
        <v>18181.560000000001</v>
      </c>
      <c r="M14" s="613">
        <v>54</v>
      </c>
      <c r="N14" s="688">
        <v>2358.116</v>
      </c>
      <c r="O14" s="615">
        <f t="shared" si="0"/>
        <v>-0.87030177828525168</v>
      </c>
      <c r="P14" s="628"/>
      <c r="Q14" s="712">
        <f>L13*0.1-N13</f>
        <v>628.47399999999993</v>
      </c>
      <c r="R14" s="713">
        <f>-(L14-(N14-Q14))/L14</f>
        <v>-0.90486833913041564</v>
      </c>
      <c r="S14" s="617"/>
      <c r="T14" s="632"/>
      <c r="U14" s="631"/>
      <c r="V14" s="617"/>
      <c r="W14" s="632"/>
      <c r="X14" s="632"/>
      <c r="Y14" s="633"/>
      <c r="Z14" s="634"/>
    </row>
    <row r="15" spans="1:26" ht="38.25" x14ac:dyDescent="0.2">
      <c r="A15" s="606">
        <v>23</v>
      </c>
      <c r="B15" s="624"/>
      <c r="C15" s="625"/>
      <c r="D15" s="610">
        <v>44</v>
      </c>
      <c r="E15" s="610">
        <v>39.730000000003201</v>
      </c>
      <c r="F15" s="626">
        <v>988</v>
      </c>
      <c r="G15" s="624">
        <v>12</v>
      </c>
      <c r="H15" s="624" t="s">
        <v>36</v>
      </c>
      <c r="I15" s="624" t="s">
        <v>9</v>
      </c>
      <c r="J15" s="625">
        <v>1001</v>
      </c>
      <c r="K15" s="624" t="s">
        <v>853</v>
      </c>
      <c r="L15" s="627">
        <v>46484.578000000001</v>
      </c>
      <c r="M15" s="613">
        <v>25.8333333333333</v>
      </c>
      <c r="N15" s="688">
        <v>12113.05</v>
      </c>
      <c r="O15" s="615">
        <f t="shared" si="0"/>
        <v>-0.73941787747325582</v>
      </c>
      <c r="P15" s="628"/>
      <c r="Q15" s="617" t="s">
        <v>840</v>
      </c>
      <c r="R15" s="615"/>
      <c r="S15" s="617">
        <v>62531.680999999997</v>
      </c>
      <c r="T15" s="688">
        <v>18090.918000000001</v>
      </c>
      <c r="U15" s="631">
        <f>-(S15-T15)/S15</f>
        <v>-0.71069196108769239</v>
      </c>
      <c r="V15" s="617"/>
      <c r="W15" s="632"/>
      <c r="X15" s="632"/>
      <c r="Y15" s="633"/>
      <c r="Z15" s="634"/>
    </row>
    <row r="16" spans="1:26" ht="25.5" x14ac:dyDescent="0.2">
      <c r="A16" s="606">
        <v>24</v>
      </c>
      <c r="B16" s="624"/>
      <c r="C16" s="625"/>
      <c r="D16" s="635"/>
      <c r="E16" s="635"/>
      <c r="F16" s="626"/>
      <c r="G16" s="624"/>
      <c r="H16" s="624"/>
      <c r="I16" s="624"/>
      <c r="J16" s="625">
        <v>3797</v>
      </c>
      <c r="K16" s="624" t="s">
        <v>854</v>
      </c>
      <c r="L16" s="627">
        <v>16047.102999999999</v>
      </c>
      <c r="M16" s="613">
        <v>77</v>
      </c>
      <c r="N16" s="688">
        <v>5977.8680000000004</v>
      </c>
      <c r="O16" s="615">
        <f t="shared" si="0"/>
        <v>-0.62747992581589329</v>
      </c>
      <c r="P16" s="628"/>
      <c r="Q16" s="617" t="s">
        <v>840</v>
      </c>
      <c r="R16" s="615"/>
      <c r="S16" s="617"/>
      <c r="T16" s="632"/>
      <c r="U16" s="631"/>
      <c r="V16" s="617"/>
      <c r="W16" s="632"/>
      <c r="X16" s="632"/>
      <c r="Y16" s="633"/>
      <c r="Z16" s="634"/>
    </row>
    <row r="17" spans="1:26" ht="38.25" x14ac:dyDescent="0.2">
      <c r="A17" s="606">
        <v>25</v>
      </c>
      <c r="B17" s="624"/>
      <c r="C17" s="625"/>
      <c r="D17" s="609"/>
      <c r="E17" s="625">
        <v>26.3600000000006</v>
      </c>
      <c r="F17" s="626">
        <v>990</v>
      </c>
      <c r="G17" s="624">
        <v>8</v>
      </c>
      <c r="H17" s="624" t="s">
        <v>39</v>
      </c>
      <c r="I17" s="624" t="s">
        <v>9</v>
      </c>
      <c r="J17" s="625">
        <v>2872</v>
      </c>
      <c r="K17" s="624" t="s">
        <v>855</v>
      </c>
      <c r="L17" s="627">
        <v>30896.05</v>
      </c>
      <c r="M17" s="613">
        <v>65.5</v>
      </c>
      <c r="N17" s="688">
        <v>3482.3020000000001</v>
      </c>
      <c r="O17" s="615">
        <f t="shared" si="0"/>
        <v>-0.88728973444825476</v>
      </c>
      <c r="P17" s="628"/>
      <c r="Q17" s="712">
        <f>S17-T17-(L17-N17)</f>
        <v>-10001.015999999996</v>
      </c>
      <c r="R17" s="713">
        <f>-(L17-(N17-Q17))/L17</f>
        <v>-0.56359087974029054</v>
      </c>
      <c r="S17" s="617">
        <v>47267.885000000002</v>
      </c>
      <c r="T17" s="688">
        <v>29855.152999999998</v>
      </c>
      <c r="U17" s="631">
        <f>-(S17-T17)/S17</f>
        <v>-0.36838398840988978</v>
      </c>
      <c r="V17" s="617"/>
      <c r="W17" s="632"/>
      <c r="X17" s="632"/>
      <c r="Y17" s="633"/>
      <c r="Z17" s="656"/>
    </row>
    <row r="18" spans="1:26" ht="25.5" x14ac:dyDescent="0.2">
      <c r="A18" s="606">
        <v>26</v>
      </c>
      <c r="B18" s="624"/>
      <c r="C18" s="625"/>
      <c r="D18" s="625">
        <v>92</v>
      </c>
      <c r="E18" s="625">
        <v>25.549999999999301</v>
      </c>
      <c r="F18" s="626">
        <v>1001</v>
      </c>
      <c r="G18" s="624">
        <v>6</v>
      </c>
      <c r="H18" s="624" t="s">
        <v>42</v>
      </c>
      <c r="I18" s="624" t="s">
        <v>9</v>
      </c>
      <c r="J18" s="625">
        <v>2526</v>
      </c>
      <c r="K18" s="624" t="s">
        <v>856</v>
      </c>
      <c r="L18" s="627">
        <v>29379.416000000001</v>
      </c>
      <c r="M18" s="613">
        <v>53</v>
      </c>
      <c r="N18" s="688">
        <v>1902.06</v>
      </c>
      <c r="O18" s="615">
        <f t="shared" si="0"/>
        <v>-0.93525875395208669</v>
      </c>
      <c r="P18" s="628"/>
      <c r="Q18" s="617" t="s">
        <v>840</v>
      </c>
      <c r="R18" s="615"/>
      <c r="S18" s="617">
        <v>55616.692999999999</v>
      </c>
      <c r="T18" s="688">
        <v>3447.9960000000001</v>
      </c>
      <c r="U18" s="631">
        <f>-(S18-T18)/S18</f>
        <v>-0.9380042966596378</v>
      </c>
      <c r="V18" s="617"/>
      <c r="W18" s="632"/>
      <c r="X18" s="632"/>
      <c r="Y18" s="633"/>
      <c r="Z18" s="656"/>
    </row>
    <row r="19" spans="1:26" x14ac:dyDescent="0.2">
      <c r="A19" s="606">
        <v>27</v>
      </c>
      <c r="B19" s="624"/>
      <c r="C19" s="625"/>
      <c r="D19" s="625">
        <v>81</v>
      </c>
      <c r="E19" s="625">
        <v>23.1100000000006</v>
      </c>
      <c r="F19" s="626"/>
      <c r="G19" s="624"/>
      <c r="H19" s="624"/>
      <c r="I19" s="624"/>
      <c r="J19" s="625">
        <v>3122</v>
      </c>
      <c r="K19" s="624" t="s">
        <v>857</v>
      </c>
      <c r="L19" s="627">
        <v>26237.21</v>
      </c>
      <c r="M19" s="613">
        <v>69.6666666666667</v>
      </c>
      <c r="N19" s="688">
        <v>1545.876</v>
      </c>
      <c r="O19" s="615">
        <f t="shared" si="0"/>
        <v>-0.94108077802479762</v>
      </c>
      <c r="P19" s="628"/>
      <c r="Q19" s="617" t="s">
        <v>840</v>
      </c>
      <c r="R19" s="615"/>
      <c r="S19" s="617"/>
      <c r="T19" s="632"/>
      <c r="U19" s="631"/>
      <c r="V19" s="617"/>
      <c r="W19" s="632"/>
      <c r="X19" s="632"/>
      <c r="Y19" s="633"/>
      <c r="Z19" s="656"/>
    </row>
    <row r="20" spans="1:26" ht="38.25" x14ac:dyDescent="0.2">
      <c r="A20" s="606">
        <v>28</v>
      </c>
      <c r="B20" s="624"/>
      <c r="C20" s="625"/>
      <c r="D20" s="609"/>
      <c r="E20" s="625">
        <v>21.3300000000017</v>
      </c>
      <c r="F20" s="626">
        <v>1008</v>
      </c>
      <c r="G20" s="624">
        <v>10</v>
      </c>
      <c r="H20" s="624" t="s">
        <v>45</v>
      </c>
      <c r="I20" s="624" t="s">
        <v>9</v>
      </c>
      <c r="J20" s="625">
        <v>3178</v>
      </c>
      <c r="K20" s="624" t="s">
        <v>858</v>
      </c>
      <c r="L20" s="627">
        <v>23994.467000000001</v>
      </c>
      <c r="M20" s="613">
        <v>73.3333333333333</v>
      </c>
      <c r="N20" s="688">
        <v>1767.731</v>
      </c>
      <c r="O20" s="615">
        <f t="shared" si="0"/>
        <v>-0.92632755709889281</v>
      </c>
      <c r="P20" s="628"/>
      <c r="Q20" s="617" t="s">
        <v>840</v>
      </c>
      <c r="R20" s="615"/>
      <c r="S20" s="617">
        <v>47767.201999999997</v>
      </c>
      <c r="T20" s="688">
        <v>3524.451</v>
      </c>
      <c r="U20" s="631">
        <f>-(S20-T20)/S20</f>
        <v>-0.92621608860405935</v>
      </c>
      <c r="V20" s="617"/>
      <c r="W20" s="632"/>
      <c r="X20" s="632"/>
      <c r="Y20" s="633"/>
      <c r="Z20" s="656"/>
    </row>
    <row r="21" spans="1:26" ht="25.5" x14ac:dyDescent="0.2">
      <c r="A21" s="606">
        <v>29</v>
      </c>
      <c r="B21" s="624"/>
      <c r="C21" s="625"/>
      <c r="D21" s="609"/>
      <c r="E21" s="625">
        <v>21.129999999997398</v>
      </c>
      <c r="F21" s="626"/>
      <c r="G21" s="624"/>
      <c r="H21" s="624"/>
      <c r="I21" s="624"/>
      <c r="J21" s="625">
        <v>3775</v>
      </c>
      <c r="K21" s="624" t="s">
        <v>859</v>
      </c>
      <c r="L21" s="627">
        <v>23772.735000000001</v>
      </c>
      <c r="M21" s="613">
        <v>76.5</v>
      </c>
      <c r="N21" s="688">
        <v>1756.72</v>
      </c>
      <c r="O21" s="615">
        <f t="shared" si="0"/>
        <v>-0.92610358042522234</v>
      </c>
      <c r="P21" s="628"/>
      <c r="Q21" s="617" t="s">
        <v>840</v>
      </c>
      <c r="R21" s="615"/>
      <c r="S21" s="617"/>
      <c r="T21" s="632"/>
      <c r="U21" s="631"/>
      <c r="V21" s="617"/>
      <c r="W21" s="632"/>
      <c r="X21" s="632"/>
      <c r="Y21" s="633"/>
      <c r="Z21" s="656"/>
    </row>
    <row r="22" spans="1:26" ht="25.5" x14ac:dyDescent="0.2">
      <c r="A22" s="606">
        <v>30</v>
      </c>
      <c r="B22" s="624"/>
      <c r="C22" s="625"/>
      <c r="D22" s="625">
        <v>20</v>
      </c>
      <c r="E22" s="625">
        <v>53.4700000000012</v>
      </c>
      <c r="F22" s="626">
        <v>1010</v>
      </c>
      <c r="G22" s="624">
        <v>13</v>
      </c>
      <c r="H22" s="624" t="s">
        <v>48</v>
      </c>
      <c r="I22" s="624" t="s">
        <v>9</v>
      </c>
      <c r="J22" s="625">
        <v>1008</v>
      </c>
      <c r="K22" s="624" t="s">
        <v>860</v>
      </c>
      <c r="L22" s="627">
        <v>60900.845999999998</v>
      </c>
      <c r="M22" s="613">
        <v>27.1666666666667</v>
      </c>
      <c r="N22" s="688">
        <v>26828.256000000001</v>
      </c>
      <c r="O22" s="615">
        <f t="shared" si="0"/>
        <v>-0.55947646441561749</v>
      </c>
      <c r="P22" s="628"/>
      <c r="Q22" s="712">
        <f>S22-T22-(L22-N22)</f>
        <v>612.15899999999965</v>
      </c>
      <c r="R22" s="713">
        <f>-(L22-(N22-Q22))/L22</f>
        <v>-0.56952819670189803</v>
      </c>
      <c r="S22" s="617">
        <v>61899.362999999998</v>
      </c>
      <c r="T22" s="688">
        <v>27214.614000000001</v>
      </c>
      <c r="U22" s="631">
        <f>-(S22-T22)/S22</f>
        <v>-0.56034096829073987</v>
      </c>
      <c r="V22" s="617"/>
      <c r="W22" s="632"/>
      <c r="X22" s="632"/>
      <c r="Y22" s="633"/>
      <c r="Z22" s="634"/>
    </row>
    <row r="23" spans="1:26" ht="25.5" x14ac:dyDescent="0.2">
      <c r="A23" s="606">
        <v>31</v>
      </c>
      <c r="B23" s="624"/>
      <c r="C23" s="625"/>
      <c r="D23" s="625">
        <v>39</v>
      </c>
      <c r="E23" s="625">
        <v>62.889999999999397</v>
      </c>
      <c r="F23" s="626">
        <v>6113</v>
      </c>
      <c r="G23" s="624">
        <v>9</v>
      </c>
      <c r="H23" s="624" t="s">
        <v>273</v>
      </c>
      <c r="I23" s="624" t="s">
        <v>9</v>
      </c>
      <c r="J23" s="625">
        <v>1378</v>
      </c>
      <c r="K23" s="624" t="s">
        <v>861</v>
      </c>
      <c r="L23" s="627">
        <v>71816.538</v>
      </c>
      <c r="M23" s="613">
        <v>33</v>
      </c>
      <c r="N23" s="688">
        <v>4693.7550000000001</v>
      </c>
      <c r="O23" s="615">
        <f t="shared" si="0"/>
        <v>-0.93464242177755763</v>
      </c>
      <c r="P23" s="628"/>
      <c r="Q23" s="617" t="s">
        <v>840</v>
      </c>
      <c r="R23" s="615"/>
      <c r="S23" s="617">
        <v>127356.452</v>
      </c>
      <c r="T23" s="688">
        <v>22055.391</v>
      </c>
      <c r="U23" s="631">
        <f>-(S23-T23)/S23</f>
        <v>-0.82682156534951212</v>
      </c>
      <c r="V23" s="617"/>
      <c r="W23" s="632"/>
      <c r="X23" s="632"/>
      <c r="Y23" s="633"/>
      <c r="Z23" s="656"/>
    </row>
    <row r="24" spans="1:26" ht="25.5" x14ac:dyDescent="0.2">
      <c r="A24" s="606">
        <v>32</v>
      </c>
      <c r="B24" s="624"/>
      <c r="C24" s="625"/>
      <c r="D24" s="635"/>
      <c r="E24" s="625">
        <v>24.5800000000017</v>
      </c>
      <c r="F24" s="626"/>
      <c r="G24" s="624"/>
      <c r="H24" s="624"/>
      <c r="I24" s="624"/>
      <c r="J24" s="625">
        <v>3319</v>
      </c>
      <c r="K24" s="624" t="s">
        <v>862</v>
      </c>
      <c r="L24" s="627">
        <v>37600.18</v>
      </c>
      <c r="M24" s="613">
        <v>75</v>
      </c>
      <c r="N24" s="688">
        <v>5267.9719999999998</v>
      </c>
      <c r="O24" s="615">
        <f t="shared" si="0"/>
        <v>-0.85989503241739795</v>
      </c>
      <c r="P24" s="628"/>
      <c r="Q24" s="712">
        <f>L23*0.1-N23</f>
        <v>2487.8987999999999</v>
      </c>
      <c r="R24" s="713">
        <f>-(L24-(N24-Q24))/L24</f>
        <v>-0.92606223693609979</v>
      </c>
      <c r="S24" s="617"/>
      <c r="T24" s="632"/>
      <c r="U24" s="631"/>
      <c r="V24" s="617"/>
      <c r="W24" s="632"/>
      <c r="X24" s="632"/>
      <c r="Y24" s="633"/>
      <c r="Z24" s="634"/>
    </row>
    <row r="25" spans="1:26" ht="25.5" x14ac:dyDescent="0.2">
      <c r="A25" s="606">
        <v>33</v>
      </c>
      <c r="B25" s="624"/>
      <c r="C25" s="625"/>
      <c r="D25" s="610">
        <v>84</v>
      </c>
      <c r="E25" s="625">
        <v>45.709999999999098</v>
      </c>
      <c r="F25" s="626">
        <v>6166</v>
      </c>
      <c r="G25" s="624">
        <v>11</v>
      </c>
      <c r="H25" s="624" t="s">
        <v>276</v>
      </c>
      <c r="I25" s="624" t="s">
        <v>9</v>
      </c>
      <c r="J25" s="625">
        <v>2408</v>
      </c>
      <c r="K25" s="624" t="s">
        <v>863</v>
      </c>
      <c r="L25" s="627">
        <v>53195.834000000003</v>
      </c>
      <c r="M25" s="613">
        <v>51.1666666666667</v>
      </c>
      <c r="N25" s="688">
        <v>54978.642999999996</v>
      </c>
      <c r="O25" s="615">
        <f t="shared" si="0"/>
        <v>3.3514071797426728E-2</v>
      </c>
      <c r="P25" s="628"/>
      <c r="Q25" s="617" t="s">
        <v>840</v>
      </c>
      <c r="R25" s="615"/>
      <c r="S25" s="617">
        <v>53195.834000000003</v>
      </c>
      <c r="T25" s="688">
        <v>54978.642999999996</v>
      </c>
      <c r="U25" s="631">
        <f>-(S25-T25)/S25</f>
        <v>3.3514071797426728E-2</v>
      </c>
      <c r="V25" s="617"/>
      <c r="W25" s="632"/>
      <c r="X25" s="632"/>
      <c r="Y25" s="633"/>
      <c r="Z25" s="634"/>
    </row>
    <row r="26" spans="1:26" ht="25.5" x14ac:dyDescent="0.2">
      <c r="A26" s="606">
        <v>34</v>
      </c>
      <c r="B26" s="624"/>
      <c r="C26" s="625"/>
      <c r="D26" s="609"/>
      <c r="E26" s="610">
        <v>35.489999999997998</v>
      </c>
      <c r="F26" s="626">
        <v>6705</v>
      </c>
      <c r="G26" s="624">
        <v>14</v>
      </c>
      <c r="H26" s="624" t="s">
        <v>284</v>
      </c>
      <c r="I26" s="624" t="s">
        <v>9</v>
      </c>
      <c r="J26" s="625">
        <v>2364</v>
      </c>
      <c r="K26" s="624" t="s">
        <v>864</v>
      </c>
      <c r="L26" s="627">
        <v>41049.35</v>
      </c>
      <c r="M26" s="613">
        <v>49</v>
      </c>
      <c r="N26" s="688">
        <v>1894.14</v>
      </c>
      <c r="O26" s="615">
        <f t="shared" si="0"/>
        <v>-0.95385700382588279</v>
      </c>
      <c r="P26" s="628"/>
      <c r="Q26" s="617" t="s">
        <v>840</v>
      </c>
      <c r="R26" s="615"/>
      <c r="S26" s="617">
        <v>98777.415999999997</v>
      </c>
      <c r="T26" s="688">
        <v>4992.9110000000001</v>
      </c>
      <c r="U26" s="631">
        <f>-(S26-T26)/S26</f>
        <v>-0.94945290935733739</v>
      </c>
      <c r="V26" s="617"/>
      <c r="W26" s="632"/>
      <c r="X26" s="632"/>
      <c r="Y26" s="633"/>
      <c r="Z26" s="656"/>
    </row>
    <row r="27" spans="1:26" ht="26.25" thickBot="1" x14ac:dyDescent="0.25">
      <c r="A27" s="606">
        <v>35</v>
      </c>
      <c r="B27" s="636"/>
      <c r="C27" s="637"/>
      <c r="D27" s="638"/>
      <c r="E27" s="638"/>
      <c r="F27" s="640"/>
      <c r="G27" s="636"/>
      <c r="H27" s="636"/>
      <c r="I27" s="636"/>
      <c r="J27" s="637">
        <v>6041</v>
      </c>
      <c r="K27" s="636" t="s">
        <v>865</v>
      </c>
      <c r="L27" s="641">
        <v>28690.998500000002</v>
      </c>
      <c r="M27" s="642">
        <v>87.6666666666667</v>
      </c>
      <c r="N27" s="708">
        <v>1695.1780000000001</v>
      </c>
      <c r="O27" s="644">
        <f t="shared" si="0"/>
        <v>-0.94091603329873652</v>
      </c>
      <c r="P27" s="645"/>
      <c r="Q27" s="646" t="s">
        <v>840</v>
      </c>
      <c r="R27" s="644"/>
      <c r="S27" s="646"/>
      <c r="T27" s="647"/>
      <c r="U27" s="659"/>
      <c r="V27" s="646">
        <f>SUM(L13:L27)</f>
        <v>528262.7855</v>
      </c>
      <c r="W27" s="647">
        <f>-0.9*V27</f>
        <v>-475436.50695000001</v>
      </c>
      <c r="X27" s="708">
        <v>-488184.45699999999</v>
      </c>
      <c r="Y27" s="648">
        <f>X27/W27</f>
        <v>1.0268131493136279</v>
      </c>
      <c r="Z27" s="634"/>
    </row>
    <row r="28" spans="1:26" ht="25.5" x14ac:dyDescent="0.2">
      <c r="A28" s="606">
        <v>36</v>
      </c>
      <c r="B28" s="649" t="s">
        <v>51</v>
      </c>
      <c r="C28" s="650">
        <v>21</v>
      </c>
      <c r="D28" s="676">
        <v>5</v>
      </c>
      <c r="E28" s="650">
        <v>36.620000000002598</v>
      </c>
      <c r="F28" s="651">
        <v>1353</v>
      </c>
      <c r="G28" s="649">
        <v>15</v>
      </c>
      <c r="H28" s="649" t="s">
        <v>50</v>
      </c>
      <c r="I28" s="649" t="s">
        <v>9</v>
      </c>
      <c r="J28" s="650">
        <v>1554</v>
      </c>
      <c r="K28" s="649" t="s">
        <v>866</v>
      </c>
      <c r="L28" s="652">
        <v>41899.029000000002</v>
      </c>
      <c r="M28" s="653">
        <v>37.1666666666667</v>
      </c>
      <c r="N28" s="707">
        <v>32833.898000000001</v>
      </c>
      <c r="O28" s="654">
        <f t="shared" si="0"/>
        <v>-0.21635658907513108</v>
      </c>
      <c r="P28" s="655"/>
      <c r="Q28" s="617" t="s">
        <v>840</v>
      </c>
      <c r="R28" s="615"/>
      <c r="S28" s="617">
        <v>41899.029000000002</v>
      </c>
      <c r="T28" s="688">
        <v>32833.898000000001</v>
      </c>
      <c r="U28" s="631">
        <f>-(S28-T28)/S28</f>
        <v>-0.21635658907513108</v>
      </c>
      <c r="V28" s="617"/>
      <c r="W28" s="632"/>
      <c r="X28" s="632"/>
      <c r="Y28" s="633"/>
      <c r="Z28" s="634"/>
    </row>
    <row r="29" spans="1:26" ht="25.5" x14ac:dyDescent="0.2">
      <c r="A29" s="606">
        <v>37</v>
      </c>
      <c r="B29" s="624"/>
      <c r="C29" s="625"/>
      <c r="D29" s="625">
        <v>82</v>
      </c>
      <c r="E29" s="625">
        <v>33.850000000005799</v>
      </c>
      <c r="F29" s="626">
        <v>1355</v>
      </c>
      <c r="G29" s="624">
        <v>17</v>
      </c>
      <c r="H29" s="624" t="s">
        <v>53</v>
      </c>
      <c r="I29" s="624" t="s">
        <v>9</v>
      </c>
      <c r="J29" s="625">
        <v>2727</v>
      </c>
      <c r="K29" s="624" t="s">
        <v>867</v>
      </c>
      <c r="L29" s="627">
        <v>38490.006000000001</v>
      </c>
      <c r="M29" s="613">
        <v>58.2</v>
      </c>
      <c r="N29" s="688">
        <v>1732.357</v>
      </c>
      <c r="O29" s="615">
        <f t="shared" si="0"/>
        <v>-0.95499203091836371</v>
      </c>
      <c r="P29" s="628"/>
      <c r="Q29" s="617" t="s">
        <v>840</v>
      </c>
      <c r="R29" s="615"/>
      <c r="S29" s="617">
        <v>46605.438000000002</v>
      </c>
      <c r="T29" s="688">
        <v>1905.3979999999999</v>
      </c>
      <c r="U29" s="631">
        <f>-(S29-T29)/S29</f>
        <v>-0.95911640182418201</v>
      </c>
      <c r="V29" s="617"/>
      <c r="W29" s="632"/>
      <c r="X29" s="632"/>
      <c r="Y29" s="633"/>
      <c r="Z29" s="656"/>
    </row>
    <row r="30" spans="1:26" ht="25.5" x14ac:dyDescent="0.2">
      <c r="A30" s="606">
        <v>38</v>
      </c>
      <c r="B30" s="624"/>
      <c r="C30" s="625"/>
      <c r="D30" s="609"/>
      <c r="E30" s="610">
        <v>22.810000000001299</v>
      </c>
      <c r="F30" s="626">
        <v>1356</v>
      </c>
      <c r="G30" s="624">
        <v>19</v>
      </c>
      <c r="H30" s="624" t="s">
        <v>55</v>
      </c>
      <c r="I30" s="624" t="s">
        <v>9</v>
      </c>
      <c r="J30" s="625">
        <v>3149</v>
      </c>
      <c r="K30" s="624" t="s">
        <v>868</v>
      </c>
      <c r="L30" s="627">
        <v>25782.083999999999</v>
      </c>
      <c r="M30" s="613">
        <v>72.2</v>
      </c>
      <c r="N30" s="688">
        <v>6159.0069999999996</v>
      </c>
      <c r="O30" s="615">
        <f t="shared" si="0"/>
        <v>-0.76111291081046817</v>
      </c>
      <c r="P30" s="628"/>
      <c r="Q30" s="712">
        <f>S30-T30-(L30-N30)</f>
        <v>12096.889000000003</v>
      </c>
      <c r="R30" s="713">
        <f>-(L30-(N30-Q30))/L30</f>
        <v>-1.2303103969407594</v>
      </c>
      <c r="S30" s="617">
        <v>46571.248</v>
      </c>
      <c r="T30" s="688">
        <v>14851.281999999999</v>
      </c>
      <c r="U30" s="631">
        <f>-(S30-T30)/S30</f>
        <v>-0.68110620527068544</v>
      </c>
      <c r="V30" s="617"/>
      <c r="W30" s="632"/>
      <c r="X30" s="632"/>
      <c r="Y30" s="633"/>
      <c r="Z30" s="634"/>
    </row>
    <row r="31" spans="1:26" ht="25.5" x14ac:dyDescent="0.2">
      <c r="A31" s="606">
        <v>39</v>
      </c>
      <c r="B31" s="624"/>
      <c r="C31" s="625"/>
      <c r="D31" s="635"/>
      <c r="E31" s="635"/>
      <c r="F31" s="626">
        <v>1364</v>
      </c>
      <c r="G31" s="624">
        <v>21</v>
      </c>
      <c r="H31" s="624" t="s">
        <v>57</v>
      </c>
      <c r="I31" s="624" t="s">
        <v>9</v>
      </c>
      <c r="J31" s="625">
        <v>3948</v>
      </c>
      <c r="K31" s="624" t="s">
        <v>869</v>
      </c>
      <c r="L31" s="627">
        <v>7211.9049999999997</v>
      </c>
      <c r="M31" s="613">
        <v>81</v>
      </c>
      <c r="N31" s="688">
        <v>7503.8969999999999</v>
      </c>
      <c r="O31" s="615">
        <f t="shared" si="0"/>
        <v>4.048749948869268E-2</v>
      </c>
      <c r="P31" s="628"/>
      <c r="Q31" s="712">
        <f>S31-T31-(L31-N31)</f>
        <v>-5288.771999999999</v>
      </c>
      <c r="R31" s="713">
        <f>-(L31-(N31-Q31))/L31</f>
        <v>0.7738266103061533</v>
      </c>
      <c r="S31" s="617">
        <v>22568.705000000002</v>
      </c>
      <c r="T31" s="688">
        <v>28149.469000000001</v>
      </c>
      <c r="U31" s="631">
        <f>-(S31-T31)/S31</f>
        <v>0.24727887577067442</v>
      </c>
      <c r="V31" s="617"/>
      <c r="W31" s="632"/>
      <c r="X31" s="632"/>
      <c r="Y31" s="633"/>
      <c r="Z31" s="634"/>
    </row>
    <row r="32" spans="1:26" ht="25.5" x14ac:dyDescent="0.2">
      <c r="A32" s="606">
        <v>40</v>
      </c>
      <c r="B32" s="624"/>
      <c r="C32" s="625"/>
      <c r="D32" s="635"/>
      <c r="E32" s="625">
        <v>41.159999999996202</v>
      </c>
      <c r="F32" s="626">
        <v>1378</v>
      </c>
      <c r="G32" s="624">
        <v>22</v>
      </c>
      <c r="H32" s="624" t="s">
        <v>59</v>
      </c>
      <c r="I32" s="624" t="s">
        <v>9</v>
      </c>
      <c r="J32" s="625">
        <v>2850</v>
      </c>
      <c r="K32" s="624" t="s">
        <v>870</v>
      </c>
      <c r="L32" s="627">
        <v>47558.258999999998</v>
      </c>
      <c r="M32" s="613">
        <v>61.3333333333333</v>
      </c>
      <c r="N32" s="688">
        <v>5000.7079999999996</v>
      </c>
      <c r="O32" s="615">
        <f t="shared" si="0"/>
        <v>-0.89485090276328239</v>
      </c>
      <c r="P32" s="628"/>
      <c r="Q32" s="712">
        <f>N32-L32*0.1</f>
        <v>244.88209999999981</v>
      </c>
      <c r="R32" s="713">
        <f>-(L32-(N32-Q32))/L32</f>
        <v>-0.89999999999999991</v>
      </c>
      <c r="S32" s="617">
        <v>84071.952000000005</v>
      </c>
      <c r="T32" s="688">
        <v>19657.255000000001</v>
      </c>
      <c r="U32" s="631">
        <f>-(S32-T32)/S32</f>
        <v>-0.76618533848244652</v>
      </c>
      <c r="V32" s="617"/>
      <c r="W32" s="632"/>
      <c r="X32" s="632"/>
      <c r="Y32" s="633"/>
      <c r="Z32" s="656"/>
    </row>
    <row r="33" spans="1:26" x14ac:dyDescent="0.2">
      <c r="A33" s="606">
        <v>41</v>
      </c>
      <c r="B33" s="624"/>
      <c r="C33" s="625"/>
      <c r="D33" s="635"/>
      <c r="E33" s="635"/>
      <c r="F33" s="626"/>
      <c r="G33" s="624"/>
      <c r="H33" s="624"/>
      <c r="I33" s="624"/>
      <c r="J33" s="625">
        <v>6031</v>
      </c>
      <c r="K33" s="624" t="s">
        <v>871</v>
      </c>
      <c r="L33" s="627">
        <v>20888.596000000001</v>
      </c>
      <c r="M33" s="613">
        <v>87</v>
      </c>
      <c r="N33" s="688">
        <v>8084.0829999999996</v>
      </c>
      <c r="O33" s="615">
        <f t="shared" si="0"/>
        <v>-0.61299060022990548</v>
      </c>
      <c r="P33" s="628"/>
      <c r="Q33" s="712">
        <f>S32-T32-(L32-N32)-(L33-N33)+L32*0.1-N32</f>
        <v>8807.7508999999991</v>
      </c>
      <c r="R33" s="713">
        <f>-(L33-(N33-Q33))/L33</f>
        <v>-1.034644161819205</v>
      </c>
      <c r="S33" s="617"/>
      <c r="T33" s="632"/>
      <c r="U33" s="631"/>
      <c r="V33" s="617"/>
      <c r="W33" s="632"/>
      <c r="X33" s="632"/>
      <c r="Y33" s="633"/>
      <c r="Z33" s="634"/>
    </row>
    <row r="34" spans="1:26" ht="25.5" x14ac:dyDescent="0.2">
      <c r="A34" s="606">
        <v>42</v>
      </c>
      <c r="B34" s="624"/>
      <c r="C34" s="625"/>
      <c r="D34" s="625">
        <v>78</v>
      </c>
      <c r="E34" s="625">
        <v>19.4199999999983</v>
      </c>
      <c r="F34" s="626">
        <v>1384</v>
      </c>
      <c r="G34" s="624">
        <v>16</v>
      </c>
      <c r="H34" s="624" t="s">
        <v>62</v>
      </c>
      <c r="I34" s="624" t="s">
        <v>9</v>
      </c>
      <c r="J34" s="625">
        <v>1573</v>
      </c>
      <c r="K34" s="624" t="s">
        <v>872</v>
      </c>
      <c r="L34" s="627">
        <v>22713.133999999998</v>
      </c>
      <c r="M34" s="613">
        <v>40</v>
      </c>
      <c r="N34" s="688">
        <v>4323.857</v>
      </c>
      <c r="O34" s="615">
        <f t="shared" si="0"/>
        <v>-0.80963186322063696</v>
      </c>
      <c r="P34" s="628"/>
      <c r="Q34" s="617" t="s">
        <v>840</v>
      </c>
      <c r="R34" s="615"/>
      <c r="S34" s="617">
        <v>22713.133999999998</v>
      </c>
      <c r="T34" s="688">
        <v>4323.857</v>
      </c>
      <c r="U34" s="631">
        <f>-(S34-T34)/S34</f>
        <v>-0.80963186322063696</v>
      </c>
      <c r="V34" s="617"/>
      <c r="W34" s="632"/>
      <c r="X34" s="632"/>
      <c r="Y34" s="633"/>
      <c r="Z34" s="634"/>
    </row>
    <row r="35" spans="1:26" ht="25.5" x14ac:dyDescent="0.2">
      <c r="A35" s="606">
        <v>43</v>
      </c>
      <c r="B35" s="624"/>
      <c r="C35" s="625"/>
      <c r="D35" s="635"/>
      <c r="E35" s="635"/>
      <c r="F35" s="626">
        <v>6018</v>
      </c>
      <c r="G35" s="624">
        <v>18</v>
      </c>
      <c r="H35" s="624" t="s">
        <v>264</v>
      </c>
      <c r="I35" s="624" t="s">
        <v>9</v>
      </c>
      <c r="J35" s="625">
        <v>2840</v>
      </c>
      <c r="K35" s="624" t="s">
        <v>873</v>
      </c>
      <c r="L35" s="627">
        <v>12918.1</v>
      </c>
      <c r="M35" s="613">
        <v>61</v>
      </c>
      <c r="N35" s="688">
        <v>2102.7109999999998</v>
      </c>
      <c r="O35" s="615">
        <f t="shared" si="0"/>
        <v>-0.83722753346080314</v>
      </c>
      <c r="P35" s="628"/>
      <c r="Q35" s="617" t="s">
        <v>840</v>
      </c>
      <c r="R35" s="615"/>
      <c r="S35" s="617">
        <v>12918.1</v>
      </c>
      <c r="T35" s="688">
        <v>2102.7109999999998</v>
      </c>
      <c r="U35" s="631">
        <f>-(S35-T35)/S35</f>
        <v>-0.83722753346080314</v>
      </c>
      <c r="V35" s="617"/>
      <c r="W35" s="632"/>
      <c r="X35" s="632"/>
      <c r="Y35" s="633"/>
      <c r="Z35" s="634"/>
    </row>
    <row r="36" spans="1:26" ht="38.25" x14ac:dyDescent="0.2">
      <c r="A36" s="606">
        <v>44</v>
      </c>
      <c r="B36" s="624"/>
      <c r="C36" s="625"/>
      <c r="D36" s="635"/>
      <c r="E36" s="635"/>
      <c r="F36" s="626">
        <v>6041</v>
      </c>
      <c r="G36" s="624">
        <v>20</v>
      </c>
      <c r="H36" s="624" t="s">
        <v>270</v>
      </c>
      <c r="I36" s="624" t="s">
        <v>9</v>
      </c>
      <c r="J36" s="625">
        <v>2850</v>
      </c>
      <c r="K36" s="624" t="s">
        <v>874</v>
      </c>
      <c r="L36" s="627">
        <v>19032.208999999999</v>
      </c>
      <c r="M36" s="613">
        <v>61</v>
      </c>
      <c r="N36" s="688">
        <v>909.11300000000006</v>
      </c>
      <c r="O36" s="615">
        <f t="shared" si="0"/>
        <v>-0.9522329226208055</v>
      </c>
      <c r="P36" s="628"/>
      <c r="Q36" s="617" t="s">
        <v>840</v>
      </c>
      <c r="R36" s="615"/>
      <c r="S36" s="617">
        <v>40510.324000000001</v>
      </c>
      <c r="T36" s="688">
        <v>4689.0879999999997</v>
      </c>
      <c r="U36" s="631">
        <f>-(S36-T36)/S36</f>
        <v>-0.88424955574287689</v>
      </c>
      <c r="V36" s="617"/>
      <c r="W36" s="632"/>
      <c r="X36" s="632"/>
      <c r="Y36" s="633"/>
      <c r="Z36" s="656"/>
    </row>
    <row r="37" spans="1:26" ht="13.5" thickBot="1" x14ac:dyDescent="0.25">
      <c r="A37" s="606">
        <v>45</v>
      </c>
      <c r="B37" s="636"/>
      <c r="C37" s="637"/>
      <c r="D37" s="639"/>
      <c r="E37" s="637">
        <v>18.229999999999599</v>
      </c>
      <c r="F37" s="677"/>
      <c r="G37" s="678"/>
      <c r="H37" s="678"/>
      <c r="I37" s="678"/>
      <c r="J37" s="637">
        <v>3947</v>
      </c>
      <c r="K37" s="636" t="s">
        <v>875</v>
      </c>
      <c r="L37" s="641">
        <v>21478.115000000002</v>
      </c>
      <c r="M37" s="642">
        <v>80.6666666666667</v>
      </c>
      <c r="N37" s="708">
        <v>1741.6880000000001</v>
      </c>
      <c r="O37" s="644">
        <f t="shared" si="0"/>
        <v>-0.91890871242657945</v>
      </c>
      <c r="P37" s="645"/>
      <c r="Q37" s="617" t="s">
        <v>840</v>
      </c>
      <c r="R37" s="615"/>
      <c r="S37" s="617"/>
      <c r="T37" s="632"/>
      <c r="U37" s="631"/>
      <c r="V37" s="646">
        <f>SUM(L28:L37)</f>
        <v>257971.43699999998</v>
      </c>
      <c r="W37" s="647">
        <f>-0.9*V37</f>
        <v>-232174.29329999999</v>
      </c>
      <c r="X37" s="708">
        <v>-280612.81099999999</v>
      </c>
      <c r="Y37" s="648">
        <f>X37/W37</f>
        <v>1.2086299779855947</v>
      </c>
      <c r="Z37" s="634"/>
    </row>
    <row r="38" spans="1:26" ht="39" thickBot="1" x14ac:dyDescent="0.25">
      <c r="A38" s="606">
        <v>46</v>
      </c>
      <c r="B38" s="660" t="s">
        <v>65</v>
      </c>
      <c r="C38" s="661">
        <v>23</v>
      </c>
      <c r="D38" s="679"/>
      <c r="E38" s="662"/>
      <c r="F38" s="663">
        <v>1507</v>
      </c>
      <c r="G38" s="660">
        <v>23</v>
      </c>
      <c r="H38" s="660" t="s">
        <v>64</v>
      </c>
      <c r="I38" s="660" t="s">
        <v>40</v>
      </c>
      <c r="J38" s="661">
        <v>3809</v>
      </c>
      <c r="K38" s="660" t="s">
        <v>876</v>
      </c>
      <c r="L38" s="664">
        <v>1158.886</v>
      </c>
      <c r="M38" s="665">
        <v>78</v>
      </c>
      <c r="N38" s="711">
        <v>689.16</v>
      </c>
      <c r="O38" s="667">
        <f t="shared" si="0"/>
        <v>-0.40532545910469192</v>
      </c>
      <c r="P38" s="668"/>
      <c r="Q38" s="714">
        <f>S38-T38-(L38-N38)</f>
        <v>668.6189999999998</v>
      </c>
      <c r="R38" s="715">
        <f>-(L38-(N38-Q38))/L38</f>
        <v>-0.98227521947801577</v>
      </c>
      <c r="S38" s="669">
        <v>1982.37</v>
      </c>
      <c r="T38" s="711">
        <v>844.02499999999998</v>
      </c>
      <c r="U38" s="682">
        <f>-(S38-T38)/S38</f>
        <v>-0.57423437602465732</v>
      </c>
      <c r="V38" s="669">
        <f>L38</f>
        <v>1158.886</v>
      </c>
      <c r="W38" s="670">
        <f>-0.9*V38</f>
        <v>-1042.9974</v>
      </c>
      <c r="X38" s="711">
        <v>-1166.3140000000001</v>
      </c>
      <c r="Y38" s="671">
        <f>X38/W38</f>
        <v>1.1182328930062531</v>
      </c>
      <c r="Z38" s="634"/>
    </row>
    <row r="39" spans="1:26" ht="38.25" x14ac:dyDescent="0.2">
      <c r="A39" s="606">
        <v>47</v>
      </c>
      <c r="B39" s="649" t="s">
        <v>18</v>
      </c>
      <c r="C39" s="650">
        <v>24</v>
      </c>
      <c r="D39" s="676">
        <v>35</v>
      </c>
      <c r="E39" s="650">
        <v>17.1699999999983</v>
      </c>
      <c r="F39" s="651">
        <v>602</v>
      </c>
      <c r="G39" s="649">
        <v>24</v>
      </c>
      <c r="H39" s="649" t="s">
        <v>17</v>
      </c>
      <c r="I39" s="649" t="s">
        <v>9</v>
      </c>
      <c r="J39" s="650">
        <v>3405</v>
      </c>
      <c r="K39" s="649" t="s">
        <v>877</v>
      </c>
      <c r="L39" s="652">
        <v>19498.153999999999</v>
      </c>
      <c r="M39" s="653">
        <v>75.6666666666667</v>
      </c>
      <c r="N39" s="707">
        <v>1475.1869999999999</v>
      </c>
      <c r="O39" s="654">
        <f t="shared" si="0"/>
        <v>-0.92434222234576657</v>
      </c>
      <c r="P39" s="655"/>
      <c r="Q39" s="617" t="s">
        <v>840</v>
      </c>
      <c r="R39" s="615"/>
      <c r="S39" s="617">
        <v>39974.15</v>
      </c>
      <c r="T39" s="688">
        <v>3145.087</v>
      </c>
      <c r="U39" s="631">
        <f>-(S39-T39)/S39</f>
        <v>-0.9213219793291415</v>
      </c>
      <c r="V39" s="617"/>
      <c r="W39" s="632"/>
      <c r="X39" s="632"/>
      <c r="Y39" s="633"/>
      <c r="Z39" s="656"/>
    </row>
    <row r="40" spans="1:26" x14ac:dyDescent="0.2">
      <c r="A40" s="606">
        <v>48</v>
      </c>
      <c r="B40" s="624"/>
      <c r="C40" s="625"/>
      <c r="D40" s="610">
        <v>36</v>
      </c>
      <c r="E40" s="610">
        <v>17.819999999999698</v>
      </c>
      <c r="F40" s="626"/>
      <c r="G40" s="624"/>
      <c r="H40" s="624"/>
      <c r="I40" s="624"/>
      <c r="J40" s="625">
        <v>3407</v>
      </c>
      <c r="K40" s="624" t="s">
        <v>878</v>
      </c>
      <c r="L40" s="627">
        <v>20475.995999999999</v>
      </c>
      <c r="M40" s="613">
        <v>76</v>
      </c>
      <c r="N40" s="688">
        <v>1669.9</v>
      </c>
      <c r="O40" s="615">
        <f t="shared" si="0"/>
        <v>-0.91844596961241831</v>
      </c>
      <c r="P40" s="628"/>
      <c r="Q40" s="617" t="s">
        <v>840</v>
      </c>
      <c r="R40" s="615"/>
      <c r="S40" s="617"/>
      <c r="T40" s="632"/>
      <c r="U40" s="631"/>
      <c r="V40" s="617"/>
      <c r="W40" s="632"/>
      <c r="X40" s="632"/>
      <c r="Y40" s="633"/>
      <c r="Z40" s="656"/>
    </row>
    <row r="41" spans="1:26" ht="25.5" x14ac:dyDescent="0.2">
      <c r="A41" s="606">
        <v>49</v>
      </c>
      <c r="B41" s="624"/>
      <c r="C41" s="625"/>
      <c r="D41" s="610">
        <v>86</v>
      </c>
      <c r="E41" s="610">
        <v>15.8199999999997</v>
      </c>
      <c r="F41" s="626">
        <v>1552</v>
      </c>
      <c r="G41" s="624">
        <v>25</v>
      </c>
      <c r="H41" s="624" t="s">
        <v>67</v>
      </c>
      <c r="I41" s="624" t="s">
        <v>9</v>
      </c>
      <c r="J41" s="625">
        <v>2866</v>
      </c>
      <c r="K41" s="624" t="s">
        <v>879</v>
      </c>
      <c r="L41" s="627">
        <v>17971.2</v>
      </c>
      <c r="M41" s="613">
        <v>63</v>
      </c>
      <c r="N41" s="688">
        <v>573.37599999999998</v>
      </c>
      <c r="O41" s="615">
        <f t="shared" si="0"/>
        <v>-0.96809472934472929</v>
      </c>
      <c r="P41" s="628"/>
      <c r="Q41" s="617" t="s">
        <v>840</v>
      </c>
      <c r="R41" s="615"/>
      <c r="S41" s="617">
        <v>32386.277999999998</v>
      </c>
      <c r="T41" s="688">
        <v>1887.1559999999999</v>
      </c>
      <c r="U41" s="631">
        <f>-(S41-T41)/S41</f>
        <v>-0.9417297659212337</v>
      </c>
      <c r="V41" s="617"/>
      <c r="W41" s="632"/>
      <c r="X41" s="632"/>
      <c r="Y41" s="633"/>
      <c r="Z41" s="656"/>
    </row>
    <row r="42" spans="1:26" x14ac:dyDescent="0.2">
      <c r="A42" s="606">
        <v>50</v>
      </c>
      <c r="B42" s="624"/>
      <c r="C42" s="625"/>
      <c r="D42" s="610">
        <v>75</v>
      </c>
      <c r="E42" s="625">
        <v>12.6999999999989</v>
      </c>
      <c r="F42" s="626"/>
      <c r="G42" s="624"/>
      <c r="H42" s="624"/>
      <c r="I42" s="624"/>
      <c r="J42" s="625">
        <v>2876</v>
      </c>
      <c r="K42" s="624" t="s">
        <v>880</v>
      </c>
      <c r="L42" s="627">
        <v>14415.078</v>
      </c>
      <c r="M42" s="613">
        <v>68</v>
      </c>
      <c r="N42" s="688">
        <v>1313.78</v>
      </c>
      <c r="O42" s="615">
        <f t="shared" si="0"/>
        <v>-0.90886070821122156</v>
      </c>
      <c r="P42" s="628"/>
      <c r="Q42" s="617" t="s">
        <v>840</v>
      </c>
      <c r="R42" s="615"/>
      <c r="S42" s="617"/>
      <c r="T42" s="632"/>
      <c r="U42" s="631"/>
      <c r="V42" s="617"/>
      <c r="W42" s="632"/>
      <c r="X42" s="632"/>
      <c r="Y42" s="633"/>
      <c r="Z42" s="656"/>
    </row>
    <row r="43" spans="1:26" ht="51" x14ac:dyDescent="0.2">
      <c r="A43" s="606">
        <v>51</v>
      </c>
      <c r="B43" s="624"/>
      <c r="C43" s="625"/>
      <c r="D43" s="610">
        <v>60</v>
      </c>
      <c r="E43" s="625">
        <v>9.0400000000008696</v>
      </c>
      <c r="F43" s="626">
        <v>1554</v>
      </c>
      <c r="G43" s="624">
        <v>28</v>
      </c>
      <c r="H43" s="624" t="s">
        <v>70</v>
      </c>
      <c r="I43" s="624" t="s">
        <v>9</v>
      </c>
      <c r="J43" s="625">
        <v>3797</v>
      </c>
      <c r="K43" s="624" t="s">
        <v>881</v>
      </c>
      <c r="L43" s="627">
        <v>10095.924999999999</v>
      </c>
      <c r="M43" s="613">
        <v>77</v>
      </c>
      <c r="N43" s="688">
        <v>7276.125</v>
      </c>
      <c r="O43" s="615">
        <f t="shared" si="0"/>
        <v>-0.27930080700876836</v>
      </c>
      <c r="P43" s="628"/>
      <c r="Q43" s="712">
        <f>S43-T43-(L43-N43)</f>
        <v>6363.4800000000014</v>
      </c>
      <c r="R43" s="713">
        <f>-(L43-(N43-Q43))/L43</f>
        <v>-0.9096026367073845</v>
      </c>
      <c r="S43" s="617">
        <v>18793.539000000001</v>
      </c>
      <c r="T43" s="688">
        <v>9610.259</v>
      </c>
      <c r="U43" s="631">
        <f>-(S43-T43)/S43</f>
        <v>-0.48864027153161521</v>
      </c>
      <c r="V43" s="617"/>
      <c r="W43" s="632"/>
      <c r="X43" s="632"/>
      <c r="Y43" s="633"/>
      <c r="Z43" s="634"/>
    </row>
    <row r="44" spans="1:26" ht="25.5" x14ac:dyDescent="0.2">
      <c r="A44" s="606">
        <v>52</v>
      </c>
      <c r="B44" s="624"/>
      <c r="C44" s="625"/>
      <c r="D44" s="610">
        <v>7</v>
      </c>
      <c r="E44" s="625">
        <v>43.0899999999965</v>
      </c>
      <c r="F44" s="626">
        <v>1571</v>
      </c>
      <c r="G44" s="624">
        <v>26</v>
      </c>
      <c r="H44" s="624" t="s">
        <v>72</v>
      </c>
      <c r="I44" s="624" t="s">
        <v>9</v>
      </c>
      <c r="J44" s="625">
        <v>983</v>
      </c>
      <c r="K44" s="624" t="s">
        <v>882</v>
      </c>
      <c r="L44" s="627">
        <v>48730.968000000001</v>
      </c>
      <c r="M44" s="613">
        <v>23.6666666666667</v>
      </c>
      <c r="N44" s="688">
        <v>3849.989</v>
      </c>
      <c r="O44" s="615">
        <f t="shared" si="0"/>
        <v>-0.92099502312369408</v>
      </c>
      <c r="P44" s="628"/>
      <c r="Q44" s="617" t="s">
        <v>840</v>
      </c>
      <c r="R44" s="615"/>
      <c r="S44" s="617">
        <v>52525.838000000003</v>
      </c>
      <c r="T44" s="688">
        <v>3905.9250000000002</v>
      </c>
      <c r="U44" s="631">
        <f>-(S44-T44)/S44</f>
        <v>-0.92563802599398792</v>
      </c>
      <c r="V44" s="617"/>
      <c r="W44" s="632"/>
      <c r="X44" s="632"/>
      <c r="Y44" s="633"/>
      <c r="Z44" s="634"/>
    </row>
    <row r="45" spans="1:26" ht="25.5" x14ac:dyDescent="0.2">
      <c r="A45" s="606">
        <v>53</v>
      </c>
      <c r="B45" s="624"/>
      <c r="C45" s="625"/>
      <c r="D45" s="610">
        <v>43</v>
      </c>
      <c r="E45" s="610">
        <v>28.4700000000012</v>
      </c>
      <c r="F45" s="626">
        <v>1572</v>
      </c>
      <c r="G45" s="624">
        <v>27</v>
      </c>
      <c r="H45" s="624" t="s">
        <v>74</v>
      </c>
      <c r="I45" s="624" t="s">
        <v>9</v>
      </c>
      <c r="J45" s="625">
        <v>2727</v>
      </c>
      <c r="K45" s="624" t="s">
        <v>883</v>
      </c>
      <c r="L45" s="627">
        <v>33904.703000000001</v>
      </c>
      <c r="M45" s="613">
        <v>57.5</v>
      </c>
      <c r="N45" s="688">
        <v>625.31200000000001</v>
      </c>
      <c r="O45" s="615">
        <f t="shared" si="0"/>
        <v>-0.98155677694625443</v>
      </c>
      <c r="P45" s="628"/>
      <c r="Q45" s="617" t="s">
        <v>840</v>
      </c>
      <c r="R45" s="615"/>
      <c r="S45" s="617">
        <v>33911.076999999997</v>
      </c>
      <c r="T45" s="688">
        <v>684.851</v>
      </c>
      <c r="U45" s="631">
        <f>-(S45-T45)/S45</f>
        <v>-0.97980450458709989</v>
      </c>
      <c r="V45" s="617"/>
      <c r="W45" s="632"/>
      <c r="X45" s="632"/>
      <c r="Y45" s="633"/>
      <c r="Z45" s="656"/>
    </row>
    <row r="46" spans="1:26" ht="25.5" x14ac:dyDescent="0.2">
      <c r="A46" s="606">
        <v>54</v>
      </c>
      <c r="B46" s="624"/>
      <c r="C46" s="625"/>
      <c r="D46" s="610">
        <v>24</v>
      </c>
      <c r="E46" s="625">
        <v>27.299999999999301</v>
      </c>
      <c r="F46" s="626">
        <v>1573</v>
      </c>
      <c r="G46" s="624">
        <v>29</v>
      </c>
      <c r="H46" s="624" t="s">
        <v>76</v>
      </c>
      <c r="I46" s="624" t="s">
        <v>9</v>
      </c>
      <c r="J46" s="625">
        <v>1571</v>
      </c>
      <c r="K46" s="624" t="s">
        <v>884</v>
      </c>
      <c r="L46" s="627">
        <v>32586.773000000001</v>
      </c>
      <c r="M46" s="613">
        <v>37.5</v>
      </c>
      <c r="N46" s="688">
        <v>1538.2819999999999</v>
      </c>
      <c r="O46" s="615">
        <f t="shared" si="0"/>
        <v>-0.95279428251456511</v>
      </c>
      <c r="P46" s="628"/>
      <c r="Q46" s="617" t="s">
        <v>840</v>
      </c>
      <c r="R46" s="615"/>
      <c r="S46" s="617">
        <v>70343.369000000006</v>
      </c>
      <c r="T46" s="688">
        <v>2880.7649999999999</v>
      </c>
      <c r="U46" s="631">
        <f>-(S46-T46)/S46</f>
        <v>-0.95904709937904742</v>
      </c>
      <c r="V46" s="617"/>
      <c r="W46" s="632"/>
      <c r="X46" s="632"/>
      <c r="Y46" s="633"/>
      <c r="Z46" s="656"/>
    </row>
    <row r="47" spans="1:26" ht="13.5" thickBot="1" x14ac:dyDescent="0.25">
      <c r="A47" s="606">
        <v>55</v>
      </c>
      <c r="B47" s="636"/>
      <c r="C47" s="637"/>
      <c r="D47" s="683">
        <v>21</v>
      </c>
      <c r="E47" s="637">
        <v>32.579999999994499</v>
      </c>
      <c r="F47" s="640"/>
      <c r="G47" s="636"/>
      <c r="H47" s="636"/>
      <c r="I47" s="636"/>
      <c r="J47" s="637">
        <v>1573</v>
      </c>
      <c r="K47" s="636" t="s">
        <v>885</v>
      </c>
      <c r="L47" s="641">
        <v>37756.595999999998</v>
      </c>
      <c r="M47" s="642">
        <v>39.8333333333333</v>
      </c>
      <c r="N47" s="708">
        <v>1342.4829999999999</v>
      </c>
      <c r="O47" s="644">
        <f t="shared" si="0"/>
        <v>-0.96444374911339992</v>
      </c>
      <c r="P47" s="645"/>
      <c r="Q47" s="617" t="s">
        <v>840</v>
      </c>
      <c r="R47" s="615"/>
      <c r="S47" s="617"/>
      <c r="T47" s="632"/>
      <c r="U47" s="631"/>
      <c r="V47" s="646">
        <f>SUM(L39:L47)</f>
        <v>235435.39300000001</v>
      </c>
      <c r="W47" s="647">
        <f>-0.9*V47</f>
        <v>-211891.85370000001</v>
      </c>
      <c r="X47" s="708">
        <v>-233080.32199999999</v>
      </c>
      <c r="Y47" s="648">
        <f>X47/W47</f>
        <v>1.0999966158680123</v>
      </c>
      <c r="Z47" s="684"/>
    </row>
    <row r="48" spans="1:26" ht="12.75" customHeight="1" x14ac:dyDescent="0.2">
      <c r="A48" s="606">
        <v>56</v>
      </c>
      <c r="B48" s="649" t="s">
        <v>80</v>
      </c>
      <c r="C48" s="650">
        <v>25</v>
      </c>
      <c r="D48" s="672"/>
      <c r="E48" s="676">
        <v>11.5400000000009</v>
      </c>
      <c r="F48" s="651">
        <v>1599</v>
      </c>
      <c r="G48" s="649">
        <v>31</v>
      </c>
      <c r="H48" s="649" t="s">
        <v>79</v>
      </c>
      <c r="I48" s="649" t="s">
        <v>40</v>
      </c>
      <c r="J48" s="650">
        <v>1384</v>
      </c>
      <c r="K48" s="649" t="s">
        <v>886</v>
      </c>
      <c r="L48" s="652">
        <v>13065.857</v>
      </c>
      <c r="M48" s="653">
        <v>35.3333333333333</v>
      </c>
      <c r="N48" s="707">
        <v>540.94399999999996</v>
      </c>
      <c r="O48" s="654">
        <f t="shared" si="0"/>
        <v>-0.95859865908527853</v>
      </c>
      <c r="P48" s="655"/>
      <c r="Q48" s="618" t="s">
        <v>840</v>
      </c>
      <c r="R48" s="654"/>
      <c r="S48" s="618">
        <v>22014.056</v>
      </c>
      <c r="T48" s="707">
        <v>700.01199999999994</v>
      </c>
      <c r="U48" s="620">
        <f>-(S48-T48)/S48</f>
        <v>-0.96820158902112363</v>
      </c>
      <c r="V48" s="617"/>
      <c r="W48" s="632"/>
      <c r="X48" s="632"/>
      <c r="Y48" s="633"/>
      <c r="Z48" s="656"/>
    </row>
    <row r="49" spans="1:26" x14ac:dyDescent="0.2">
      <c r="A49" s="606">
        <v>57</v>
      </c>
      <c r="B49" s="624"/>
      <c r="C49" s="625"/>
      <c r="D49" s="635"/>
      <c r="E49" s="625">
        <v>8.0200000000004401</v>
      </c>
      <c r="F49" s="626"/>
      <c r="G49" s="624"/>
      <c r="H49" s="624"/>
      <c r="I49" s="624"/>
      <c r="J49" s="625">
        <v>1552</v>
      </c>
      <c r="K49" s="624" t="s">
        <v>887</v>
      </c>
      <c r="L49" s="627">
        <v>8948.1990000000005</v>
      </c>
      <c r="M49" s="613">
        <v>36</v>
      </c>
      <c r="N49" s="688">
        <v>159.06800000000001</v>
      </c>
      <c r="O49" s="615">
        <f t="shared" si="0"/>
        <v>-0.98222346195027632</v>
      </c>
      <c r="P49" s="628"/>
      <c r="Q49" s="617" t="s">
        <v>840</v>
      </c>
      <c r="R49" s="615"/>
      <c r="S49" s="617"/>
      <c r="T49" s="632"/>
      <c r="U49" s="631"/>
      <c r="V49" s="617"/>
      <c r="W49" s="632"/>
      <c r="X49" s="632"/>
      <c r="Y49" s="633"/>
      <c r="Z49" s="656"/>
    </row>
    <row r="50" spans="1:26" ht="25.5" x14ac:dyDescent="0.2">
      <c r="A50" s="606">
        <v>58</v>
      </c>
      <c r="B50" s="624"/>
      <c r="C50" s="625"/>
      <c r="D50" s="635"/>
      <c r="E50" s="635"/>
      <c r="F50" s="626">
        <v>1606</v>
      </c>
      <c r="G50" s="624">
        <v>32</v>
      </c>
      <c r="H50" s="624" t="s">
        <v>83</v>
      </c>
      <c r="I50" s="624" t="s">
        <v>9</v>
      </c>
      <c r="J50" s="625">
        <v>1743</v>
      </c>
      <c r="K50" s="624" t="s">
        <v>888</v>
      </c>
      <c r="L50" s="627">
        <v>5281.65</v>
      </c>
      <c r="M50" s="613">
        <v>48</v>
      </c>
      <c r="N50" s="688">
        <v>9.2360000000000007</v>
      </c>
      <c r="O50" s="615">
        <f t="shared" si="0"/>
        <v>-0.99825130404324414</v>
      </c>
      <c r="P50" s="628"/>
      <c r="Q50" s="617" t="s">
        <v>840</v>
      </c>
      <c r="R50" s="615"/>
      <c r="S50" s="617">
        <v>5281.65</v>
      </c>
      <c r="T50" s="688">
        <v>9.2360000000000007</v>
      </c>
      <c r="U50" s="631">
        <f>-(S50-T50)/S50</f>
        <v>-0.99825130404324414</v>
      </c>
      <c r="V50" s="617"/>
      <c r="W50" s="632"/>
      <c r="X50" s="632"/>
      <c r="Y50" s="633"/>
      <c r="Z50" s="656"/>
    </row>
    <row r="51" spans="1:26" ht="25.5" x14ac:dyDescent="0.2">
      <c r="A51" s="606">
        <v>59</v>
      </c>
      <c r="B51" s="624"/>
      <c r="C51" s="625"/>
      <c r="D51" s="635"/>
      <c r="E51" s="609"/>
      <c r="F51" s="626">
        <v>1613</v>
      </c>
      <c r="G51" s="624">
        <v>34</v>
      </c>
      <c r="H51" s="624" t="s">
        <v>85</v>
      </c>
      <c r="I51" s="624" t="s">
        <v>9</v>
      </c>
      <c r="J51" s="625">
        <v>6705</v>
      </c>
      <c r="K51" s="624" t="s">
        <v>889</v>
      </c>
      <c r="L51" s="627">
        <v>4398.9769999999999</v>
      </c>
      <c r="M51" s="613">
        <v>94</v>
      </c>
      <c r="N51" s="688">
        <v>0</v>
      </c>
      <c r="O51" s="615">
        <f t="shared" si="0"/>
        <v>-1</v>
      </c>
      <c r="P51" s="628"/>
      <c r="Q51" s="617" t="s">
        <v>840</v>
      </c>
      <c r="R51" s="615"/>
      <c r="S51" s="617">
        <v>4398.9769999999999</v>
      </c>
      <c r="T51" s="688">
        <v>0</v>
      </c>
      <c r="U51" s="631">
        <f>-(S51-T51)/S51</f>
        <v>-1</v>
      </c>
      <c r="V51" s="617"/>
      <c r="W51" s="632"/>
      <c r="X51" s="632"/>
      <c r="Y51" s="633"/>
      <c r="Z51" s="634"/>
    </row>
    <row r="52" spans="1:26" ht="25.5" x14ac:dyDescent="0.2">
      <c r="A52" s="606">
        <v>60</v>
      </c>
      <c r="B52" s="624"/>
      <c r="C52" s="625"/>
      <c r="D52" s="635"/>
      <c r="E52" s="610">
        <v>17.159999999999901</v>
      </c>
      <c r="F52" s="626">
        <v>1619</v>
      </c>
      <c r="G52" s="624">
        <v>30</v>
      </c>
      <c r="H52" s="624" t="s">
        <v>87</v>
      </c>
      <c r="I52" s="624" t="s">
        <v>9</v>
      </c>
      <c r="J52" s="625">
        <v>1606</v>
      </c>
      <c r="K52" s="624" t="s">
        <v>890</v>
      </c>
      <c r="L52" s="627">
        <v>19450.291000000001</v>
      </c>
      <c r="M52" s="613">
        <v>43.6</v>
      </c>
      <c r="N52" s="688">
        <v>405.16199999999998</v>
      </c>
      <c r="O52" s="615">
        <f t="shared" si="0"/>
        <v>-0.97916936049954217</v>
      </c>
      <c r="P52" s="628"/>
      <c r="Q52" s="712" t="s">
        <v>840</v>
      </c>
      <c r="R52" s="713"/>
      <c r="S52" s="617">
        <v>39593.468000000001</v>
      </c>
      <c r="T52" s="688">
        <v>1455.5909999999999</v>
      </c>
      <c r="U52" s="631">
        <f>-(S52-T52)/S52</f>
        <v>-0.96323658740881202</v>
      </c>
      <c r="V52" s="617"/>
      <c r="W52" s="632"/>
      <c r="X52" s="632"/>
      <c r="Y52" s="633"/>
      <c r="Z52" s="656"/>
    </row>
    <row r="53" spans="1:26" x14ac:dyDescent="0.2">
      <c r="A53" s="606">
        <v>62</v>
      </c>
      <c r="B53" s="624"/>
      <c r="C53" s="625"/>
      <c r="D53" s="609"/>
      <c r="E53" s="625">
        <v>7.9899999999997799</v>
      </c>
      <c r="F53" s="626"/>
      <c r="G53" s="624"/>
      <c r="H53" s="624"/>
      <c r="I53" s="624"/>
      <c r="J53" s="625">
        <v>2403</v>
      </c>
      <c r="K53" s="624" t="s">
        <v>891</v>
      </c>
      <c r="L53" s="627">
        <v>8852.7420000000002</v>
      </c>
      <c r="M53" s="613">
        <v>50.5</v>
      </c>
      <c r="N53" s="688">
        <v>494.55500000000001</v>
      </c>
      <c r="O53" s="615">
        <f t="shared" si="0"/>
        <v>-0.94413538765729299</v>
      </c>
      <c r="P53" s="628"/>
      <c r="Q53" s="712" t="s">
        <v>840</v>
      </c>
      <c r="R53" s="713"/>
      <c r="S53" s="617"/>
      <c r="T53" s="632"/>
      <c r="U53" s="631"/>
      <c r="V53" s="617"/>
      <c r="W53" s="632"/>
      <c r="X53" s="632"/>
      <c r="Y53" s="633"/>
      <c r="Z53" s="634"/>
    </row>
    <row r="54" spans="1:26" x14ac:dyDescent="0.2">
      <c r="A54" s="606">
        <v>63</v>
      </c>
      <c r="B54" s="624"/>
      <c r="C54" s="625"/>
      <c r="D54" s="609"/>
      <c r="E54" s="610">
        <v>8.2299999999995599</v>
      </c>
      <c r="F54" s="626"/>
      <c r="G54" s="624"/>
      <c r="H54" s="624"/>
      <c r="I54" s="624"/>
      <c r="J54" s="625">
        <v>2828</v>
      </c>
      <c r="K54" s="624" t="s">
        <v>892</v>
      </c>
      <c r="L54" s="627">
        <v>9253.5239999999994</v>
      </c>
      <c r="M54" s="613">
        <v>58.5</v>
      </c>
      <c r="N54" s="688">
        <v>407.24700000000001</v>
      </c>
      <c r="O54" s="615">
        <f t="shared" si="0"/>
        <v>-0.95599006389349617</v>
      </c>
      <c r="P54" s="628"/>
      <c r="Q54" s="712" t="s">
        <v>840</v>
      </c>
      <c r="R54" s="713"/>
      <c r="S54" s="617"/>
      <c r="T54" s="632"/>
      <c r="U54" s="631"/>
      <c r="V54" s="617"/>
      <c r="W54" s="632"/>
      <c r="X54" s="632"/>
      <c r="Y54" s="633"/>
      <c r="Z54" s="634"/>
    </row>
    <row r="55" spans="1:26" ht="25.5" x14ac:dyDescent="0.2">
      <c r="A55" s="606">
        <v>65</v>
      </c>
      <c r="B55" s="624"/>
      <c r="C55" s="625"/>
      <c r="D55" s="609"/>
      <c r="E55" s="625">
        <v>2.5399999999999601</v>
      </c>
      <c r="F55" s="626">
        <v>1626</v>
      </c>
      <c r="G55" s="624">
        <v>33</v>
      </c>
      <c r="H55" s="624" t="s">
        <v>91</v>
      </c>
      <c r="I55" s="624" t="s">
        <v>9</v>
      </c>
      <c r="J55" s="625">
        <v>1353</v>
      </c>
      <c r="K55" s="624" t="s">
        <v>893</v>
      </c>
      <c r="L55" s="627">
        <v>2886.123</v>
      </c>
      <c r="M55" s="613">
        <v>28.5</v>
      </c>
      <c r="N55" s="688">
        <v>169.05</v>
      </c>
      <c r="O55" s="615">
        <f t="shared" si="0"/>
        <v>-0.94142661279508866</v>
      </c>
      <c r="P55" s="628"/>
      <c r="Q55" s="617" t="s">
        <v>840</v>
      </c>
      <c r="R55" s="615"/>
      <c r="S55" s="617">
        <v>14131.763000000001</v>
      </c>
      <c r="T55" s="688">
        <v>1498.3789999999999</v>
      </c>
      <c r="U55" s="631">
        <f>-(S55-T55)/S55</f>
        <v>-0.89397083718429193</v>
      </c>
      <c r="V55" s="617"/>
      <c r="W55" s="632"/>
      <c r="X55" s="632"/>
      <c r="Y55" s="633"/>
      <c r="Z55" s="634"/>
    </row>
    <row r="56" spans="1:26" x14ac:dyDescent="0.2">
      <c r="A56" s="606">
        <v>66</v>
      </c>
      <c r="B56" s="624"/>
      <c r="C56" s="625"/>
      <c r="D56" s="609"/>
      <c r="E56" s="625">
        <v>4.5500000000001801</v>
      </c>
      <c r="F56" s="626"/>
      <c r="G56" s="624"/>
      <c r="H56" s="624"/>
      <c r="I56" s="624"/>
      <c r="J56" s="625">
        <v>6004</v>
      </c>
      <c r="K56" s="624" t="s">
        <v>894</v>
      </c>
      <c r="L56" s="627">
        <v>4998.9809999999998</v>
      </c>
      <c r="M56" s="613">
        <v>84.5</v>
      </c>
      <c r="N56" s="688">
        <v>1329.329</v>
      </c>
      <c r="O56" s="615">
        <f t="shared" si="0"/>
        <v>-0.73408000550512198</v>
      </c>
      <c r="P56" s="628"/>
      <c r="Q56" s="712">
        <f>L57*0.1+L55*0.1-N55+S55-SUM(L55:L57)</f>
        <v>3283.3127000000022</v>
      </c>
      <c r="R56" s="713">
        <f>-(L56-(N56-Q56))/L56</f>
        <v>-1.3908764006104448</v>
      </c>
      <c r="S56" s="617"/>
      <c r="T56" s="632"/>
      <c r="U56" s="631"/>
      <c r="V56" s="617"/>
      <c r="W56" s="632"/>
      <c r="X56" s="632"/>
      <c r="Y56" s="633"/>
      <c r="Z56" s="634"/>
    </row>
    <row r="57" spans="1:26" ht="13.5" thickBot="1" x14ac:dyDescent="0.25">
      <c r="A57" s="606">
        <v>67</v>
      </c>
      <c r="B57" s="636"/>
      <c r="C57" s="637"/>
      <c r="D57" s="638"/>
      <c r="E57" s="639"/>
      <c r="F57" s="640"/>
      <c r="G57" s="636"/>
      <c r="H57" s="636"/>
      <c r="I57" s="636"/>
      <c r="J57" s="637">
        <v>6018</v>
      </c>
      <c r="K57" s="636" t="s">
        <v>895</v>
      </c>
      <c r="L57" s="641">
        <v>3425.4540000000002</v>
      </c>
      <c r="M57" s="642">
        <v>85</v>
      </c>
      <c r="N57" s="708">
        <v>0</v>
      </c>
      <c r="O57" s="644">
        <f t="shared" si="0"/>
        <v>-1</v>
      </c>
      <c r="P57" s="645"/>
      <c r="Q57" s="646" t="s">
        <v>840</v>
      </c>
      <c r="R57" s="659"/>
      <c r="S57" s="646"/>
      <c r="T57" s="647"/>
      <c r="U57" s="659"/>
      <c r="V57" s="646">
        <f>SUM(L48:L57)</f>
        <v>80561.79800000001</v>
      </c>
      <c r="W57" s="647">
        <f>-0.9*V57</f>
        <v>-72505.618200000012</v>
      </c>
      <c r="X57" s="708">
        <v>-86056.404999999999</v>
      </c>
      <c r="Y57" s="648">
        <f>X57/W57</f>
        <v>1.1868929213543342</v>
      </c>
      <c r="Z57" s="634"/>
    </row>
    <row r="58" spans="1:26" ht="25.5" x14ac:dyDescent="0.2">
      <c r="A58" s="606">
        <v>68</v>
      </c>
      <c r="B58" s="649" t="s">
        <v>96</v>
      </c>
      <c r="C58" s="650">
        <v>26</v>
      </c>
      <c r="D58" s="672"/>
      <c r="E58" s="685"/>
      <c r="F58" s="651">
        <v>1702</v>
      </c>
      <c r="G58" s="649">
        <v>35</v>
      </c>
      <c r="H58" s="649" t="s">
        <v>95</v>
      </c>
      <c r="I58" s="649" t="s">
        <v>40</v>
      </c>
      <c r="J58" s="650">
        <v>8006</v>
      </c>
      <c r="K58" s="649" t="s">
        <v>896</v>
      </c>
      <c r="L58" s="652">
        <v>4588.6899999999996</v>
      </c>
      <c r="M58" s="653">
        <v>96</v>
      </c>
      <c r="N58" s="707">
        <v>35.444000000000003</v>
      </c>
      <c r="O58" s="654">
        <f t="shared" si="0"/>
        <v>-0.99227579112993025</v>
      </c>
      <c r="P58" s="655"/>
      <c r="Q58" s="618" t="s">
        <v>840</v>
      </c>
      <c r="R58" s="620"/>
      <c r="S58" s="617">
        <v>21415.815999999999</v>
      </c>
      <c r="T58" s="688">
        <v>6351.6080000000002</v>
      </c>
      <c r="U58" s="631">
        <f>-(S58-T58)/S58</f>
        <v>-0.7034150835065075</v>
      </c>
      <c r="V58" s="617"/>
      <c r="W58" s="632"/>
      <c r="X58" s="632"/>
      <c r="Y58" s="633"/>
      <c r="Z58" s="656"/>
    </row>
    <row r="59" spans="1:26" ht="25.5" x14ac:dyDescent="0.2">
      <c r="A59" s="606">
        <v>69</v>
      </c>
      <c r="B59" s="624"/>
      <c r="C59" s="625"/>
      <c r="D59" s="610">
        <v>58</v>
      </c>
      <c r="E59" s="610">
        <v>34.849999999998502</v>
      </c>
      <c r="F59" s="626">
        <v>1733</v>
      </c>
      <c r="G59" s="624">
        <v>36</v>
      </c>
      <c r="H59" s="624" t="s">
        <v>98</v>
      </c>
      <c r="I59" s="624" t="s">
        <v>9</v>
      </c>
      <c r="J59" s="625">
        <v>1552</v>
      </c>
      <c r="K59" s="624" t="s">
        <v>897</v>
      </c>
      <c r="L59" s="627">
        <v>43227.925999999999</v>
      </c>
      <c r="M59" s="613">
        <v>36.4</v>
      </c>
      <c r="N59" s="688">
        <v>1250.0170000000001</v>
      </c>
      <c r="O59" s="615">
        <f t="shared" si="0"/>
        <v>-0.97108311418873072</v>
      </c>
      <c r="P59" s="628"/>
      <c r="Q59" s="617" t="s">
        <v>840</v>
      </c>
      <c r="R59" s="615"/>
      <c r="S59" s="617">
        <v>91904.074999999997</v>
      </c>
      <c r="T59" s="688">
        <v>6286.1760000000004</v>
      </c>
      <c r="U59" s="631">
        <f>-(S59-T59)/S59</f>
        <v>-0.93160068255950557</v>
      </c>
      <c r="V59" s="617"/>
      <c r="W59" s="632"/>
      <c r="X59" s="632"/>
      <c r="Y59" s="633"/>
      <c r="Z59" s="656"/>
    </row>
    <row r="60" spans="1:26" ht="25.5" x14ac:dyDescent="0.2">
      <c r="A60" s="606">
        <v>70</v>
      </c>
      <c r="B60" s="624"/>
      <c r="C60" s="625"/>
      <c r="D60" s="610">
        <v>73</v>
      </c>
      <c r="E60" s="610">
        <v>40.650000000001498</v>
      </c>
      <c r="F60" s="626"/>
      <c r="G60" s="624"/>
      <c r="H60" s="624"/>
      <c r="I60" s="624"/>
      <c r="J60" s="625">
        <v>2378</v>
      </c>
      <c r="K60" s="624" t="s">
        <v>898</v>
      </c>
      <c r="L60" s="627">
        <v>48676.148999999998</v>
      </c>
      <c r="M60" s="613">
        <v>50</v>
      </c>
      <c r="N60" s="688">
        <v>5036.1589999999997</v>
      </c>
      <c r="O60" s="615">
        <f t="shared" si="0"/>
        <v>-0.89653743972227551</v>
      </c>
      <c r="P60" s="628"/>
      <c r="Q60" s="712" t="s">
        <v>840</v>
      </c>
      <c r="R60" s="713"/>
      <c r="S60" s="617"/>
      <c r="T60" s="632"/>
      <c r="U60" s="631"/>
      <c r="V60" s="617"/>
      <c r="W60" s="632"/>
      <c r="X60" s="632"/>
      <c r="Y60" s="633"/>
      <c r="Z60" s="634"/>
    </row>
    <row r="61" spans="1:26" ht="25.5" x14ac:dyDescent="0.2">
      <c r="A61" s="606">
        <v>71</v>
      </c>
      <c r="B61" s="624"/>
      <c r="C61" s="625"/>
      <c r="D61" s="610">
        <v>95</v>
      </c>
      <c r="E61" s="609"/>
      <c r="F61" s="626">
        <v>1743</v>
      </c>
      <c r="G61" s="624">
        <v>37</v>
      </c>
      <c r="H61" s="624" t="s">
        <v>101</v>
      </c>
      <c r="I61" s="624" t="s">
        <v>9</v>
      </c>
      <c r="J61" s="625">
        <v>6250</v>
      </c>
      <c r="K61" s="624" t="s">
        <v>899</v>
      </c>
      <c r="L61" s="627">
        <v>15979.826999999999</v>
      </c>
      <c r="M61" s="613">
        <v>91</v>
      </c>
      <c r="N61" s="688">
        <v>9244.643</v>
      </c>
      <c r="O61" s="615">
        <f t="shared" si="0"/>
        <v>-0.42148040776661722</v>
      </c>
      <c r="P61" s="628"/>
      <c r="Q61" s="712">
        <f>S61-T61-(L61-N61)</f>
        <v>12334.245000000004</v>
      </c>
      <c r="R61" s="713">
        <f>-(L61-(N61-Q61))/L61</f>
        <v>-1.1933438954001194</v>
      </c>
      <c r="S61" s="617">
        <v>46522.688000000002</v>
      </c>
      <c r="T61" s="688">
        <v>27453.258999999998</v>
      </c>
      <c r="U61" s="631">
        <f>-(S61-T61)/S61</f>
        <v>-0.40989525368783514</v>
      </c>
      <c r="V61" s="617"/>
      <c r="W61" s="632"/>
      <c r="X61" s="632"/>
      <c r="Y61" s="633"/>
      <c r="Z61" s="634"/>
    </row>
    <row r="62" spans="1:26" ht="51.75" thickBot="1" x14ac:dyDescent="0.25">
      <c r="A62" s="606">
        <v>72</v>
      </c>
      <c r="B62" s="636"/>
      <c r="C62" s="637"/>
      <c r="D62" s="638"/>
      <c r="E62" s="683">
        <v>16.3099999999977</v>
      </c>
      <c r="F62" s="640">
        <v>1745</v>
      </c>
      <c r="G62" s="636">
        <v>38</v>
      </c>
      <c r="H62" s="636" t="s">
        <v>103</v>
      </c>
      <c r="I62" s="636" t="s">
        <v>9</v>
      </c>
      <c r="J62" s="637">
        <v>3113</v>
      </c>
      <c r="K62" s="636" t="s">
        <v>900</v>
      </c>
      <c r="L62" s="641">
        <v>19236.829000000002</v>
      </c>
      <c r="M62" s="642">
        <v>68.5</v>
      </c>
      <c r="N62" s="708">
        <v>12300.39</v>
      </c>
      <c r="O62" s="644">
        <f t="shared" si="0"/>
        <v>-0.360581205977347</v>
      </c>
      <c r="P62" s="645"/>
      <c r="Q62" s="712">
        <f>S62-T62-(L62-N62)</f>
        <v>7721.6389999999974</v>
      </c>
      <c r="R62" s="713">
        <f>-(L62-(N62-Q62))/L62</f>
        <v>-0.76197995002190844</v>
      </c>
      <c r="S62" s="617">
        <v>30171</v>
      </c>
      <c r="T62" s="688">
        <v>15512.922</v>
      </c>
      <c r="U62" s="631">
        <f>-(S62-T62)/S62</f>
        <v>-0.48583334990553839</v>
      </c>
      <c r="V62" s="646">
        <f>SUM(L58:L62)</f>
        <v>131709.421</v>
      </c>
      <c r="W62" s="647">
        <f>-0.9*V62</f>
        <v>-118538.4789</v>
      </c>
      <c r="X62" s="708">
        <v>-191518.79500000001</v>
      </c>
      <c r="Y62" s="648">
        <f>X62/W62</f>
        <v>1.6156677289706642</v>
      </c>
      <c r="Z62" s="634"/>
    </row>
    <row r="63" spans="1:26" ht="12.75" customHeight="1" x14ac:dyDescent="0.2">
      <c r="A63" s="606">
        <v>73</v>
      </c>
      <c r="B63" s="649" t="s">
        <v>106</v>
      </c>
      <c r="C63" s="650">
        <v>33</v>
      </c>
      <c r="D63" s="672"/>
      <c r="E63" s="676">
        <v>8.3700000000008004</v>
      </c>
      <c r="F63" s="651">
        <v>2364</v>
      </c>
      <c r="G63" s="649">
        <v>39</v>
      </c>
      <c r="H63" s="649" t="s">
        <v>105</v>
      </c>
      <c r="I63" s="649" t="s">
        <v>9</v>
      </c>
      <c r="J63" s="650">
        <v>1355</v>
      </c>
      <c r="K63" s="649" t="s">
        <v>901</v>
      </c>
      <c r="L63" s="652">
        <v>9754.4470000000001</v>
      </c>
      <c r="M63" s="653">
        <v>29.5</v>
      </c>
      <c r="N63" s="707">
        <v>293.41899999999998</v>
      </c>
      <c r="O63" s="654">
        <f t="shared" si="0"/>
        <v>-0.96991946339961665</v>
      </c>
      <c r="P63" s="655"/>
      <c r="Q63" s="618" t="s">
        <v>840</v>
      </c>
      <c r="R63" s="654"/>
      <c r="S63" s="618">
        <v>30656.907999999999</v>
      </c>
      <c r="T63" s="707">
        <v>1044.0119999999999</v>
      </c>
      <c r="U63" s="620">
        <f>-(S63-T63)/S63</f>
        <v>-0.96594529363496151</v>
      </c>
      <c r="V63" s="617"/>
      <c r="W63" s="632"/>
      <c r="X63" s="632"/>
      <c r="Y63" s="633"/>
      <c r="Z63" s="634"/>
    </row>
    <row r="64" spans="1:26" x14ac:dyDescent="0.2">
      <c r="A64" s="606">
        <v>74</v>
      </c>
      <c r="B64" s="624"/>
      <c r="C64" s="625"/>
      <c r="D64" s="609"/>
      <c r="E64" s="610">
        <v>17.180000000000302</v>
      </c>
      <c r="F64" s="626"/>
      <c r="G64" s="624"/>
      <c r="H64" s="624"/>
      <c r="I64" s="624"/>
      <c r="J64" s="625">
        <v>1626</v>
      </c>
      <c r="K64" s="624" t="s">
        <v>902</v>
      </c>
      <c r="L64" s="627">
        <v>20902.460999999999</v>
      </c>
      <c r="M64" s="613">
        <v>46.4</v>
      </c>
      <c r="N64" s="688">
        <v>750.59299999999996</v>
      </c>
      <c r="O64" s="615">
        <f t="shared" si="0"/>
        <v>-0.96409068769462114</v>
      </c>
      <c r="P64" s="628"/>
      <c r="Q64" s="617" t="s">
        <v>840</v>
      </c>
      <c r="R64" s="615"/>
      <c r="S64" s="617"/>
      <c r="T64" s="632"/>
      <c r="U64" s="631"/>
      <c r="V64" s="617"/>
      <c r="W64" s="632"/>
      <c r="X64" s="632"/>
      <c r="Y64" s="633"/>
      <c r="Z64" s="634"/>
    </row>
    <row r="65" spans="1:26" ht="26.25" thickBot="1" x14ac:dyDescent="0.25">
      <c r="A65" s="606">
        <v>75</v>
      </c>
      <c r="B65" s="636"/>
      <c r="C65" s="637"/>
      <c r="D65" s="638"/>
      <c r="E65" s="637">
        <v>4.5</v>
      </c>
      <c r="F65" s="640">
        <v>8002</v>
      </c>
      <c r="G65" s="636">
        <v>40</v>
      </c>
      <c r="H65" s="636" t="s">
        <v>290</v>
      </c>
      <c r="I65" s="636" t="s">
        <v>40</v>
      </c>
      <c r="J65" s="637">
        <v>2832</v>
      </c>
      <c r="K65" s="636" t="s">
        <v>903</v>
      </c>
      <c r="L65" s="641">
        <v>5225.7160000000003</v>
      </c>
      <c r="M65" s="642">
        <v>59.5</v>
      </c>
      <c r="N65" s="708">
        <v>312.42599999999999</v>
      </c>
      <c r="O65" s="644">
        <f t="shared" si="0"/>
        <v>-0.94021374295885951</v>
      </c>
      <c r="P65" s="645"/>
      <c r="Q65" s="646" t="s">
        <v>840</v>
      </c>
      <c r="R65" s="644"/>
      <c r="S65" s="646">
        <v>5225.7160000000003</v>
      </c>
      <c r="T65" s="708">
        <v>312.42599999999999</v>
      </c>
      <c r="U65" s="659">
        <f>-(S65-T65)/S65</f>
        <v>-0.94021374295885951</v>
      </c>
      <c r="V65" s="646">
        <f>SUM(L63:L65)</f>
        <v>35882.623999999996</v>
      </c>
      <c r="W65" s="647">
        <f>-0.9*V65</f>
        <v>-32294.361599999997</v>
      </c>
      <c r="X65" s="708">
        <v>-41310.491000000002</v>
      </c>
      <c r="Y65" s="648">
        <f>X65/W65</f>
        <v>1.2791858687802642</v>
      </c>
      <c r="Z65" s="684"/>
    </row>
    <row r="66" spans="1:26" ht="38.25" x14ac:dyDescent="0.2">
      <c r="A66" s="606">
        <v>76</v>
      </c>
      <c r="B66" s="649" t="s">
        <v>110</v>
      </c>
      <c r="C66" s="650">
        <v>34</v>
      </c>
      <c r="D66" s="672"/>
      <c r="E66" s="676">
        <v>8.7000000000007294</v>
      </c>
      <c r="F66" s="651">
        <v>2378</v>
      </c>
      <c r="G66" s="649">
        <v>41</v>
      </c>
      <c r="H66" s="649" t="s">
        <v>109</v>
      </c>
      <c r="I66" s="649" t="s">
        <v>9</v>
      </c>
      <c r="J66" s="650">
        <v>1364</v>
      </c>
      <c r="K66" s="649" t="s">
        <v>904</v>
      </c>
      <c r="L66" s="652">
        <v>10080.154</v>
      </c>
      <c r="M66" s="653">
        <v>32.6666666666667</v>
      </c>
      <c r="N66" s="707">
        <v>0</v>
      </c>
      <c r="O66" s="654">
        <f t="shared" ref="O66:O129" si="1">-(L66-N66)/L66</f>
        <v>-1</v>
      </c>
      <c r="P66" s="655"/>
      <c r="Q66" s="617" t="s">
        <v>840</v>
      </c>
      <c r="R66" s="615"/>
      <c r="S66" s="617">
        <v>12121.589</v>
      </c>
      <c r="T66" s="688">
        <v>286.69799999999998</v>
      </c>
      <c r="U66" s="631">
        <f>-(S66-T66)/S66</f>
        <v>-0.97634815039513378</v>
      </c>
      <c r="V66" s="617"/>
      <c r="W66" s="632"/>
      <c r="X66" s="632"/>
      <c r="Y66" s="633"/>
      <c r="Z66" s="634"/>
    </row>
    <row r="67" spans="1:26" ht="25.5" x14ac:dyDescent="0.2">
      <c r="A67" s="606">
        <v>77</v>
      </c>
      <c r="B67" s="624"/>
      <c r="C67" s="625"/>
      <c r="D67" s="609"/>
      <c r="E67" s="610">
        <v>16.6999999999971</v>
      </c>
      <c r="F67" s="626">
        <v>2403</v>
      </c>
      <c r="G67" s="624">
        <v>42</v>
      </c>
      <c r="H67" s="624" t="s">
        <v>112</v>
      </c>
      <c r="I67" s="624" t="s">
        <v>9</v>
      </c>
      <c r="J67" s="625">
        <v>2527</v>
      </c>
      <c r="K67" s="624" t="s">
        <v>905</v>
      </c>
      <c r="L67" s="627">
        <v>18898.862000000001</v>
      </c>
      <c r="M67" s="613">
        <v>53.1666666666667</v>
      </c>
      <c r="N67" s="688">
        <v>191.69399999999999</v>
      </c>
      <c r="O67" s="615">
        <f t="shared" si="1"/>
        <v>-0.9898568495817367</v>
      </c>
      <c r="P67" s="628"/>
      <c r="Q67" s="617" t="s">
        <v>840</v>
      </c>
      <c r="R67" s="615"/>
      <c r="S67" s="617">
        <v>18954.355</v>
      </c>
      <c r="T67" s="688">
        <v>191.69399999999999</v>
      </c>
      <c r="U67" s="631">
        <f>-(S67-T67)/S67</f>
        <v>-0.98988654586241531</v>
      </c>
      <c r="V67" s="617"/>
      <c r="W67" s="632"/>
      <c r="X67" s="632"/>
      <c r="Y67" s="633"/>
      <c r="Z67" s="656"/>
    </row>
    <row r="68" spans="1:26" ht="25.5" x14ac:dyDescent="0.2">
      <c r="A68" s="606">
        <v>78</v>
      </c>
      <c r="B68" s="624"/>
      <c r="C68" s="625"/>
      <c r="D68" s="609"/>
      <c r="E68" s="609"/>
      <c r="F68" s="626">
        <v>2408</v>
      </c>
      <c r="G68" s="624">
        <v>43</v>
      </c>
      <c r="H68" s="624" t="s">
        <v>114</v>
      </c>
      <c r="I68" s="624" t="s">
        <v>9</v>
      </c>
      <c r="J68" s="625">
        <v>2836</v>
      </c>
      <c r="K68" s="624" t="s">
        <v>906</v>
      </c>
      <c r="L68" s="627">
        <v>5953.6869999999999</v>
      </c>
      <c r="M68" s="613">
        <v>60</v>
      </c>
      <c r="N68" s="688">
        <v>87.596999999999994</v>
      </c>
      <c r="O68" s="615">
        <f t="shared" si="1"/>
        <v>-0.98528693228246633</v>
      </c>
      <c r="P68" s="628"/>
      <c r="Q68" s="617" t="s">
        <v>840</v>
      </c>
      <c r="R68" s="615"/>
      <c r="S68" s="617">
        <v>14261.731</v>
      </c>
      <c r="T68" s="688">
        <v>138.13999999999999</v>
      </c>
      <c r="U68" s="631">
        <f>-(S68-T68)/S68</f>
        <v>-0.99031393874979134</v>
      </c>
      <c r="V68" s="617"/>
      <c r="W68" s="632"/>
      <c r="X68" s="632"/>
      <c r="Y68" s="633"/>
      <c r="Z68" s="656"/>
    </row>
    <row r="69" spans="1:26" ht="13.5" thickBot="1" x14ac:dyDescent="0.25">
      <c r="A69" s="606">
        <v>79</v>
      </c>
      <c r="B69" s="636"/>
      <c r="C69" s="637"/>
      <c r="D69" s="639"/>
      <c r="E69" s="639"/>
      <c r="F69" s="640"/>
      <c r="G69" s="636"/>
      <c r="H69" s="636"/>
      <c r="I69" s="636"/>
      <c r="J69" s="637">
        <v>8002</v>
      </c>
      <c r="K69" s="636" t="s">
        <v>907</v>
      </c>
      <c r="L69" s="641">
        <v>8308.0439999999999</v>
      </c>
      <c r="M69" s="642">
        <v>95</v>
      </c>
      <c r="N69" s="708">
        <v>50.542999999999999</v>
      </c>
      <c r="O69" s="644">
        <f t="shared" si="1"/>
        <v>-0.99391637791037224</v>
      </c>
      <c r="P69" s="645"/>
      <c r="Q69" s="646" t="s">
        <v>840</v>
      </c>
      <c r="R69" s="659"/>
      <c r="S69" s="617"/>
      <c r="T69" s="632"/>
      <c r="U69" s="631"/>
      <c r="V69" s="646">
        <f>SUM(L66:L69)</f>
        <v>43240.747000000003</v>
      </c>
      <c r="W69" s="647">
        <f>-0.9*V69</f>
        <v>-38916.672300000006</v>
      </c>
      <c r="X69" s="708">
        <v>-47574.709000000003</v>
      </c>
      <c r="Y69" s="648">
        <f>X69/W69</f>
        <v>1.2224762855687432</v>
      </c>
      <c r="Z69" s="656"/>
    </row>
    <row r="70" spans="1:26" ht="25.5" x14ac:dyDescent="0.2">
      <c r="A70" s="606">
        <v>80</v>
      </c>
      <c r="B70" s="649" t="s">
        <v>118</v>
      </c>
      <c r="C70" s="650">
        <v>36</v>
      </c>
      <c r="D70" s="685"/>
      <c r="E70" s="685"/>
      <c r="F70" s="651">
        <v>2480</v>
      </c>
      <c r="G70" s="649">
        <v>45</v>
      </c>
      <c r="H70" s="649" t="s">
        <v>117</v>
      </c>
      <c r="I70" s="649" t="s">
        <v>40</v>
      </c>
      <c r="J70" s="650">
        <v>3136</v>
      </c>
      <c r="K70" s="649" t="s">
        <v>908</v>
      </c>
      <c r="L70" s="652">
        <v>8329.6</v>
      </c>
      <c r="M70" s="653">
        <v>71</v>
      </c>
      <c r="N70" s="707">
        <v>8.0000000000000002E-3</v>
      </c>
      <c r="O70" s="654">
        <f t="shared" si="1"/>
        <v>-0.99999903956972724</v>
      </c>
      <c r="P70" s="655"/>
      <c r="Q70" s="618" t="s">
        <v>840</v>
      </c>
      <c r="R70" s="620"/>
      <c r="S70" s="618">
        <v>12119.92</v>
      </c>
      <c r="T70" s="707">
        <v>1.8839999999999999</v>
      </c>
      <c r="U70" s="620">
        <f>-(S70-T70)/S70</f>
        <v>-0.9998445534293956</v>
      </c>
      <c r="V70" s="617"/>
      <c r="W70" s="632"/>
      <c r="X70" s="632"/>
      <c r="Y70" s="633"/>
      <c r="Z70" s="634"/>
    </row>
    <row r="71" spans="1:26" ht="25.5" x14ac:dyDescent="0.2">
      <c r="A71" s="606">
        <v>81</v>
      </c>
      <c r="B71" s="624"/>
      <c r="C71" s="625"/>
      <c r="D71" s="635"/>
      <c r="E71" s="635"/>
      <c r="F71" s="626">
        <v>2516</v>
      </c>
      <c r="G71" s="624">
        <v>49</v>
      </c>
      <c r="H71" s="624" t="s">
        <v>120</v>
      </c>
      <c r="I71" s="624" t="s">
        <v>40</v>
      </c>
      <c r="J71" s="625">
        <v>8042</v>
      </c>
      <c r="K71" s="624" t="s">
        <v>909</v>
      </c>
      <c r="L71" s="627">
        <v>7406.8680000000004</v>
      </c>
      <c r="M71" s="613">
        <v>96</v>
      </c>
      <c r="N71" s="688">
        <v>522.07000000000005</v>
      </c>
      <c r="O71" s="615">
        <f t="shared" si="1"/>
        <v>-0.92951541731268872</v>
      </c>
      <c r="P71" s="628"/>
      <c r="Q71" s="617" t="s">
        <v>840</v>
      </c>
      <c r="R71" s="615"/>
      <c r="S71" s="617">
        <v>24175.053</v>
      </c>
      <c r="T71" s="688">
        <v>1715.6780000000001</v>
      </c>
      <c r="U71" s="631">
        <f>-(S71-T71)/S71</f>
        <v>-0.92903105527834828</v>
      </c>
      <c r="V71" s="617"/>
      <c r="W71" s="632"/>
      <c r="X71" s="632"/>
      <c r="Y71" s="633"/>
      <c r="Z71" s="656"/>
    </row>
    <row r="72" spans="1:26" ht="25.5" x14ac:dyDescent="0.2">
      <c r="A72" s="606">
        <v>82</v>
      </c>
      <c r="B72" s="624"/>
      <c r="C72" s="625"/>
      <c r="D72" s="635"/>
      <c r="E72" s="635"/>
      <c r="F72" s="626">
        <v>2526</v>
      </c>
      <c r="G72" s="624">
        <v>47</v>
      </c>
      <c r="H72" s="624" t="s">
        <v>122</v>
      </c>
      <c r="I72" s="624" t="s">
        <v>9</v>
      </c>
      <c r="J72" s="625">
        <v>3809</v>
      </c>
      <c r="K72" s="624" t="s">
        <v>910</v>
      </c>
      <c r="L72" s="627">
        <v>15071.103999999999</v>
      </c>
      <c r="M72" s="613">
        <v>78</v>
      </c>
      <c r="N72" s="688">
        <v>0</v>
      </c>
      <c r="O72" s="615">
        <f t="shared" si="1"/>
        <v>-1</v>
      </c>
      <c r="P72" s="628"/>
      <c r="Q72" s="617" t="s">
        <v>840</v>
      </c>
      <c r="R72" s="615"/>
      <c r="S72" s="617">
        <v>15071.103999999999</v>
      </c>
      <c r="T72" s="688">
        <v>0</v>
      </c>
      <c r="U72" s="631">
        <f>-(S72-T72)/S72</f>
        <v>-1</v>
      </c>
      <c r="V72" s="617"/>
      <c r="W72" s="632"/>
      <c r="X72" s="632"/>
      <c r="Y72" s="633"/>
      <c r="Z72" s="634"/>
    </row>
    <row r="73" spans="1:26" ht="25.5" x14ac:dyDescent="0.2">
      <c r="A73" s="606">
        <v>83</v>
      </c>
      <c r="B73" s="624"/>
      <c r="C73" s="625"/>
      <c r="D73" s="609"/>
      <c r="E73" s="609"/>
      <c r="F73" s="626">
        <v>2527</v>
      </c>
      <c r="G73" s="624">
        <v>48</v>
      </c>
      <c r="H73" s="624" t="s">
        <v>124</v>
      </c>
      <c r="I73" s="624" t="s">
        <v>9</v>
      </c>
      <c r="J73" s="625">
        <v>3942</v>
      </c>
      <c r="K73" s="624" t="s">
        <v>911</v>
      </c>
      <c r="L73" s="627">
        <v>13369.98</v>
      </c>
      <c r="M73" s="613">
        <v>80</v>
      </c>
      <c r="N73" s="688">
        <v>0</v>
      </c>
      <c r="O73" s="615">
        <f t="shared" si="1"/>
        <v>-1</v>
      </c>
      <c r="P73" s="628"/>
      <c r="Q73" s="617" t="s">
        <v>840</v>
      </c>
      <c r="R73" s="615"/>
      <c r="S73" s="617">
        <v>19443.878000000001</v>
      </c>
      <c r="T73" s="688">
        <v>0</v>
      </c>
      <c r="U73" s="631">
        <f>-(S73-T73)/S73</f>
        <v>-1</v>
      </c>
      <c r="V73" s="617"/>
      <c r="W73" s="632"/>
      <c r="X73" s="632"/>
      <c r="Y73" s="633"/>
      <c r="Z73" s="634"/>
    </row>
    <row r="74" spans="1:26" ht="38.25" x14ac:dyDescent="0.2">
      <c r="A74" s="606">
        <v>84</v>
      </c>
      <c r="B74" s="624"/>
      <c r="C74" s="625"/>
      <c r="D74" s="625">
        <v>99</v>
      </c>
      <c r="E74" s="625">
        <v>22.4700000000012</v>
      </c>
      <c r="F74" s="626">
        <v>2549</v>
      </c>
      <c r="G74" s="624">
        <v>44</v>
      </c>
      <c r="H74" s="624" t="s">
        <v>126</v>
      </c>
      <c r="I74" s="624" t="s">
        <v>9</v>
      </c>
      <c r="J74" s="625">
        <v>2642</v>
      </c>
      <c r="K74" s="624" t="s">
        <v>912</v>
      </c>
      <c r="L74" s="627">
        <v>26689.095000000001</v>
      </c>
      <c r="M74" s="613">
        <v>54.75</v>
      </c>
      <c r="N74" s="688">
        <v>3192.373</v>
      </c>
      <c r="O74" s="615">
        <f t="shared" si="1"/>
        <v>-0.88038661483276226</v>
      </c>
      <c r="P74" s="628"/>
      <c r="Q74" s="712">
        <f>L75*0.1-N75</f>
        <v>1230.8946000000001</v>
      </c>
      <c r="R74" s="713">
        <f>-(L74-(N74-Q74))/L74</f>
        <v>-0.92650637273388248</v>
      </c>
      <c r="S74" s="617">
        <v>38998.040999999997</v>
      </c>
      <c r="T74" s="688">
        <v>3192.373</v>
      </c>
      <c r="U74" s="631">
        <f>-(S74-T74)/S74</f>
        <v>-0.91814017016906058</v>
      </c>
      <c r="V74" s="617"/>
      <c r="W74" s="632"/>
      <c r="X74" s="632"/>
      <c r="Y74" s="633"/>
      <c r="Z74" s="634"/>
    </row>
    <row r="75" spans="1:26" ht="25.5" x14ac:dyDescent="0.2">
      <c r="A75" s="606">
        <v>85</v>
      </c>
      <c r="B75" s="624"/>
      <c r="C75" s="625"/>
      <c r="D75" s="635"/>
      <c r="E75" s="635"/>
      <c r="F75" s="626"/>
      <c r="G75" s="624"/>
      <c r="H75" s="624"/>
      <c r="I75" s="624"/>
      <c r="J75" s="625">
        <v>8102</v>
      </c>
      <c r="K75" s="624" t="s">
        <v>913</v>
      </c>
      <c r="L75" s="627">
        <v>12308.946</v>
      </c>
      <c r="M75" s="613">
        <v>99</v>
      </c>
      <c r="N75" s="688">
        <v>0</v>
      </c>
      <c r="O75" s="615">
        <f t="shared" si="1"/>
        <v>-1</v>
      </c>
      <c r="P75" s="628"/>
      <c r="Q75" s="617" t="s">
        <v>840</v>
      </c>
      <c r="R75" s="615"/>
      <c r="S75" s="617"/>
      <c r="T75" s="632"/>
      <c r="U75" s="631"/>
      <c r="V75" s="617"/>
      <c r="W75" s="632"/>
      <c r="X75" s="632"/>
      <c r="Y75" s="633"/>
      <c r="Z75" s="634"/>
    </row>
    <row r="76" spans="1:26" ht="25.5" x14ac:dyDescent="0.2">
      <c r="A76" s="606">
        <v>86</v>
      </c>
      <c r="B76" s="624"/>
      <c r="C76" s="625"/>
      <c r="D76" s="635"/>
      <c r="E76" s="625">
        <v>26.590000000000099</v>
      </c>
      <c r="F76" s="626">
        <v>2554</v>
      </c>
      <c r="G76" s="624">
        <v>46</v>
      </c>
      <c r="H76" s="624" t="s">
        <v>129</v>
      </c>
      <c r="I76" s="624" t="s">
        <v>9</v>
      </c>
      <c r="J76" s="625">
        <v>1619</v>
      </c>
      <c r="K76" s="624" t="s">
        <v>914</v>
      </c>
      <c r="L76" s="627">
        <v>32140.655999999999</v>
      </c>
      <c r="M76" s="613">
        <v>44.8</v>
      </c>
      <c r="N76" s="688">
        <v>0</v>
      </c>
      <c r="O76" s="615">
        <f t="shared" si="1"/>
        <v>-1</v>
      </c>
      <c r="P76" s="628"/>
      <c r="Q76" s="617" t="s">
        <v>840</v>
      </c>
      <c r="R76" s="615"/>
      <c r="S76" s="617">
        <v>51907.345000000001</v>
      </c>
      <c r="T76" s="688">
        <v>951.29700000000003</v>
      </c>
      <c r="U76" s="631">
        <f>-(S76-T76)/S76</f>
        <v>-0.98167317168697421</v>
      </c>
      <c r="V76" s="617"/>
      <c r="W76" s="632"/>
      <c r="X76" s="632"/>
      <c r="Y76" s="633"/>
      <c r="Z76" s="634"/>
    </row>
    <row r="77" spans="1:26" ht="25.5" x14ac:dyDescent="0.2">
      <c r="A77" s="606">
        <v>87</v>
      </c>
      <c r="B77" s="624"/>
      <c r="C77" s="625"/>
      <c r="D77" s="635"/>
      <c r="E77" s="635"/>
      <c r="F77" s="626">
        <v>2594</v>
      </c>
      <c r="G77" s="624">
        <v>50</v>
      </c>
      <c r="H77" s="624" t="s">
        <v>131</v>
      </c>
      <c r="I77" s="624" t="s">
        <v>40</v>
      </c>
      <c r="J77" s="625">
        <v>3406</v>
      </c>
      <c r="K77" s="624" t="s">
        <v>915</v>
      </c>
      <c r="L77" s="627">
        <v>1746.058</v>
      </c>
      <c r="M77" s="613">
        <v>76</v>
      </c>
      <c r="N77" s="688">
        <v>136.12299999999999</v>
      </c>
      <c r="O77" s="615">
        <f t="shared" si="1"/>
        <v>-0.92203981769219578</v>
      </c>
      <c r="P77" s="628"/>
      <c r="Q77" s="617" t="s">
        <v>840</v>
      </c>
      <c r="R77" s="615"/>
      <c r="S77" s="617">
        <v>2469.6579999999999</v>
      </c>
      <c r="T77" s="688">
        <v>265.34399999999999</v>
      </c>
      <c r="U77" s="631">
        <f>-(S77-T77)/S77</f>
        <v>-0.89255840282338683</v>
      </c>
      <c r="V77" s="617"/>
      <c r="W77" s="632"/>
      <c r="X77" s="632"/>
      <c r="Y77" s="633"/>
      <c r="Z77" s="634"/>
    </row>
    <row r="78" spans="1:26" ht="25.5" x14ac:dyDescent="0.2">
      <c r="A78" s="606">
        <v>88</v>
      </c>
      <c r="B78" s="624"/>
      <c r="C78" s="625"/>
      <c r="D78" s="635"/>
      <c r="E78" s="635"/>
      <c r="F78" s="626">
        <v>2642</v>
      </c>
      <c r="G78" s="624">
        <v>51</v>
      </c>
      <c r="H78" s="624" t="s">
        <v>133</v>
      </c>
      <c r="I78" s="624" t="s">
        <v>9</v>
      </c>
      <c r="J78" s="625">
        <v>6264</v>
      </c>
      <c r="K78" s="624" t="s">
        <v>916</v>
      </c>
      <c r="L78" s="627">
        <v>14725.59</v>
      </c>
      <c r="M78" s="613">
        <v>91</v>
      </c>
      <c r="N78" s="688">
        <v>0</v>
      </c>
      <c r="O78" s="615">
        <f t="shared" si="1"/>
        <v>-1</v>
      </c>
      <c r="P78" s="628"/>
      <c r="Q78" s="617" t="s">
        <v>840</v>
      </c>
      <c r="R78" s="615"/>
      <c r="S78" s="617">
        <v>26394.691999999999</v>
      </c>
      <c r="T78" s="688">
        <v>0</v>
      </c>
      <c r="U78" s="631">
        <f>-(S78-T78)/S78</f>
        <v>-1</v>
      </c>
      <c r="V78" s="617"/>
      <c r="W78" s="632"/>
      <c r="X78" s="632"/>
      <c r="Y78" s="633"/>
      <c r="Z78" s="634"/>
    </row>
    <row r="79" spans="1:26" ht="25.5" x14ac:dyDescent="0.2">
      <c r="A79" s="606">
        <v>89</v>
      </c>
      <c r="B79" s="624"/>
      <c r="C79" s="625"/>
      <c r="D79" s="635"/>
      <c r="E79" s="609"/>
      <c r="F79" s="626">
        <v>8006</v>
      </c>
      <c r="G79" s="624">
        <v>52</v>
      </c>
      <c r="H79" s="624" t="s">
        <v>292</v>
      </c>
      <c r="I79" s="624" t="s">
        <v>40</v>
      </c>
      <c r="J79" s="625">
        <v>6113</v>
      </c>
      <c r="K79" s="624" t="s">
        <v>917</v>
      </c>
      <c r="L79" s="627">
        <v>2995.9369999999999</v>
      </c>
      <c r="M79" s="613">
        <v>88</v>
      </c>
      <c r="N79" s="688">
        <v>321.613</v>
      </c>
      <c r="O79" s="615">
        <f t="shared" si="1"/>
        <v>-0.89265027936168218</v>
      </c>
      <c r="P79" s="628"/>
      <c r="Q79" s="712">
        <f>L80*0.1-N80</f>
        <v>96.415999999999997</v>
      </c>
      <c r="R79" s="713">
        <f>-(L79-(N79-Q79))/L79</f>
        <v>-0.92483253152519562</v>
      </c>
      <c r="S79" s="617">
        <v>6821.027</v>
      </c>
      <c r="T79" s="688">
        <v>607.70600000000002</v>
      </c>
      <c r="U79" s="631">
        <f>-(S79-T79)/S79</f>
        <v>-0.91090696459638698</v>
      </c>
      <c r="V79" s="617"/>
      <c r="W79" s="632"/>
      <c r="X79" s="632"/>
      <c r="Y79" s="633"/>
      <c r="Z79" s="656"/>
    </row>
    <row r="80" spans="1:26" ht="13.5" thickBot="1" x14ac:dyDescent="0.25">
      <c r="A80" s="606">
        <v>90</v>
      </c>
      <c r="B80" s="636"/>
      <c r="C80" s="637"/>
      <c r="D80" s="639"/>
      <c r="E80" s="639"/>
      <c r="F80" s="640"/>
      <c r="G80" s="636"/>
      <c r="H80" s="636"/>
      <c r="I80" s="636"/>
      <c r="J80" s="637">
        <v>6705</v>
      </c>
      <c r="K80" s="636" t="s">
        <v>918</v>
      </c>
      <c r="L80" s="641">
        <v>3825.09</v>
      </c>
      <c r="M80" s="642">
        <v>93</v>
      </c>
      <c r="N80" s="708">
        <v>286.09300000000002</v>
      </c>
      <c r="O80" s="644">
        <f t="shared" si="1"/>
        <v>-0.92520620429846101</v>
      </c>
      <c r="P80" s="645"/>
      <c r="Q80" s="646" t="s">
        <v>840</v>
      </c>
      <c r="R80" s="644"/>
      <c r="S80" s="646"/>
      <c r="T80" s="647"/>
      <c r="U80" s="659"/>
      <c r="V80" s="646">
        <f>SUM(L70:L80)</f>
        <v>138608.924</v>
      </c>
      <c r="W80" s="647">
        <f>-0.9*V80</f>
        <v>-124748.0316</v>
      </c>
      <c r="X80" s="708">
        <v>-215906.44899999999</v>
      </c>
      <c r="Y80" s="648">
        <f>X80/W80</f>
        <v>1.7307403269680128</v>
      </c>
      <c r="Z80" s="656"/>
    </row>
    <row r="81" spans="1:26" ht="12.75" customHeight="1" x14ac:dyDescent="0.2">
      <c r="A81" s="606">
        <v>91</v>
      </c>
      <c r="B81" s="649" t="s">
        <v>136</v>
      </c>
      <c r="C81" s="650">
        <v>37</v>
      </c>
      <c r="D81" s="685"/>
      <c r="E81" s="685"/>
      <c r="F81" s="651">
        <v>2709</v>
      </c>
      <c r="G81" s="649">
        <v>56</v>
      </c>
      <c r="H81" s="649" t="s">
        <v>135</v>
      </c>
      <c r="I81" s="649" t="s">
        <v>9</v>
      </c>
      <c r="J81" s="650">
        <v>8042</v>
      </c>
      <c r="K81" s="649" t="s">
        <v>919</v>
      </c>
      <c r="L81" s="652">
        <v>9459.0779999999995</v>
      </c>
      <c r="M81" s="653">
        <v>97</v>
      </c>
      <c r="N81" s="707">
        <v>0</v>
      </c>
      <c r="O81" s="654">
        <f t="shared" si="1"/>
        <v>-1</v>
      </c>
      <c r="P81" s="655"/>
      <c r="Q81" s="618"/>
      <c r="R81" s="615"/>
      <c r="S81" s="617">
        <v>15534.885</v>
      </c>
      <c r="T81" s="688">
        <v>16.911000000000001</v>
      </c>
      <c r="U81" s="631">
        <f>-(S81-T81)/S81</f>
        <v>-0.99891141775429948</v>
      </c>
      <c r="V81" s="617"/>
      <c r="W81" s="632"/>
      <c r="X81" s="632"/>
      <c r="Y81" s="633"/>
      <c r="Z81" s="634"/>
    </row>
    <row r="82" spans="1:26" ht="12.75" customHeight="1" x14ac:dyDescent="0.2">
      <c r="A82" s="606">
        <v>92</v>
      </c>
      <c r="B82" s="624"/>
      <c r="C82" s="625"/>
      <c r="D82" s="610">
        <v>66</v>
      </c>
      <c r="E82" s="625">
        <v>27.140000000003099</v>
      </c>
      <c r="F82" s="626">
        <v>2712</v>
      </c>
      <c r="G82" s="624">
        <v>59</v>
      </c>
      <c r="H82" s="624" t="s">
        <v>138</v>
      </c>
      <c r="I82" s="624" t="s">
        <v>9</v>
      </c>
      <c r="J82" s="625">
        <v>1619</v>
      </c>
      <c r="K82" s="624" t="s">
        <v>920</v>
      </c>
      <c r="L82" s="627">
        <v>30610.491999999998</v>
      </c>
      <c r="M82" s="613">
        <v>45.5</v>
      </c>
      <c r="N82" s="688">
        <v>4009.2469999999998</v>
      </c>
      <c r="O82" s="615">
        <f t="shared" si="1"/>
        <v>-0.86902376479280374</v>
      </c>
      <c r="P82" s="628"/>
      <c r="Q82" s="617" t="s">
        <v>840</v>
      </c>
      <c r="R82" s="615"/>
      <c r="S82" s="617">
        <v>95609.528999999995</v>
      </c>
      <c r="T82" s="688">
        <v>15647.791999999999</v>
      </c>
      <c r="U82" s="631">
        <f>-(S82-T82)/S82</f>
        <v>-0.83633648064514576</v>
      </c>
      <c r="V82" s="617"/>
      <c r="W82" s="632"/>
      <c r="X82" s="632"/>
      <c r="Y82" s="633"/>
      <c r="Z82" s="634"/>
    </row>
    <row r="83" spans="1:26" x14ac:dyDescent="0.2">
      <c r="A83" s="606">
        <v>93</v>
      </c>
      <c r="B83" s="624"/>
      <c r="C83" s="625"/>
      <c r="D83" s="625">
        <v>47</v>
      </c>
      <c r="E83" s="625">
        <v>26.090000000000099</v>
      </c>
      <c r="F83" s="626"/>
      <c r="G83" s="624"/>
      <c r="H83" s="624"/>
      <c r="I83" s="624"/>
      <c r="J83" s="625">
        <v>2828</v>
      </c>
      <c r="K83" s="624" t="s">
        <v>921</v>
      </c>
      <c r="L83" s="627">
        <v>29717.935000000001</v>
      </c>
      <c r="M83" s="613">
        <v>58.8</v>
      </c>
      <c r="N83" s="688">
        <v>3660.6729999999998</v>
      </c>
      <c r="O83" s="615">
        <f t="shared" si="1"/>
        <v>-0.87681940215563436</v>
      </c>
      <c r="P83" s="628"/>
      <c r="Q83" s="617" t="s">
        <v>840</v>
      </c>
      <c r="R83" s="615"/>
      <c r="S83" s="617"/>
      <c r="T83" s="632"/>
      <c r="U83" s="631"/>
      <c r="V83" s="617"/>
      <c r="W83" s="632"/>
      <c r="X83" s="632"/>
      <c r="Y83" s="633"/>
      <c r="Z83" s="634"/>
    </row>
    <row r="84" spans="1:26" x14ac:dyDescent="0.2">
      <c r="A84" s="606">
        <v>94</v>
      </c>
      <c r="B84" s="624"/>
      <c r="C84" s="625"/>
      <c r="D84" s="625">
        <v>97</v>
      </c>
      <c r="E84" s="625">
        <v>10.729999999999601</v>
      </c>
      <c r="F84" s="626"/>
      <c r="G84" s="624"/>
      <c r="H84" s="624"/>
      <c r="I84" s="624"/>
      <c r="J84" s="625">
        <v>2828</v>
      </c>
      <c r="K84" s="624" t="s">
        <v>922</v>
      </c>
      <c r="L84" s="627">
        <v>12027.593999999999</v>
      </c>
      <c r="M84" s="613">
        <v>59</v>
      </c>
      <c r="N84" s="688">
        <v>2599.3560000000002</v>
      </c>
      <c r="O84" s="615">
        <f t="shared" si="1"/>
        <v>-0.78388395883665507</v>
      </c>
      <c r="P84" s="628"/>
      <c r="Q84" s="617" t="s">
        <v>840</v>
      </c>
      <c r="R84" s="615"/>
      <c r="S84" s="617"/>
      <c r="T84" s="632"/>
      <c r="U84" s="631"/>
      <c r="V84" s="617"/>
      <c r="W84" s="632"/>
      <c r="X84" s="632"/>
      <c r="Y84" s="633"/>
      <c r="Z84" s="634"/>
    </row>
    <row r="85" spans="1:26" ht="25.5" x14ac:dyDescent="0.2">
      <c r="A85" s="606">
        <v>95</v>
      </c>
      <c r="B85" s="624"/>
      <c r="C85" s="625"/>
      <c r="D85" s="625">
        <v>48</v>
      </c>
      <c r="E85" s="625">
        <v>20.409999999999901</v>
      </c>
      <c r="F85" s="626"/>
      <c r="G85" s="624"/>
      <c r="H85" s="624"/>
      <c r="I85" s="624"/>
      <c r="J85" s="625">
        <v>2866</v>
      </c>
      <c r="K85" s="624" t="s">
        <v>923</v>
      </c>
      <c r="L85" s="627">
        <v>23253.508000000002</v>
      </c>
      <c r="M85" s="613">
        <v>63.5</v>
      </c>
      <c r="N85" s="688">
        <v>5378.5159999999996</v>
      </c>
      <c r="O85" s="615">
        <f t="shared" si="1"/>
        <v>-0.76870087730419001</v>
      </c>
      <c r="P85" s="628"/>
      <c r="Q85" s="617" t="s">
        <v>840</v>
      </c>
      <c r="R85" s="615"/>
      <c r="S85" s="617"/>
      <c r="T85" s="632"/>
      <c r="U85" s="631"/>
      <c r="V85" s="617"/>
      <c r="W85" s="632"/>
      <c r="X85" s="632"/>
      <c r="Y85" s="633"/>
      <c r="Z85" s="634"/>
    </row>
    <row r="86" spans="1:26" ht="25.5" x14ac:dyDescent="0.2">
      <c r="A86" s="606">
        <v>96</v>
      </c>
      <c r="B86" s="624"/>
      <c r="C86" s="625"/>
      <c r="D86" s="635"/>
      <c r="E86" s="635"/>
      <c r="F86" s="626">
        <v>2713</v>
      </c>
      <c r="G86" s="624">
        <v>55</v>
      </c>
      <c r="H86" s="624" t="s">
        <v>143</v>
      </c>
      <c r="I86" s="624" t="s">
        <v>9</v>
      </c>
      <c r="J86" s="625">
        <v>2840</v>
      </c>
      <c r="K86" s="624" t="s">
        <v>924</v>
      </c>
      <c r="L86" s="627">
        <v>14491.977000000001</v>
      </c>
      <c r="M86" s="613">
        <v>61</v>
      </c>
      <c r="N86" s="688">
        <v>0</v>
      </c>
      <c r="O86" s="615">
        <f t="shared" si="1"/>
        <v>-1</v>
      </c>
      <c r="P86" s="628"/>
      <c r="Q86" s="712" t="s">
        <v>840</v>
      </c>
      <c r="R86" s="713"/>
      <c r="S86" s="617">
        <v>20865.240000000002</v>
      </c>
      <c r="T86" s="688">
        <v>8.5109999999999992</v>
      </c>
      <c r="U86" s="631">
        <f>-(S86-T86)/S86</f>
        <v>-0.99959209671204363</v>
      </c>
      <c r="V86" s="617"/>
      <c r="W86" s="632"/>
      <c r="X86" s="632"/>
      <c r="Y86" s="633"/>
      <c r="Z86" s="634"/>
    </row>
    <row r="87" spans="1:26" ht="25.5" x14ac:dyDescent="0.2">
      <c r="A87" s="606">
        <v>97</v>
      </c>
      <c r="B87" s="624"/>
      <c r="C87" s="625"/>
      <c r="D87" s="625">
        <v>93</v>
      </c>
      <c r="E87" s="625">
        <v>17</v>
      </c>
      <c r="F87" s="626">
        <v>2721</v>
      </c>
      <c r="G87" s="624">
        <v>54</v>
      </c>
      <c r="H87" s="624" t="s">
        <v>145</v>
      </c>
      <c r="I87" s="624" t="s">
        <v>9</v>
      </c>
      <c r="J87" s="625">
        <v>3319</v>
      </c>
      <c r="K87" s="624" t="s">
        <v>925</v>
      </c>
      <c r="L87" s="627">
        <v>19429.477999999999</v>
      </c>
      <c r="M87" s="613">
        <v>75.1666666666667</v>
      </c>
      <c r="N87" s="688">
        <v>337.77800000000002</v>
      </c>
      <c r="O87" s="615">
        <f t="shared" si="1"/>
        <v>-0.9826151788534927</v>
      </c>
      <c r="P87" s="628"/>
      <c r="Q87" s="617" t="s">
        <v>840</v>
      </c>
      <c r="R87" s="615"/>
      <c r="S87" s="617">
        <v>22096.494999999999</v>
      </c>
      <c r="T87" s="688">
        <v>1242.55</v>
      </c>
      <c r="U87" s="631">
        <f>-(S87-T87)/S87</f>
        <v>-0.94376709971423067</v>
      </c>
      <c r="V87" s="617"/>
      <c r="W87" s="632"/>
      <c r="X87" s="632"/>
      <c r="Y87" s="633"/>
      <c r="Z87" s="656"/>
    </row>
    <row r="88" spans="1:26" ht="25.5" x14ac:dyDescent="0.2">
      <c r="A88" s="606">
        <v>98</v>
      </c>
      <c r="B88" s="624"/>
      <c r="C88" s="625"/>
      <c r="D88" s="625">
        <v>68</v>
      </c>
      <c r="E88" s="625">
        <v>24.229999999999599</v>
      </c>
      <c r="F88" s="626">
        <v>2727</v>
      </c>
      <c r="G88" s="624">
        <v>57</v>
      </c>
      <c r="H88" s="624" t="s">
        <v>147</v>
      </c>
      <c r="I88" s="624" t="s">
        <v>9</v>
      </c>
      <c r="J88" s="625">
        <v>3113</v>
      </c>
      <c r="K88" s="624" t="s">
        <v>926</v>
      </c>
      <c r="L88" s="627">
        <v>27322.994999999999</v>
      </c>
      <c r="M88" s="613">
        <v>68.3333333333333</v>
      </c>
      <c r="N88" s="688">
        <v>945.43299999999999</v>
      </c>
      <c r="O88" s="615">
        <f t="shared" si="1"/>
        <v>-0.96539790019359151</v>
      </c>
      <c r="P88" s="628"/>
      <c r="Q88" s="617" t="s">
        <v>840</v>
      </c>
      <c r="R88" s="615"/>
      <c r="S88" s="617">
        <v>82260.161999999997</v>
      </c>
      <c r="T88" s="688">
        <v>5917.442</v>
      </c>
      <c r="U88" s="631">
        <f>-(S88-T88)/S88</f>
        <v>-0.92806430407953733</v>
      </c>
      <c r="V88" s="617"/>
      <c r="W88" s="632"/>
      <c r="X88" s="632"/>
      <c r="Y88" s="633"/>
      <c r="Z88" s="656"/>
    </row>
    <row r="89" spans="1:26" x14ac:dyDescent="0.2">
      <c r="A89" s="606">
        <v>99</v>
      </c>
      <c r="B89" s="624"/>
      <c r="C89" s="625"/>
      <c r="D89" s="625">
        <v>71</v>
      </c>
      <c r="E89" s="625">
        <v>23.450000000000699</v>
      </c>
      <c r="F89" s="626"/>
      <c r="G89" s="624"/>
      <c r="H89" s="624"/>
      <c r="I89" s="624"/>
      <c r="J89" s="625">
        <v>3122</v>
      </c>
      <c r="K89" s="624" t="s">
        <v>927</v>
      </c>
      <c r="L89" s="627">
        <v>26381.423999999999</v>
      </c>
      <c r="M89" s="613">
        <v>69.400000000000006</v>
      </c>
      <c r="N89" s="688">
        <v>2788.6559999999999</v>
      </c>
      <c r="O89" s="615">
        <f t="shared" si="1"/>
        <v>-0.89429471282520612</v>
      </c>
      <c r="P89" s="628"/>
      <c r="Q89" s="712">
        <f>L88*0.1-N88</f>
        <v>1786.8665000000001</v>
      </c>
      <c r="R89" s="713">
        <f>-(L89-(N89-Q89))/L89</f>
        <v>-0.9620267086416564</v>
      </c>
      <c r="S89" s="617"/>
      <c r="T89" s="632"/>
      <c r="U89" s="631"/>
      <c r="V89" s="617"/>
      <c r="W89" s="632"/>
      <c r="X89" s="632"/>
      <c r="Y89" s="633"/>
      <c r="Z89" s="656"/>
    </row>
    <row r="90" spans="1:26" ht="25.5" x14ac:dyDescent="0.2">
      <c r="A90" s="606">
        <v>100</v>
      </c>
      <c r="B90" s="624"/>
      <c r="C90" s="625"/>
      <c r="D90" s="625">
        <v>59</v>
      </c>
      <c r="E90" s="625">
        <v>24.270000000000401</v>
      </c>
      <c r="F90" s="626">
        <v>6250</v>
      </c>
      <c r="G90" s="624">
        <v>58</v>
      </c>
      <c r="H90" s="624" t="s">
        <v>280</v>
      </c>
      <c r="I90" s="624" t="s">
        <v>9</v>
      </c>
      <c r="J90" s="625">
        <v>1733</v>
      </c>
      <c r="K90" s="624" t="s">
        <v>928</v>
      </c>
      <c r="L90" s="627">
        <v>27410.226999999999</v>
      </c>
      <c r="M90" s="613">
        <v>47.75</v>
      </c>
      <c r="N90" s="688">
        <v>3490.7089999999998</v>
      </c>
      <c r="O90" s="615">
        <f t="shared" si="1"/>
        <v>-0.87264939469490721</v>
      </c>
      <c r="P90" s="628"/>
      <c r="Q90" s="617" t="s">
        <v>840</v>
      </c>
      <c r="R90" s="615"/>
      <c r="S90" s="617">
        <v>27410.226999999999</v>
      </c>
      <c r="T90" s="688">
        <v>3490.7089999999998</v>
      </c>
      <c r="U90" s="631">
        <f>-(S90-T90)/S90</f>
        <v>-0.87264939469490721</v>
      </c>
      <c r="V90" s="617"/>
      <c r="W90" s="632"/>
      <c r="X90" s="632"/>
      <c r="Y90" s="633"/>
      <c r="Z90" s="634"/>
    </row>
    <row r="91" spans="1:26" ht="25.5" x14ac:dyDescent="0.2">
      <c r="A91" s="606">
        <v>101</v>
      </c>
      <c r="B91" s="624"/>
      <c r="C91" s="625"/>
      <c r="D91" s="625">
        <v>22</v>
      </c>
      <c r="E91" s="625">
        <v>51.009999999994797</v>
      </c>
      <c r="F91" s="626">
        <v>8042</v>
      </c>
      <c r="G91" s="624">
        <v>53</v>
      </c>
      <c r="H91" s="624" t="s">
        <v>295</v>
      </c>
      <c r="I91" s="624" t="s">
        <v>9</v>
      </c>
      <c r="J91" s="625">
        <v>703</v>
      </c>
      <c r="K91" s="624" t="s">
        <v>929</v>
      </c>
      <c r="L91" s="627">
        <v>57848.792000000001</v>
      </c>
      <c r="M91" s="613">
        <v>15.3333333333333</v>
      </c>
      <c r="N91" s="688">
        <v>4092.1410000000001</v>
      </c>
      <c r="O91" s="615">
        <f t="shared" si="1"/>
        <v>-0.92926142692832714</v>
      </c>
      <c r="P91" s="628"/>
      <c r="Q91" s="617" t="s">
        <v>840</v>
      </c>
      <c r="R91" s="615"/>
      <c r="S91" s="617">
        <v>103085.067</v>
      </c>
      <c r="T91" s="688">
        <v>7032.4979999999996</v>
      </c>
      <c r="U91" s="631">
        <f>-(S91-T91)/S91</f>
        <v>-0.93177966310096105</v>
      </c>
      <c r="V91" s="617"/>
      <c r="W91" s="632"/>
      <c r="X91" s="632"/>
      <c r="Y91" s="633"/>
      <c r="Z91" s="656"/>
    </row>
    <row r="92" spans="1:26" ht="13.5" thickBot="1" x14ac:dyDescent="0.25">
      <c r="A92" s="606">
        <v>102</v>
      </c>
      <c r="B92" s="636"/>
      <c r="C92" s="637"/>
      <c r="D92" s="637">
        <v>34</v>
      </c>
      <c r="E92" s="637">
        <v>40.069999999999702</v>
      </c>
      <c r="F92" s="640"/>
      <c r="G92" s="636"/>
      <c r="H92" s="636"/>
      <c r="I92" s="636"/>
      <c r="J92" s="637">
        <v>988</v>
      </c>
      <c r="K92" s="636" t="s">
        <v>930</v>
      </c>
      <c r="L92" s="641">
        <v>45236.275000000001</v>
      </c>
      <c r="M92" s="642">
        <v>24</v>
      </c>
      <c r="N92" s="708">
        <v>2940.357</v>
      </c>
      <c r="O92" s="644">
        <f t="shared" si="1"/>
        <v>-0.93500001934288368</v>
      </c>
      <c r="P92" s="645"/>
      <c r="Q92" s="617" t="s">
        <v>840</v>
      </c>
      <c r="R92" s="615"/>
      <c r="S92" s="617"/>
      <c r="T92" s="632"/>
      <c r="U92" s="631"/>
      <c r="V92" s="646">
        <f>SUM(L81:L92)</f>
        <v>323189.77500000002</v>
      </c>
      <c r="W92" s="647">
        <f>-0.9*V92</f>
        <v>-290870.79750000004</v>
      </c>
      <c r="X92" s="708">
        <v>-426486.13699999999</v>
      </c>
      <c r="Y92" s="648">
        <f>X92/W92</f>
        <v>1.4662391022598269</v>
      </c>
      <c r="Z92" s="656"/>
    </row>
    <row r="93" spans="1:26" ht="25.5" x14ac:dyDescent="0.2">
      <c r="A93" s="606">
        <v>103</v>
      </c>
      <c r="B93" s="649" t="s">
        <v>151</v>
      </c>
      <c r="C93" s="650">
        <v>39</v>
      </c>
      <c r="D93" s="650">
        <v>15</v>
      </c>
      <c r="E93" s="650">
        <v>33</v>
      </c>
      <c r="F93" s="651">
        <v>2828</v>
      </c>
      <c r="G93" s="649">
        <v>61</v>
      </c>
      <c r="H93" s="649" t="s">
        <v>150</v>
      </c>
      <c r="I93" s="649" t="s">
        <v>9</v>
      </c>
      <c r="J93" s="650">
        <v>709</v>
      </c>
      <c r="K93" s="649" t="s">
        <v>931</v>
      </c>
      <c r="L93" s="652">
        <v>37831.735999999997</v>
      </c>
      <c r="M93" s="653">
        <v>21.8333333333333</v>
      </c>
      <c r="N93" s="707">
        <v>3455.0459999999998</v>
      </c>
      <c r="O93" s="654">
        <f t="shared" si="1"/>
        <v>-0.90867334240226239</v>
      </c>
      <c r="P93" s="655"/>
      <c r="Q93" s="618" t="s">
        <v>840</v>
      </c>
      <c r="R93" s="654"/>
      <c r="S93" s="618">
        <v>74750.573999999993</v>
      </c>
      <c r="T93" s="707">
        <v>10658.037</v>
      </c>
      <c r="U93" s="620">
        <f>-(S93-T93)/S93</f>
        <v>-0.85741866008948642</v>
      </c>
      <c r="V93" s="617"/>
      <c r="W93" s="632"/>
      <c r="X93" s="632"/>
      <c r="Y93" s="633"/>
      <c r="Z93" s="656"/>
    </row>
    <row r="94" spans="1:26" x14ac:dyDescent="0.2">
      <c r="A94" s="606">
        <v>104</v>
      </c>
      <c r="B94" s="624"/>
      <c r="C94" s="625"/>
      <c r="D94" s="625">
        <v>83</v>
      </c>
      <c r="E94" s="625">
        <v>18.260000000002002</v>
      </c>
      <c r="F94" s="626"/>
      <c r="G94" s="624"/>
      <c r="H94" s="624"/>
      <c r="I94" s="624"/>
      <c r="J94" s="625">
        <v>2712</v>
      </c>
      <c r="K94" s="624" t="s">
        <v>932</v>
      </c>
      <c r="L94" s="627">
        <v>21367.32</v>
      </c>
      <c r="M94" s="613">
        <v>56</v>
      </c>
      <c r="N94" s="688">
        <v>4516.143</v>
      </c>
      <c r="O94" s="615">
        <f t="shared" si="1"/>
        <v>-0.78864251576706856</v>
      </c>
      <c r="P94" s="628"/>
      <c r="Q94" s="617" t="s">
        <v>840</v>
      </c>
      <c r="R94" s="615"/>
      <c r="S94" s="617"/>
      <c r="T94" s="632"/>
      <c r="U94" s="631"/>
      <c r="V94" s="617"/>
      <c r="W94" s="632"/>
      <c r="X94" s="632"/>
      <c r="Y94" s="633"/>
      <c r="Z94" s="634"/>
    </row>
    <row r="95" spans="1:26" x14ac:dyDescent="0.2">
      <c r="A95" s="606">
        <v>105</v>
      </c>
      <c r="B95" s="624"/>
      <c r="C95" s="625"/>
      <c r="D95" s="625">
        <v>70</v>
      </c>
      <c r="E95" s="635"/>
      <c r="F95" s="626"/>
      <c r="G95" s="624"/>
      <c r="H95" s="624"/>
      <c r="I95" s="624"/>
      <c r="J95" s="625">
        <v>3943</v>
      </c>
      <c r="K95" s="624" t="s">
        <v>933</v>
      </c>
      <c r="L95" s="627">
        <v>15551.518</v>
      </c>
      <c r="M95" s="613">
        <v>80</v>
      </c>
      <c r="N95" s="688">
        <v>2686.848</v>
      </c>
      <c r="O95" s="615">
        <f t="shared" si="1"/>
        <v>-0.82722921325107945</v>
      </c>
      <c r="P95" s="628"/>
      <c r="Q95" s="712">
        <f>L93*0.1-N93</f>
        <v>328.12760000000026</v>
      </c>
      <c r="R95" s="713">
        <f>-(L95-(N95-Q95))/L95</f>
        <v>-0.84832860689226608</v>
      </c>
      <c r="S95" s="617"/>
      <c r="T95" s="632"/>
      <c r="U95" s="631"/>
      <c r="V95" s="617"/>
      <c r="W95" s="632"/>
      <c r="X95" s="632"/>
      <c r="Y95" s="633"/>
      <c r="Z95" s="634"/>
    </row>
    <row r="96" spans="1:26" ht="51" x14ac:dyDescent="0.2">
      <c r="A96" s="606">
        <v>106</v>
      </c>
      <c r="B96" s="624"/>
      <c r="C96" s="625"/>
      <c r="D96" s="625">
        <v>100</v>
      </c>
      <c r="E96" s="625">
        <v>26.909999999999901</v>
      </c>
      <c r="F96" s="626">
        <v>2830</v>
      </c>
      <c r="G96" s="624">
        <v>74</v>
      </c>
      <c r="H96" s="624" t="s">
        <v>155</v>
      </c>
      <c r="I96" s="624" t="s">
        <v>9</v>
      </c>
      <c r="J96" s="625">
        <v>1626</v>
      </c>
      <c r="K96" s="624" t="s">
        <v>934</v>
      </c>
      <c r="L96" s="627">
        <v>30511.137999999999</v>
      </c>
      <c r="M96" s="613">
        <v>45.8333333333333</v>
      </c>
      <c r="N96" s="688">
        <v>23485.804</v>
      </c>
      <c r="O96" s="615">
        <f t="shared" si="1"/>
        <v>-0.23025473517244749</v>
      </c>
      <c r="P96" s="628"/>
      <c r="Q96" s="712">
        <f>S96-T96-(L96-N96)</f>
        <v>30302.803999999993</v>
      </c>
      <c r="R96" s="713">
        <f>-(L96-(N96-Q96))/L96</f>
        <v>-1.2234266057201797</v>
      </c>
      <c r="S96" s="617">
        <v>69930.581999999995</v>
      </c>
      <c r="T96" s="688">
        <v>32602.444</v>
      </c>
      <c r="U96" s="631">
        <f>-(S96-T96)/S96</f>
        <v>-0.53378846468058849</v>
      </c>
      <c r="V96" s="617"/>
      <c r="W96" s="632"/>
      <c r="X96" s="632"/>
      <c r="Y96" s="633"/>
      <c r="Z96" s="634"/>
    </row>
    <row r="97" spans="1:26" ht="25.5" x14ac:dyDescent="0.2">
      <c r="A97" s="606">
        <v>107</v>
      </c>
      <c r="B97" s="624"/>
      <c r="C97" s="625"/>
      <c r="D97" s="625">
        <v>77</v>
      </c>
      <c r="E97" s="625">
        <v>41.5299999999988</v>
      </c>
      <c r="F97" s="626">
        <v>2832</v>
      </c>
      <c r="G97" s="624">
        <v>68</v>
      </c>
      <c r="H97" s="624" t="s">
        <v>157</v>
      </c>
      <c r="I97" s="624" t="s">
        <v>9</v>
      </c>
      <c r="J97" s="625">
        <v>1599</v>
      </c>
      <c r="K97" s="624" t="s">
        <v>935</v>
      </c>
      <c r="L97" s="627">
        <v>46562.961000000003</v>
      </c>
      <c r="M97" s="613">
        <v>40.3333333333333</v>
      </c>
      <c r="N97" s="688">
        <v>4685.8320000000003</v>
      </c>
      <c r="O97" s="615">
        <f t="shared" si="1"/>
        <v>-0.89936567822651992</v>
      </c>
      <c r="P97" s="628"/>
      <c r="Q97" s="617" t="s">
        <v>840</v>
      </c>
      <c r="R97" s="615"/>
      <c r="S97" s="617">
        <v>85699.426999999996</v>
      </c>
      <c r="T97" s="688">
        <v>28478.673999999999</v>
      </c>
      <c r="U97" s="631">
        <f>-(S97-T97)/S97</f>
        <v>-0.66769119704849367</v>
      </c>
      <c r="V97" s="617"/>
      <c r="W97" s="632"/>
      <c r="X97" s="632"/>
      <c r="Y97" s="633"/>
      <c r="Z97" s="634"/>
    </row>
    <row r="98" spans="1:26" ht="25.5" x14ac:dyDescent="0.2">
      <c r="A98" s="606">
        <v>108</v>
      </c>
      <c r="B98" s="624"/>
      <c r="C98" s="625"/>
      <c r="D98" s="635"/>
      <c r="E98" s="625">
        <v>20.979999999999599</v>
      </c>
      <c r="F98" s="626"/>
      <c r="G98" s="624"/>
      <c r="H98" s="624"/>
      <c r="I98" s="624"/>
      <c r="J98" s="625">
        <v>2712</v>
      </c>
      <c r="K98" s="624" t="s">
        <v>936</v>
      </c>
      <c r="L98" s="627">
        <v>23572.937999999998</v>
      </c>
      <c r="M98" s="613">
        <v>55.6666666666667</v>
      </c>
      <c r="N98" s="688">
        <v>18865.346000000001</v>
      </c>
      <c r="O98" s="615">
        <f t="shared" si="1"/>
        <v>-0.19970323597338599</v>
      </c>
      <c r="P98" s="628"/>
      <c r="Q98" s="712">
        <f>S97-T97-(SUM(L97:L98)-SUM(N97:N98))</f>
        <v>10636.031999999992</v>
      </c>
      <c r="R98" s="713">
        <f>-(L98-(N98-Q98))/L98</f>
        <v>-0.6508999429769845</v>
      </c>
      <c r="S98" s="617"/>
      <c r="T98" s="632"/>
      <c r="U98" s="631"/>
      <c r="V98" s="617"/>
      <c r="W98" s="632"/>
      <c r="X98" s="632"/>
      <c r="Y98" s="633"/>
      <c r="Z98" s="634"/>
    </row>
    <row r="99" spans="1:26" ht="25.5" x14ac:dyDescent="0.2">
      <c r="A99" s="606">
        <v>109</v>
      </c>
      <c r="B99" s="624"/>
      <c r="C99" s="625"/>
      <c r="D99" s="625">
        <v>38</v>
      </c>
      <c r="E99" s="625">
        <v>36.6600000000035</v>
      </c>
      <c r="F99" s="626">
        <v>2836</v>
      </c>
      <c r="G99" s="624">
        <v>60</v>
      </c>
      <c r="H99" s="624" t="s">
        <v>160</v>
      </c>
      <c r="I99" s="624" t="s">
        <v>9</v>
      </c>
      <c r="J99" s="625">
        <v>1626</v>
      </c>
      <c r="K99" s="624" t="s">
        <v>937</v>
      </c>
      <c r="L99" s="627">
        <v>41840.317000000003</v>
      </c>
      <c r="M99" s="613">
        <v>46</v>
      </c>
      <c r="N99" s="688">
        <v>33113.093000000001</v>
      </c>
      <c r="O99" s="615">
        <f t="shared" si="1"/>
        <v>-0.2085840793223436</v>
      </c>
      <c r="P99" s="628"/>
      <c r="Q99" s="712">
        <f>S99-T99-(L99-N99)</f>
        <v>2327.0889999999999</v>
      </c>
      <c r="R99" s="713">
        <f>-(L99-(N99-Q99))/L99</f>
        <v>-0.26420241988128346</v>
      </c>
      <c r="S99" s="617">
        <v>45989.374000000003</v>
      </c>
      <c r="T99" s="688">
        <v>34935.061000000002</v>
      </c>
      <c r="U99" s="631">
        <f>-(S99-T99)/S99</f>
        <v>-0.24036667687627147</v>
      </c>
      <c r="V99" s="617"/>
      <c r="W99" s="632"/>
      <c r="X99" s="632"/>
      <c r="Y99" s="633"/>
      <c r="Z99" s="634"/>
    </row>
    <row r="100" spans="1:26" ht="25.5" x14ac:dyDescent="0.2">
      <c r="A100" s="606">
        <v>110</v>
      </c>
      <c r="B100" s="624"/>
      <c r="C100" s="625"/>
      <c r="D100" s="610">
        <v>46</v>
      </c>
      <c r="E100" s="625">
        <v>31.769999999996799</v>
      </c>
      <c r="F100" s="626">
        <v>2837</v>
      </c>
      <c r="G100" s="624">
        <v>63</v>
      </c>
      <c r="H100" s="624" t="s">
        <v>162</v>
      </c>
      <c r="I100" s="624" t="s">
        <v>9</v>
      </c>
      <c r="J100" s="625">
        <v>2850</v>
      </c>
      <c r="K100" s="624" t="s">
        <v>938</v>
      </c>
      <c r="L100" s="627">
        <v>37474.067000000003</v>
      </c>
      <c r="M100" s="613">
        <v>61.75</v>
      </c>
      <c r="N100" s="688">
        <v>0</v>
      </c>
      <c r="O100" s="615">
        <f t="shared" si="1"/>
        <v>-1</v>
      </c>
      <c r="P100" s="628"/>
      <c r="Q100" s="617" t="s">
        <v>840</v>
      </c>
      <c r="R100" s="615"/>
      <c r="S100" s="617">
        <v>67455.494000000006</v>
      </c>
      <c r="T100" s="688">
        <v>22119.449000000001</v>
      </c>
      <c r="U100" s="631">
        <f>-(S100-T100)/S100</f>
        <v>-0.67208825125496818</v>
      </c>
      <c r="V100" s="617"/>
      <c r="W100" s="632"/>
      <c r="X100" s="632"/>
      <c r="Y100" s="633"/>
      <c r="Z100" s="634"/>
    </row>
    <row r="101" spans="1:26" ht="25.5" x14ac:dyDescent="0.2">
      <c r="A101" s="606">
        <v>111</v>
      </c>
      <c r="B101" s="624"/>
      <c r="C101" s="625"/>
      <c r="D101" s="610">
        <v>2</v>
      </c>
      <c r="E101" s="610">
        <v>77.470000000001207</v>
      </c>
      <c r="F101" s="626">
        <v>2840</v>
      </c>
      <c r="G101" s="624">
        <v>62</v>
      </c>
      <c r="H101" s="624" t="s">
        <v>164</v>
      </c>
      <c r="I101" s="624" t="s">
        <v>9</v>
      </c>
      <c r="J101" s="625">
        <v>593</v>
      </c>
      <c r="K101" s="624" t="s">
        <v>939</v>
      </c>
      <c r="L101" s="627">
        <v>87589.614000000001</v>
      </c>
      <c r="M101" s="613">
        <v>2.8333333333333299</v>
      </c>
      <c r="N101" s="688">
        <v>2310.7399999999998</v>
      </c>
      <c r="O101" s="615">
        <f t="shared" si="1"/>
        <v>-0.97361856167102179</v>
      </c>
      <c r="P101" s="628"/>
      <c r="Q101" s="617" t="s">
        <v>840</v>
      </c>
      <c r="R101" s="615"/>
      <c r="S101" s="617">
        <v>135525.503</v>
      </c>
      <c r="T101" s="688">
        <v>7369.6660000000002</v>
      </c>
      <c r="U101" s="631">
        <f>-(S101-T101)/S101</f>
        <v>-0.94562155581890739</v>
      </c>
      <c r="V101" s="617"/>
      <c r="W101" s="632"/>
      <c r="X101" s="632"/>
      <c r="Y101" s="633"/>
      <c r="Z101" s="656"/>
    </row>
    <row r="102" spans="1:26" ht="25.5" x14ac:dyDescent="0.2">
      <c r="A102" s="606">
        <v>113</v>
      </c>
      <c r="B102" s="624"/>
      <c r="C102" s="625"/>
      <c r="D102" s="610">
        <v>91</v>
      </c>
      <c r="E102" s="610">
        <v>20.1399999999994</v>
      </c>
      <c r="F102" s="626"/>
      <c r="G102" s="624"/>
      <c r="H102" s="624"/>
      <c r="I102" s="624"/>
      <c r="J102" s="625">
        <v>3403</v>
      </c>
      <c r="K102" s="624" t="s">
        <v>940</v>
      </c>
      <c r="L102" s="627">
        <v>23654.841</v>
      </c>
      <c r="M102" s="613">
        <v>75.25</v>
      </c>
      <c r="N102" s="688">
        <v>0</v>
      </c>
      <c r="O102" s="615">
        <f t="shared" si="1"/>
        <v>-1</v>
      </c>
      <c r="P102" s="628"/>
      <c r="Q102" s="617" t="s">
        <v>840</v>
      </c>
      <c r="R102" s="615"/>
      <c r="S102" s="617"/>
      <c r="T102" s="632"/>
      <c r="U102" s="631"/>
      <c r="V102" s="617"/>
      <c r="W102" s="632"/>
      <c r="X102" s="632"/>
      <c r="Y102" s="633"/>
      <c r="Z102" s="634"/>
    </row>
    <row r="103" spans="1:26" ht="25.5" x14ac:dyDescent="0.2">
      <c r="A103" s="606">
        <v>114</v>
      </c>
      <c r="B103" s="624"/>
      <c r="C103" s="625"/>
      <c r="D103" s="625">
        <v>62</v>
      </c>
      <c r="E103" s="625">
        <v>27.259999999998399</v>
      </c>
      <c r="F103" s="626">
        <v>2850</v>
      </c>
      <c r="G103" s="624">
        <v>65</v>
      </c>
      <c r="H103" s="624" t="s">
        <v>167</v>
      </c>
      <c r="I103" s="624" t="s">
        <v>9</v>
      </c>
      <c r="J103" s="625">
        <v>1745</v>
      </c>
      <c r="K103" s="624" t="s">
        <v>941</v>
      </c>
      <c r="L103" s="627">
        <v>31836.024000000001</v>
      </c>
      <c r="M103" s="613">
        <v>48</v>
      </c>
      <c r="N103" s="688">
        <v>2382.6590000000001</v>
      </c>
      <c r="O103" s="615">
        <f t="shared" si="1"/>
        <v>-0.92515839917698262</v>
      </c>
      <c r="P103" s="628"/>
      <c r="Q103" s="712" t="s">
        <v>840</v>
      </c>
      <c r="R103" s="713"/>
      <c r="S103" s="617">
        <v>117549.14</v>
      </c>
      <c r="T103" s="688">
        <v>10851.739</v>
      </c>
      <c r="U103" s="631">
        <f>-(S103-T103)/S103</f>
        <v>-0.90768338245605196</v>
      </c>
      <c r="V103" s="617"/>
      <c r="W103" s="632"/>
      <c r="X103" s="632"/>
      <c r="Y103" s="633"/>
      <c r="Z103" s="656"/>
    </row>
    <row r="104" spans="1:26" x14ac:dyDescent="0.2">
      <c r="A104" s="606">
        <v>115</v>
      </c>
      <c r="B104" s="624"/>
      <c r="C104" s="625"/>
      <c r="D104" s="625">
        <v>72</v>
      </c>
      <c r="E104" s="625">
        <v>24.770000000000401</v>
      </c>
      <c r="F104" s="626"/>
      <c r="G104" s="624"/>
      <c r="H104" s="624"/>
      <c r="I104" s="624"/>
      <c r="J104" s="625">
        <v>2549</v>
      </c>
      <c r="K104" s="624" t="s">
        <v>942</v>
      </c>
      <c r="L104" s="627">
        <v>28225.036</v>
      </c>
      <c r="M104" s="613">
        <v>53.3333333333333</v>
      </c>
      <c r="N104" s="688">
        <v>2410.7339999999999</v>
      </c>
      <c r="O104" s="615">
        <f t="shared" si="1"/>
        <v>-0.91458880690178745</v>
      </c>
      <c r="P104" s="628"/>
      <c r="Q104" s="617" t="s">
        <v>287</v>
      </c>
      <c r="R104" s="615"/>
      <c r="S104" s="617"/>
      <c r="T104" s="632"/>
      <c r="U104" s="631"/>
      <c r="V104" s="617"/>
      <c r="W104" s="632"/>
      <c r="X104" s="632"/>
      <c r="Y104" s="633"/>
      <c r="Z104" s="656"/>
    </row>
    <row r="105" spans="1:26" x14ac:dyDescent="0.2">
      <c r="A105" s="606">
        <v>116</v>
      </c>
      <c r="B105" s="624"/>
      <c r="C105" s="625"/>
      <c r="D105" s="610">
        <v>57</v>
      </c>
      <c r="E105" s="625">
        <v>25.450000000000699</v>
      </c>
      <c r="F105" s="626"/>
      <c r="G105" s="624"/>
      <c r="H105" s="624"/>
      <c r="I105" s="624"/>
      <c r="J105" s="625">
        <v>2549</v>
      </c>
      <c r="K105" s="624" t="s">
        <v>943</v>
      </c>
      <c r="L105" s="627">
        <v>29710.252</v>
      </c>
      <c r="M105" s="613">
        <v>53.6666666666667</v>
      </c>
      <c r="N105" s="688">
        <v>3663.346</v>
      </c>
      <c r="O105" s="615">
        <f t="shared" si="1"/>
        <v>-0.8766975790040421</v>
      </c>
      <c r="P105" s="628"/>
      <c r="Q105" s="712">
        <f>L103*0.1-N103</f>
        <v>800.94340000000011</v>
      </c>
      <c r="R105" s="713">
        <f>-(L105-(N105-Q105))/L105</f>
        <v>-0.90365606457999748</v>
      </c>
      <c r="S105" s="617"/>
      <c r="T105" s="632"/>
      <c r="U105" s="631"/>
      <c r="V105" s="617"/>
      <c r="W105" s="632"/>
      <c r="X105" s="632"/>
      <c r="Y105" s="633"/>
      <c r="Z105" s="656"/>
    </row>
    <row r="106" spans="1:26" x14ac:dyDescent="0.2">
      <c r="A106" s="606">
        <v>117</v>
      </c>
      <c r="B106" s="624"/>
      <c r="C106" s="625"/>
      <c r="D106" s="625">
        <v>42</v>
      </c>
      <c r="E106" s="625">
        <v>24.1699999999983</v>
      </c>
      <c r="F106" s="626"/>
      <c r="G106" s="624"/>
      <c r="H106" s="624"/>
      <c r="I106" s="624"/>
      <c r="J106" s="625">
        <v>2713</v>
      </c>
      <c r="K106" s="624" t="s">
        <v>944</v>
      </c>
      <c r="L106" s="627">
        <v>27777.828000000001</v>
      </c>
      <c r="M106" s="613">
        <v>56</v>
      </c>
      <c r="N106" s="688">
        <v>2395</v>
      </c>
      <c r="O106" s="615">
        <f t="shared" si="1"/>
        <v>-0.91378015588547812</v>
      </c>
      <c r="P106" s="628"/>
      <c r="Q106" s="712"/>
      <c r="R106" s="713"/>
      <c r="S106" s="617"/>
      <c r="T106" s="632"/>
      <c r="U106" s="631"/>
      <c r="V106" s="617"/>
      <c r="W106" s="632"/>
      <c r="X106" s="632"/>
      <c r="Y106" s="633"/>
      <c r="Z106" s="634"/>
    </row>
    <row r="107" spans="1:26" ht="25.5" x14ac:dyDescent="0.2">
      <c r="A107" s="606">
        <v>118</v>
      </c>
      <c r="B107" s="624"/>
      <c r="C107" s="625"/>
      <c r="D107" s="625">
        <v>23</v>
      </c>
      <c r="E107" s="625">
        <v>31.290000000000902</v>
      </c>
      <c r="F107" s="626">
        <v>2864</v>
      </c>
      <c r="G107" s="624">
        <v>70</v>
      </c>
      <c r="H107" s="624" t="s">
        <v>172</v>
      </c>
      <c r="I107" s="624" t="s">
        <v>9</v>
      </c>
      <c r="J107" s="625">
        <v>2554</v>
      </c>
      <c r="K107" s="624" t="s">
        <v>945</v>
      </c>
      <c r="L107" s="627">
        <v>35453.659</v>
      </c>
      <c r="M107" s="613">
        <v>53.8333333333333</v>
      </c>
      <c r="N107" s="688">
        <v>0</v>
      </c>
      <c r="O107" s="615">
        <f t="shared" si="1"/>
        <v>-1</v>
      </c>
      <c r="P107" s="628"/>
      <c r="Q107" s="617" t="s">
        <v>840</v>
      </c>
      <c r="R107" s="615"/>
      <c r="S107" s="617">
        <v>35453.659</v>
      </c>
      <c r="T107" s="688">
        <v>0</v>
      </c>
      <c r="U107" s="631">
        <f>-(S107-T107)/S107</f>
        <v>-1</v>
      </c>
      <c r="V107" s="617"/>
      <c r="W107" s="632"/>
      <c r="X107" s="632"/>
      <c r="Y107" s="633"/>
      <c r="Z107" s="634"/>
    </row>
    <row r="108" spans="1:26" ht="25.5" x14ac:dyDescent="0.2">
      <c r="A108" s="606">
        <v>119</v>
      </c>
      <c r="B108" s="624"/>
      <c r="C108" s="625"/>
      <c r="D108" s="625">
        <v>17</v>
      </c>
      <c r="E108" s="625">
        <v>29.680000000000302</v>
      </c>
      <c r="F108" s="626">
        <v>2866</v>
      </c>
      <c r="G108" s="624">
        <v>72</v>
      </c>
      <c r="H108" s="624" t="s">
        <v>174</v>
      </c>
      <c r="I108" s="624" t="s">
        <v>9</v>
      </c>
      <c r="J108" s="625">
        <v>1507</v>
      </c>
      <c r="K108" s="624" t="s">
        <v>946</v>
      </c>
      <c r="L108" s="627">
        <v>33994.824999999997</v>
      </c>
      <c r="M108" s="613">
        <v>35.5</v>
      </c>
      <c r="N108" s="688">
        <v>1377.261</v>
      </c>
      <c r="O108" s="615">
        <f t="shared" si="1"/>
        <v>-0.95948615708420326</v>
      </c>
      <c r="P108" s="628"/>
      <c r="Q108" s="617" t="s">
        <v>840</v>
      </c>
      <c r="R108" s="615"/>
      <c r="S108" s="617">
        <v>145113.78</v>
      </c>
      <c r="T108" s="688">
        <v>10262.35</v>
      </c>
      <c r="U108" s="631">
        <f>-(S108-T108)/S108</f>
        <v>-0.92928066514427499</v>
      </c>
      <c r="V108" s="617"/>
      <c r="W108" s="632"/>
      <c r="X108" s="632"/>
      <c r="Y108" s="633"/>
      <c r="Z108" s="656"/>
    </row>
    <row r="109" spans="1:26" x14ac:dyDescent="0.2">
      <c r="A109" s="606">
        <v>120</v>
      </c>
      <c r="B109" s="624"/>
      <c r="C109" s="625"/>
      <c r="D109" s="625">
        <v>63</v>
      </c>
      <c r="E109" s="625">
        <v>17.5800000000017</v>
      </c>
      <c r="F109" s="626"/>
      <c r="G109" s="624"/>
      <c r="H109" s="624"/>
      <c r="I109" s="624"/>
      <c r="J109" s="625">
        <v>2872</v>
      </c>
      <c r="K109" s="624" t="s">
        <v>947</v>
      </c>
      <c r="L109" s="627">
        <v>19990.175999999999</v>
      </c>
      <c r="M109" s="613">
        <v>67.5</v>
      </c>
      <c r="N109" s="688">
        <v>581.98699999999997</v>
      </c>
      <c r="O109" s="615">
        <f t="shared" si="1"/>
        <v>-0.97088634937481288</v>
      </c>
      <c r="P109" s="628"/>
      <c r="Q109" s="617" t="s">
        <v>840</v>
      </c>
      <c r="R109" s="615"/>
      <c r="S109" s="617"/>
      <c r="T109" s="632"/>
      <c r="U109" s="631"/>
      <c r="V109" s="617"/>
      <c r="W109" s="632"/>
      <c r="X109" s="632"/>
      <c r="Y109" s="633"/>
      <c r="Z109" s="656"/>
    </row>
    <row r="110" spans="1:26" ht="25.5" x14ac:dyDescent="0.2">
      <c r="A110" s="606">
        <v>121</v>
      </c>
      <c r="B110" s="624"/>
      <c r="C110" s="625"/>
      <c r="D110" s="610">
        <v>56</v>
      </c>
      <c r="E110" s="610">
        <v>23.159999999999901</v>
      </c>
      <c r="F110" s="626"/>
      <c r="G110" s="624"/>
      <c r="H110" s="624"/>
      <c r="I110" s="624"/>
      <c r="J110" s="625">
        <v>3136</v>
      </c>
      <c r="K110" s="624" t="s">
        <v>948</v>
      </c>
      <c r="L110" s="627">
        <v>26425.399000000001</v>
      </c>
      <c r="M110" s="613">
        <v>70.3333333333333</v>
      </c>
      <c r="N110" s="688">
        <v>3527.665</v>
      </c>
      <c r="O110" s="615">
        <f t="shared" si="1"/>
        <v>-0.86650475930372894</v>
      </c>
      <c r="P110" s="628"/>
      <c r="Q110" s="712">
        <f>L108*0.1-N108-Q112</f>
        <v>1367.0128000000004</v>
      </c>
      <c r="R110" s="713">
        <f>-(L110-(N110-Q110))/L110</f>
        <v>-0.91823577763196684</v>
      </c>
      <c r="S110" s="617"/>
      <c r="T110" s="632"/>
      <c r="U110" s="631"/>
      <c r="V110" s="617"/>
      <c r="W110" s="632"/>
      <c r="X110" s="632"/>
      <c r="Y110" s="633"/>
      <c r="Z110" s="656"/>
    </row>
    <row r="111" spans="1:26" ht="25.5" x14ac:dyDescent="0.2">
      <c r="A111" s="606">
        <v>122</v>
      </c>
      <c r="B111" s="624"/>
      <c r="C111" s="625"/>
      <c r="D111" s="625">
        <v>98</v>
      </c>
      <c r="E111" s="625">
        <v>17.380000000001001</v>
      </c>
      <c r="F111" s="626"/>
      <c r="G111" s="624"/>
      <c r="H111" s="624"/>
      <c r="I111" s="624"/>
      <c r="J111" s="625">
        <v>3140</v>
      </c>
      <c r="K111" s="624" t="s">
        <v>949</v>
      </c>
      <c r="L111" s="627">
        <v>39937.497000000003</v>
      </c>
      <c r="M111" s="613">
        <v>71.5</v>
      </c>
      <c r="N111" s="688">
        <v>1643.64</v>
      </c>
      <c r="O111" s="615">
        <f t="shared" si="1"/>
        <v>-0.95884469174420217</v>
      </c>
      <c r="P111" s="628"/>
      <c r="Q111" s="617" t="s">
        <v>840</v>
      </c>
      <c r="R111" s="615"/>
      <c r="S111" s="617"/>
      <c r="T111" s="632"/>
      <c r="U111" s="631"/>
      <c r="V111" s="617"/>
      <c r="W111" s="632"/>
      <c r="X111" s="632"/>
      <c r="Y111" s="633"/>
      <c r="Z111" s="634"/>
    </row>
    <row r="112" spans="1:26" ht="25.5" x14ac:dyDescent="0.2">
      <c r="A112" s="606">
        <v>123</v>
      </c>
      <c r="B112" s="624"/>
      <c r="C112" s="625"/>
      <c r="D112" s="625">
        <v>41</v>
      </c>
      <c r="E112" s="625">
        <v>21.8300000000017</v>
      </c>
      <c r="F112" s="626"/>
      <c r="G112" s="624"/>
      <c r="H112" s="624"/>
      <c r="I112" s="624"/>
      <c r="J112" s="625">
        <v>3797</v>
      </c>
      <c r="K112" s="624" t="s">
        <v>950</v>
      </c>
      <c r="L112" s="627">
        <v>24765.883000000002</v>
      </c>
      <c r="M112" s="613">
        <v>77</v>
      </c>
      <c r="N112" s="688">
        <v>3131.797</v>
      </c>
      <c r="O112" s="615">
        <f t="shared" si="1"/>
        <v>-0.87354389908084451</v>
      </c>
      <c r="P112" s="628"/>
      <c r="Q112" s="712">
        <f>N112-L112*0.1</f>
        <v>655.20869999999968</v>
      </c>
      <c r="R112" s="713">
        <f>-(L112-(N112-Q112))/L112</f>
        <v>-0.9</v>
      </c>
      <c r="S112" s="617"/>
      <c r="T112" s="632"/>
      <c r="U112" s="631"/>
      <c r="V112" s="617"/>
      <c r="W112" s="632"/>
      <c r="X112" s="632"/>
      <c r="Y112" s="633"/>
      <c r="Z112" s="656"/>
    </row>
    <row r="113" spans="1:26" ht="38.25" x14ac:dyDescent="0.2">
      <c r="A113" s="606">
        <v>124</v>
      </c>
      <c r="B113" s="624"/>
      <c r="C113" s="625"/>
      <c r="D113" s="610">
        <v>4</v>
      </c>
      <c r="E113" s="625">
        <v>73.270000000004103</v>
      </c>
      <c r="F113" s="626">
        <v>2872</v>
      </c>
      <c r="G113" s="624">
        <v>69</v>
      </c>
      <c r="H113" s="624" t="s">
        <v>180</v>
      </c>
      <c r="I113" s="624" t="s">
        <v>9</v>
      </c>
      <c r="J113" s="625">
        <v>602</v>
      </c>
      <c r="K113" s="624" t="s">
        <v>951</v>
      </c>
      <c r="L113" s="627">
        <v>85124.879000000001</v>
      </c>
      <c r="M113" s="613">
        <v>13</v>
      </c>
      <c r="N113" s="688">
        <v>18299.332999999999</v>
      </c>
      <c r="O113" s="615">
        <f t="shared" si="1"/>
        <v>-0.78502955640030925</v>
      </c>
      <c r="P113" s="628"/>
      <c r="Q113" s="617" t="s">
        <v>840</v>
      </c>
      <c r="R113" s="615"/>
      <c r="S113" s="617">
        <v>115525.833</v>
      </c>
      <c r="T113" s="688">
        <v>49575.214</v>
      </c>
      <c r="U113" s="631">
        <f>-(S113-T113)/S113</f>
        <v>-0.57087334743563378</v>
      </c>
      <c r="V113" s="617"/>
      <c r="W113" s="632"/>
      <c r="X113" s="632"/>
      <c r="Y113" s="633"/>
      <c r="Z113" s="634"/>
    </row>
    <row r="114" spans="1:26" x14ac:dyDescent="0.2">
      <c r="A114" s="606">
        <v>125</v>
      </c>
      <c r="B114" s="624"/>
      <c r="C114" s="625"/>
      <c r="D114" s="625">
        <v>55</v>
      </c>
      <c r="E114" s="625">
        <v>26.689999999998701</v>
      </c>
      <c r="F114" s="626"/>
      <c r="G114" s="624"/>
      <c r="H114" s="624"/>
      <c r="I114" s="624"/>
      <c r="J114" s="625">
        <v>3297</v>
      </c>
      <c r="K114" s="624" t="s">
        <v>952</v>
      </c>
      <c r="L114" s="627">
        <v>30400.954000000002</v>
      </c>
      <c r="M114" s="613">
        <v>74</v>
      </c>
      <c r="N114" s="688">
        <v>31275.881000000001</v>
      </c>
      <c r="O114" s="615">
        <f t="shared" si="1"/>
        <v>2.8779590272068424E-2</v>
      </c>
      <c r="P114" s="628"/>
      <c r="Q114" s="617" t="s">
        <v>840</v>
      </c>
      <c r="R114" s="615"/>
      <c r="S114" s="617"/>
      <c r="T114" s="632"/>
      <c r="U114" s="631"/>
      <c r="V114" s="617"/>
      <c r="W114" s="632"/>
      <c r="X114" s="632"/>
      <c r="Y114" s="633"/>
      <c r="Z114" s="634"/>
    </row>
    <row r="115" spans="1:26" ht="25.5" x14ac:dyDescent="0.2">
      <c r="A115" s="606">
        <v>126</v>
      </c>
      <c r="B115" s="624"/>
      <c r="C115" s="625"/>
      <c r="D115" s="610">
        <v>6</v>
      </c>
      <c r="E115" s="610">
        <v>64.179999999993001</v>
      </c>
      <c r="F115" s="626">
        <v>2876</v>
      </c>
      <c r="G115" s="624">
        <v>67</v>
      </c>
      <c r="H115" s="624" t="s">
        <v>183</v>
      </c>
      <c r="I115" s="624" t="s">
        <v>9</v>
      </c>
      <c r="J115" s="625">
        <v>703</v>
      </c>
      <c r="K115" s="624" t="s">
        <v>953</v>
      </c>
      <c r="L115" s="627">
        <v>74451.653000000006</v>
      </c>
      <c r="M115" s="613">
        <v>16.5</v>
      </c>
      <c r="N115" s="688">
        <v>13747.763000000001</v>
      </c>
      <c r="O115" s="615">
        <f t="shared" si="1"/>
        <v>-0.81534643696896836</v>
      </c>
      <c r="P115" s="628"/>
      <c r="Q115" s="617"/>
      <c r="R115" s="615"/>
      <c r="S115" s="617">
        <v>74451.653000000006</v>
      </c>
      <c r="T115" s="688">
        <v>13747.763000000001</v>
      </c>
      <c r="U115" s="631">
        <f>-(S115-T115)/S115</f>
        <v>-0.81534643696896836</v>
      </c>
      <c r="V115" s="617"/>
      <c r="W115" s="632"/>
      <c r="X115" s="632"/>
      <c r="Y115" s="633"/>
      <c r="Z115" s="634"/>
    </row>
    <row r="116" spans="1:26" ht="25.5" x14ac:dyDescent="0.2">
      <c r="A116" s="606">
        <v>127</v>
      </c>
      <c r="B116" s="624"/>
      <c r="C116" s="625"/>
      <c r="D116" s="609"/>
      <c r="E116" s="609"/>
      <c r="F116" s="626">
        <v>6019</v>
      </c>
      <c r="G116" s="624">
        <v>73</v>
      </c>
      <c r="H116" s="624" t="s">
        <v>266</v>
      </c>
      <c r="I116" s="624" t="s">
        <v>9</v>
      </c>
      <c r="J116" s="625">
        <v>3298</v>
      </c>
      <c r="K116" s="624" t="s">
        <v>954</v>
      </c>
      <c r="L116" s="627">
        <v>21491.838</v>
      </c>
      <c r="M116" s="613">
        <v>75</v>
      </c>
      <c r="N116" s="688">
        <v>13498.34</v>
      </c>
      <c r="O116" s="615">
        <f t="shared" si="1"/>
        <v>-0.37193180034206474</v>
      </c>
      <c r="P116" s="628"/>
      <c r="Q116" s="617" t="s">
        <v>840</v>
      </c>
      <c r="R116" s="615"/>
      <c r="S116" s="617">
        <v>21491.838</v>
      </c>
      <c r="T116" s="688">
        <v>13498.34</v>
      </c>
      <c r="U116" s="631">
        <f>-(S116-T116)/S116</f>
        <v>-0.37193180034206474</v>
      </c>
      <c r="V116" s="617"/>
      <c r="W116" s="632"/>
      <c r="X116" s="632"/>
      <c r="Y116" s="633"/>
      <c r="Z116" s="634"/>
    </row>
    <row r="117" spans="1:26" ht="25.5" x14ac:dyDescent="0.2">
      <c r="A117" s="606">
        <v>128</v>
      </c>
      <c r="B117" s="624"/>
      <c r="C117" s="625"/>
      <c r="D117" s="610">
        <v>87</v>
      </c>
      <c r="E117" s="625">
        <v>17.319999999999698</v>
      </c>
      <c r="F117" s="626">
        <v>6031</v>
      </c>
      <c r="G117" s="624">
        <v>66</v>
      </c>
      <c r="H117" s="624" t="s">
        <v>268</v>
      </c>
      <c r="I117" s="624" t="s">
        <v>9</v>
      </c>
      <c r="J117" s="625">
        <v>3935</v>
      </c>
      <c r="K117" s="624" t="s">
        <v>955</v>
      </c>
      <c r="L117" s="627">
        <v>19664.12</v>
      </c>
      <c r="M117" s="613">
        <v>78</v>
      </c>
      <c r="N117" s="688">
        <v>13095.778</v>
      </c>
      <c r="O117" s="615">
        <f t="shared" si="1"/>
        <v>-0.33402674515818653</v>
      </c>
      <c r="P117" s="628"/>
      <c r="Q117" s="617" t="s">
        <v>840</v>
      </c>
      <c r="R117" s="615"/>
      <c r="S117" s="617">
        <v>19664.12</v>
      </c>
      <c r="T117" s="688">
        <v>13095.778</v>
      </c>
      <c r="U117" s="631">
        <f>-(S117-T117)/S117</f>
        <v>-0.33402674515818653</v>
      </c>
      <c r="V117" s="617"/>
      <c r="W117" s="632"/>
      <c r="X117" s="632"/>
      <c r="Y117" s="633"/>
      <c r="Z117" s="634"/>
    </row>
    <row r="118" spans="1:26" ht="38.25" x14ac:dyDescent="0.2">
      <c r="A118" s="606">
        <v>129</v>
      </c>
      <c r="B118" s="624"/>
      <c r="C118" s="635"/>
      <c r="D118" s="610">
        <v>29</v>
      </c>
      <c r="E118" s="610">
        <v>27.369999999998999</v>
      </c>
      <c r="F118" s="626">
        <v>7253</v>
      </c>
      <c r="G118" s="624">
        <v>71</v>
      </c>
      <c r="H118" s="624" t="s">
        <v>288</v>
      </c>
      <c r="I118" s="624"/>
      <c r="J118" s="625">
        <v>2830</v>
      </c>
      <c r="K118" s="624" t="s">
        <v>956</v>
      </c>
      <c r="L118" s="627">
        <v>31006.436000000002</v>
      </c>
      <c r="M118" s="613">
        <v>59.25</v>
      </c>
      <c r="N118" s="688">
        <v>0</v>
      </c>
      <c r="O118" s="615">
        <f t="shared" si="1"/>
        <v>-1</v>
      </c>
      <c r="P118" s="628"/>
      <c r="Q118" s="617" t="s">
        <v>840</v>
      </c>
      <c r="R118" s="615"/>
      <c r="S118" s="617">
        <v>31006.436000000002</v>
      </c>
      <c r="T118" s="688">
        <v>0</v>
      </c>
      <c r="U118" s="631">
        <f>-(S118-T118)/S118</f>
        <v>-1</v>
      </c>
      <c r="V118" s="617"/>
      <c r="W118" s="632"/>
      <c r="X118" s="632"/>
      <c r="Y118" s="633"/>
      <c r="Z118" s="634"/>
    </row>
    <row r="119" spans="1:26" ht="25.5" x14ac:dyDescent="0.2">
      <c r="A119" s="606">
        <v>130</v>
      </c>
      <c r="B119" s="624"/>
      <c r="C119" s="625"/>
      <c r="D119" s="610">
        <v>79</v>
      </c>
      <c r="E119" s="610">
        <v>16.25</v>
      </c>
      <c r="F119" s="626">
        <v>8102</v>
      </c>
      <c r="G119" s="624">
        <v>64</v>
      </c>
      <c r="H119" s="624" t="s">
        <v>298</v>
      </c>
      <c r="I119" s="624" t="s">
        <v>9</v>
      </c>
      <c r="J119" s="625">
        <v>2864</v>
      </c>
      <c r="K119" s="624" t="s">
        <v>957</v>
      </c>
      <c r="L119" s="627">
        <v>18856.311000000002</v>
      </c>
      <c r="M119" s="613">
        <v>62</v>
      </c>
      <c r="N119" s="688">
        <v>16679.061000000002</v>
      </c>
      <c r="O119" s="615">
        <f t="shared" si="1"/>
        <v>-0.11546532086790465</v>
      </c>
      <c r="P119" s="628"/>
      <c r="Q119" s="617" t="s">
        <v>840</v>
      </c>
      <c r="R119" s="615"/>
      <c r="S119" s="617">
        <v>32380.075000000001</v>
      </c>
      <c r="T119" s="688">
        <v>36871.928999999996</v>
      </c>
      <c r="U119" s="631">
        <f>-(S119-T119)/S119</f>
        <v>0.13872277936354366</v>
      </c>
      <c r="V119" s="617"/>
      <c r="W119" s="632"/>
      <c r="X119" s="632"/>
      <c r="Y119" s="633"/>
      <c r="Z119" s="634"/>
    </row>
    <row r="120" spans="1:26" ht="13.5" thickBot="1" x14ac:dyDescent="0.25">
      <c r="A120" s="606">
        <v>131</v>
      </c>
      <c r="B120" s="636"/>
      <c r="C120" s="637"/>
      <c r="D120" s="639"/>
      <c r="E120" s="637">
        <v>10.9599999999991</v>
      </c>
      <c r="F120" s="640"/>
      <c r="G120" s="636"/>
      <c r="H120" s="636"/>
      <c r="I120" s="636"/>
      <c r="J120" s="689">
        <v>3936</v>
      </c>
      <c r="K120" s="636" t="s">
        <v>958</v>
      </c>
      <c r="L120" s="641">
        <v>13523.763999999999</v>
      </c>
      <c r="M120" s="642">
        <v>78</v>
      </c>
      <c r="N120" s="708">
        <v>20192.867999999999</v>
      </c>
      <c r="O120" s="644">
        <f t="shared" si="1"/>
        <v>0.49313963183622544</v>
      </c>
      <c r="P120" s="645"/>
      <c r="Q120" s="646" t="s">
        <v>840</v>
      </c>
      <c r="R120" s="644"/>
      <c r="S120" s="646"/>
      <c r="T120" s="647"/>
      <c r="U120" s="659"/>
      <c r="V120" s="646">
        <f>SUM(L93:L120)</f>
        <v>958592.98399999994</v>
      </c>
      <c r="W120" s="647">
        <f>-0.9*V120</f>
        <v>-862733.68559999997</v>
      </c>
      <c r="X120" s="708">
        <v>-841717.13399999996</v>
      </c>
      <c r="Y120" s="648">
        <f>X120/W120</f>
        <v>0.97563958385908656</v>
      </c>
      <c r="Z120" s="634"/>
    </row>
    <row r="121" spans="1:26" ht="25.5" x14ac:dyDescent="0.2">
      <c r="A121" s="606">
        <v>133</v>
      </c>
      <c r="B121" s="649" t="s">
        <v>186</v>
      </c>
      <c r="C121" s="650">
        <v>42</v>
      </c>
      <c r="D121" s="672"/>
      <c r="E121" s="672"/>
      <c r="F121" s="651">
        <v>3113</v>
      </c>
      <c r="G121" s="649">
        <v>83</v>
      </c>
      <c r="H121" s="649" t="s">
        <v>185</v>
      </c>
      <c r="I121" s="649" t="s">
        <v>9</v>
      </c>
      <c r="J121" s="690">
        <v>2866</v>
      </c>
      <c r="K121" s="649" t="s">
        <v>959</v>
      </c>
      <c r="L121" s="652">
        <v>14568.833000000001</v>
      </c>
      <c r="M121" s="653">
        <v>64.5</v>
      </c>
      <c r="N121" s="707">
        <v>0</v>
      </c>
      <c r="O121" s="654">
        <f t="shared" si="1"/>
        <v>-1</v>
      </c>
      <c r="P121" s="655"/>
      <c r="Q121" s="617" t="s">
        <v>840</v>
      </c>
      <c r="R121" s="615"/>
      <c r="S121" s="617">
        <v>24319.862000000001</v>
      </c>
      <c r="T121" s="688">
        <v>3180.9969999999998</v>
      </c>
      <c r="U121" s="631">
        <f>-(S121-T121)/S121</f>
        <v>-0.86920168379244922</v>
      </c>
      <c r="V121" s="617"/>
      <c r="W121" s="632"/>
      <c r="X121" s="632"/>
      <c r="Y121" s="633"/>
      <c r="Z121" s="634"/>
    </row>
    <row r="122" spans="1:26" x14ac:dyDescent="0.2">
      <c r="A122" s="606">
        <v>135</v>
      </c>
      <c r="B122" s="624"/>
      <c r="C122" s="625"/>
      <c r="D122" s="609"/>
      <c r="E122" s="609"/>
      <c r="F122" s="626"/>
      <c r="G122" s="624"/>
      <c r="H122" s="624"/>
      <c r="I122" s="624"/>
      <c r="J122" s="691">
        <v>3954</v>
      </c>
      <c r="K122" s="624" t="s">
        <v>960</v>
      </c>
      <c r="L122" s="627">
        <v>9740.92</v>
      </c>
      <c r="M122" s="613">
        <v>82</v>
      </c>
      <c r="N122" s="688">
        <v>3179.8319999999999</v>
      </c>
      <c r="O122" s="615">
        <f t="shared" si="1"/>
        <v>-0.67355937632174367</v>
      </c>
      <c r="P122" s="628"/>
      <c r="Q122" s="712">
        <f>L121*0.1</f>
        <v>1456.8833000000002</v>
      </c>
      <c r="R122" s="713">
        <f>-(L122-(N122-Q122))/L122</f>
        <v>-0.82312259006336164</v>
      </c>
      <c r="S122" s="617"/>
      <c r="T122" s="632"/>
      <c r="U122" s="631"/>
      <c r="V122" s="617"/>
      <c r="W122" s="632"/>
      <c r="X122" s="632"/>
      <c r="Y122" s="633"/>
      <c r="Z122" s="634"/>
    </row>
    <row r="123" spans="1:26" ht="25.5" x14ac:dyDescent="0.2">
      <c r="A123" s="606">
        <v>136</v>
      </c>
      <c r="B123" s="624"/>
      <c r="C123" s="625"/>
      <c r="D123" s="625">
        <v>19</v>
      </c>
      <c r="E123" s="625">
        <v>40.450000000004401</v>
      </c>
      <c r="F123" s="626">
        <v>3122</v>
      </c>
      <c r="G123" s="624">
        <v>79</v>
      </c>
      <c r="H123" s="624" t="s">
        <v>189</v>
      </c>
      <c r="I123" s="624" t="s">
        <v>9</v>
      </c>
      <c r="J123" s="691">
        <v>703</v>
      </c>
      <c r="K123" s="624" t="s">
        <v>961</v>
      </c>
      <c r="L123" s="627">
        <v>45759.303999999996</v>
      </c>
      <c r="M123" s="613">
        <v>18.6666666666667</v>
      </c>
      <c r="N123" s="688">
        <v>63713.491999999998</v>
      </c>
      <c r="O123" s="615">
        <f t="shared" si="1"/>
        <v>0.39236147472872407</v>
      </c>
      <c r="P123" s="628"/>
      <c r="Q123" s="712">
        <f>S123-T123-(SUM(L123:L124)-SUM(N123:N124))</f>
        <v>-742.79799999999523</v>
      </c>
      <c r="R123" s="713">
        <f>-(L123-(N123-Q123))/L123</f>
        <v>0.40859419540122371</v>
      </c>
      <c r="S123" s="617">
        <v>105784.39599999999</v>
      </c>
      <c r="T123" s="688">
        <v>123856.52899999999</v>
      </c>
      <c r="U123" s="631">
        <f>-(S123-T123)/S123</f>
        <v>0.17083930790699983</v>
      </c>
      <c r="V123" s="617"/>
      <c r="W123" s="632"/>
      <c r="X123" s="632"/>
      <c r="Y123" s="633"/>
      <c r="Z123" s="634"/>
    </row>
    <row r="124" spans="1:26" x14ac:dyDescent="0.2">
      <c r="A124" s="606">
        <v>137</v>
      </c>
      <c r="B124" s="624"/>
      <c r="C124" s="625"/>
      <c r="D124" s="625">
        <v>18</v>
      </c>
      <c r="E124" s="625">
        <v>48.9400000000023</v>
      </c>
      <c r="F124" s="626"/>
      <c r="G124" s="624"/>
      <c r="H124" s="624"/>
      <c r="I124" s="624"/>
      <c r="J124" s="691">
        <v>1008</v>
      </c>
      <c r="K124" s="624" t="s">
        <v>962</v>
      </c>
      <c r="L124" s="627">
        <v>55358.069000000003</v>
      </c>
      <c r="M124" s="613">
        <v>27.6666666666667</v>
      </c>
      <c r="N124" s="688">
        <v>54733.216</v>
      </c>
      <c r="O124" s="615">
        <f t="shared" si="1"/>
        <v>-1.1287478253621938E-2</v>
      </c>
      <c r="P124" s="628"/>
      <c r="Q124" s="617" t="s">
        <v>840</v>
      </c>
      <c r="R124" s="615"/>
      <c r="S124" s="617"/>
      <c r="T124" s="632"/>
      <c r="U124" s="631"/>
      <c r="V124" s="617"/>
      <c r="W124" s="632"/>
      <c r="X124" s="632"/>
      <c r="Y124" s="633"/>
      <c r="Z124" s="634"/>
    </row>
    <row r="125" spans="1:26" ht="25.5" x14ac:dyDescent="0.2">
      <c r="A125" s="606">
        <v>138</v>
      </c>
      <c r="B125" s="624"/>
      <c r="C125" s="625"/>
      <c r="D125" s="635"/>
      <c r="E125" s="625">
        <v>19.759999999998399</v>
      </c>
      <c r="F125" s="626">
        <v>3131</v>
      </c>
      <c r="G125" s="624">
        <v>84</v>
      </c>
      <c r="H125" s="624" t="s">
        <v>192</v>
      </c>
      <c r="I125" s="624" t="s">
        <v>9</v>
      </c>
      <c r="J125" s="691">
        <v>2516</v>
      </c>
      <c r="K125" s="624" t="s">
        <v>963</v>
      </c>
      <c r="L125" s="627">
        <v>22251.917000000001</v>
      </c>
      <c r="M125" s="613">
        <v>52.2</v>
      </c>
      <c r="N125" s="688">
        <v>20603.03</v>
      </c>
      <c r="O125" s="615">
        <f t="shared" si="1"/>
        <v>-7.4100896565451074E-2</v>
      </c>
      <c r="P125" s="628"/>
      <c r="Q125" s="712">
        <f>S125-T125-(L125-N125)</f>
        <v>-358.92600000000675</v>
      </c>
      <c r="R125" s="713">
        <f>-(L125-(N125-Q125))/L125</f>
        <v>-5.7970780674761441E-2</v>
      </c>
      <c r="S125" s="617">
        <v>38225.919999999998</v>
      </c>
      <c r="T125" s="688">
        <v>36935.959000000003</v>
      </c>
      <c r="U125" s="631">
        <f>-(S125-T125)/S125</f>
        <v>-3.3745714949437337E-2</v>
      </c>
      <c r="V125" s="617"/>
      <c r="W125" s="632"/>
      <c r="X125" s="632"/>
      <c r="Y125" s="633"/>
      <c r="Z125" s="634"/>
    </row>
    <row r="126" spans="1:26" ht="25.5" x14ac:dyDescent="0.2">
      <c r="A126" s="606">
        <v>139</v>
      </c>
      <c r="B126" s="624"/>
      <c r="C126" s="625"/>
      <c r="D126" s="610">
        <v>16</v>
      </c>
      <c r="E126" s="610">
        <v>77.300000000002896</v>
      </c>
      <c r="F126" s="626">
        <v>3136</v>
      </c>
      <c r="G126" s="624">
        <v>80</v>
      </c>
      <c r="H126" s="624" t="s">
        <v>194</v>
      </c>
      <c r="I126" s="624" t="s">
        <v>9</v>
      </c>
      <c r="J126" s="691">
        <v>594</v>
      </c>
      <c r="K126" s="624" t="s">
        <v>964</v>
      </c>
      <c r="L126" s="627">
        <v>87713.638000000006</v>
      </c>
      <c r="M126" s="613">
        <v>5.8333333333333304</v>
      </c>
      <c r="N126" s="688">
        <v>13135.838</v>
      </c>
      <c r="O126" s="615">
        <f t="shared" si="1"/>
        <v>-0.85024178338150791</v>
      </c>
      <c r="P126" s="628"/>
      <c r="Q126" s="617" t="s">
        <v>840</v>
      </c>
      <c r="R126" s="615"/>
      <c r="S126" s="617">
        <v>150619.48499999999</v>
      </c>
      <c r="T126" s="688">
        <v>28138.034</v>
      </c>
      <c r="U126" s="631">
        <f>-(S126-T126)/S126</f>
        <v>-0.81318463544075981</v>
      </c>
      <c r="V126" s="617"/>
      <c r="W126" s="632"/>
      <c r="X126" s="632"/>
      <c r="Y126" s="633"/>
      <c r="Z126" s="634"/>
    </row>
    <row r="127" spans="1:26" x14ac:dyDescent="0.2">
      <c r="A127" s="606">
        <v>141</v>
      </c>
      <c r="B127" s="624"/>
      <c r="C127" s="625"/>
      <c r="D127" s="610">
        <v>28</v>
      </c>
      <c r="E127" s="610">
        <v>55.530000000006098</v>
      </c>
      <c r="F127" s="626"/>
      <c r="G127" s="624"/>
      <c r="H127" s="624"/>
      <c r="I127" s="624"/>
      <c r="J127" s="691">
        <v>594</v>
      </c>
      <c r="K127" s="624" t="s">
        <v>965</v>
      </c>
      <c r="L127" s="627">
        <v>62905.847000000002</v>
      </c>
      <c r="M127" s="613">
        <v>9.6666666666666696</v>
      </c>
      <c r="N127" s="688">
        <v>15002.196</v>
      </c>
      <c r="O127" s="615">
        <f t="shared" si="1"/>
        <v>-0.76151348856331269</v>
      </c>
      <c r="P127" s="628"/>
      <c r="Q127" s="617" t="s">
        <v>840</v>
      </c>
      <c r="R127" s="615"/>
      <c r="S127" s="617"/>
      <c r="T127" s="632"/>
      <c r="U127" s="631"/>
      <c r="V127" s="617"/>
      <c r="W127" s="632"/>
      <c r="X127" s="632"/>
      <c r="Y127" s="633"/>
      <c r="Z127" s="634"/>
    </row>
    <row r="128" spans="1:26" ht="38.25" x14ac:dyDescent="0.2">
      <c r="A128" s="606">
        <v>142</v>
      </c>
      <c r="B128" s="624"/>
      <c r="C128" s="625"/>
      <c r="D128" s="610">
        <v>45</v>
      </c>
      <c r="E128" s="610">
        <v>34.2799999999988</v>
      </c>
      <c r="F128" s="626">
        <v>3140</v>
      </c>
      <c r="G128" s="624">
        <v>76</v>
      </c>
      <c r="H128" s="624" t="s">
        <v>197</v>
      </c>
      <c r="I128" s="624" t="s">
        <v>9</v>
      </c>
      <c r="J128" s="691">
        <v>1001</v>
      </c>
      <c r="K128" s="624" t="s">
        <v>966</v>
      </c>
      <c r="L128" s="627">
        <v>39265.627999999997</v>
      </c>
      <c r="M128" s="613">
        <v>26</v>
      </c>
      <c r="N128" s="688">
        <v>4712.7650000000003</v>
      </c>
      <c r="O128" s="615">
        <f t="shared" si="1"/>
        <v>-0.87997734303396347</v>
      </c>
      <c r="P128" s="628"/>
      <c r="Q128" s="617" t="s">
        <v>840</v>
      </c>
      <c r="R128" s="615"/>
      <c r="S128" s="617">
        <v>68931.864000000001</v>
      </c>
      <c r="T128" s="688">
        <v>9814.9889999999996</v>
      </c>
      <c r="U128" s="631">
        <f>-(S128-T128)/S128</f>
        <v>-0.85761317871804543</v>
      </c>
      <c r="V128" s="617"/>
      <c r="W128" s="632"/>
      <c r="X128" s="632"/>
      <c r="Y128" s="633"/>
      <c r="Z128" s="634"/>
    </row>
    <row r="129" spans="1:26" ht="25.5" x14ac:dyDescent="0.2">
      <c r="A129" s="606">
        <v>143</v>
      </c>
      <c r="B129" s="624"/>
      <c r="C129" s="625"/>
      <c r="D129" s="625">
        <v>74</v>
      </c>
      <c r="E129" s="625">
        <v>26.430000000000302</v>
      </c>
      <c r="F129" s="626"/>
      <c r="G129" s="624"/>
      <c r="H129" s="624"/>
      <c r="I129" s="624"/>
      <c r="J129" s="691">
        <v>1613</v>
      </c>
      <c r="K129" s="624" t="s">
        <v>967</v>
      </c>
      <c r="L129" s="627">
        <v>29666.236000000001</v>
      </c>
      <c r="M129" s="613">
        <v>44</v>
      </c>
      <c r="N129" s="688">
        <v>5102.2240000000002</v>
      </c>
      <c r="O129" s="615">
        <f t="shared" si="1"/>
        <v>-0.82801242462980484</v>
      </c>
      <c r="P129" s="628"/>
      <c r="Q129" s="617" t="s">
        <v>840</v>
      </c>
      <c r="R129" s="615"/>
      <c r="S129" s="617"/>
      <c r="T129" s="632"/>
      <c r="U129" s="631"/>
      <c r="V129" s="617"/>
      <c r="W129" s="632"/>
      <c r="X129" s="632"/>
      <c r="Y129" s="633"/>
      <c r="Z129" s="634"/>
    </row>
    <row r="130" spans="1:26" ht="25.5" x14ac:dyDescent="0.2">
      <c r="A130" s="606">
        <v>144</v>
      </c>
      <c r="B130" s="624"/>
      <c r="C130" s="625"/>
      <c r="D130" s="635"/>
      <c r="E130" s="635"/>
      <c r="F130" s="626">
        <v>3148</v>
      </c>
      <c r="G130" s="624">
        <v>81</v>
      </c>
      <c r="H130" s="624" t="s">
        <v>200</v>
      </c>
      <c r="I130" s="624" t="s">
        <v>9</v>
      </c>
      <c r="J130" s="691">
        <v>3803</v>
      </c>
      <c r="K130" s="624" t="s">
        <v>968</v>
      </c>
      <c r="L130" s="627">
        <v>17134.315999999999</v>
      </c>
      <c r="M130" s="613">
        <v>77.5</v>
      </c>
      <c r="N130" s="688">
        <v>0</v>
      </c>
      <c r="O130" s="615">
        <f t="shared" ref="O130:O169" si="2">-(L130-N130)/L130</f>
        <v>-1</v>
      </c>
      <c r="P130" s="628"/>
      <c r="Q130" s="617" t="s">
        <v>840</v>
      </c>
      <c r="R130" s="615"/>
      <c r="S130" s="617">
        <v>22050.952000000001</v>
      </c>
      <c r="T130" s="688">
        <v>376.17099999999999</v>
      </c>
      <c r="U130" s="631">
        <f>-(S130-T130)/S130</f>
        <v>-0.98294082722596288</v>
      </c>
      <c r="V130" s="617"/>
      <c r="W130" s="632"/>
      <c r="X130" s="632"/>
      <c r="Y130" s="633"/>
      <c r="Z130" s="634"/>
    </row>
    <row r="131" spans="1:26" ht="25.5" x14ac:dyDescent="0.2">
      <c r="A131" s="606">
        <v>145</v>
      </c>
      <c r="B131" s="624"/>
      <c r="C131" s="625"/>
      <c r="D131" s="610">
        <v>33</v>
      </c>
      <c r="E131" s="610">
        <v>44.290000000000902</v>
      </c>
      <c r="F131" s="626">
        <v>3149</v>
      </c>
      <c r="G131" s="624">
        <v>82</v>
      </c>
      <c r="H131" s="624" t="s">
        <v>202</v>
      </c>
      <c r="I131" s="624" t="s">
        <v>9</v>
      </c>
      <c r="J131" s="691">
        <v>594</v>
      </c>
      <c r="K131" s="624" t="s">
        <v>969</v>
      </c>
      <c r="L131" s="627">
        <v>50440.620999999999</v>
      </c>
      <c r="M131" s="613">
        <v>11.5</v>
      </c>
      <c r="N131" s="688">
        <v>6201.0119999999997</v>
      </c>
      <c r="O131" s="615">
        <f t="shared" si="2"/>
        <v>-0.87706313132029035</v>
      </c>
      <c r="P131" s="628"/>
      <c r="Q131" s="712">
        <f>L132*0.1-N132</f>
        <v>1321.6872000000003</v>
      </c>
      <c r="R131" s="713">
        <f>-(L131-(N131-Q131))/L131</f>
        <v>-0.90326596494519762</v>
      </c>
      <c r="S131" s="617">
        <v>111445.40300000001</v>
      </c>
      <c r="T131" s="688">
        <v>10979.803</v>
      </c>
      <c r="U131" s="631">
        <f>-(S131-T131)/S131</f>
        <v>-0.90147818838252125</v>
      </c>
      <c r="V131" s="617"/>
      <c r="W131" s="632"/>
      <c r="X131" s="632"/>
      <c r="Y131" s="633"/>
      <c r="Z131" s="634"/>
    </row>
    <row r="132" spans="1:26" x14ac:dyDescent="0.2">
      <c r="A132" s="606">
        <v>147</v>
      </c>
      <c r="B132" s="624"/>
      <c r="C132" s="625"/>
      <c r="D132" s="610">
        <v>30</v>
      </c>
      <c r="E132" s="610">
        <v>53.360000000000603</v>
      </c>
      <c r="F132" s="626"/>
      <c r="G132" s="624"/>
      <c r="H132" s="624"/>
      <c r="I132" s="624"/>
      <c r="J132" s="691">
        <v>602</v>
      </c>
      <c r="K132" s="624" t="s">
        <v>970</v>
      </c>
      <c r="L132" s="627">
        <v>61004.781999999999</v>
      </c>
      <c r="M132" s="613">
        <v>12.6666666666667</v>
      </c>
      <c r="N132" s="688">
        <v>4778.7910000000002</v>
      </c>
      <c r="O132" s="615">
        <f t="shared" si="2"/>
        <v>-0.92166530486085507</v>
      </c>
      <c r="P132" s="628"/>
      <c r="Q132" s="617" t="s">
        <v>840</v>
      </c>
      <c r="R132" s="615"/>
      <c r="S132" s="617"/>
      <c r="T132" s="632"/>
      <c r="U132" s="631"/>
      <c r="V132" s="617"/>
      <c r="W132" s="632"/>
      <c r="X132" s="632"/>
      <c r="Y132" s="633"/>
      <c r="Z132" s="634"/>
    </row>
    <row r="133" spans="1:26" ht="25.5" x14ac:dyDescent="0.2">
      <c r="A133" s="606">
        <v>148</v>
      </c>
      <c r="B133" s="624"/>
      <c r="C133" s="625"/>
      <c r="D133" s="635"/>
      <c r="E133" s="625">
        <v>14.7099999999991</v>
      </c>
      <c r="F133" s="626">
        <v>3178</v>
      </c>
      <c r="G133" s="624">
        <v>75</v>
      </c>
      <c r="H133" s="624" t="s">
        <v>205</v>
      </c>
      <c r="I133" s="624" t="s">
        <v>9</v>
      </c>
      <c r="J133" s="691">
        <v>3179</v>
      </c>
      <c r="K133" s="624" t="s">
        <v>971</v>
      </c>
      <c r="L133" s="627">
        <v>16741.356</v>
      </c>
      <c r="M133" s="613">
        <v>73.6666666666667</v>
      </c>
      <c r="N133" s="688">
        <v>0</v>
      </c>
      <c r="O133" s="615">
        <f t="shared" si="2"/>
        <v>-1</v>
      </c>
      <c r="P133" s="628"/>
      <c r="Q133" s="617" t="s">
        <v>840</v>
      </c>
      <c r="R133" s="615"/>
      <c r="S133" s="617">
        <v>32499.877</v>
      </c>
      <c r="T133" s="688">
        <v>0</v>
      </c>
      <c r="U133" s="631">
        <f>-(S133-T133)/S133</f>
        <v>-1</v>
      </c>
      <c r="V133" s="617"/>
      <c r="W133" s="632"/>
      <c r="X133" s="632"/>
      <c r="Y133" s="633"/>
      <c r="Z133" s="634"/>
    </row>
    <row r="134" spans="1:26" ht="38.25" x14ac:dyDescent="0.2">
      <c r="A134" s="606">
        <v>149</v>
      </c>
      <c r="B134" s="624"/>
      <c r="C134" s="625"/>
      <c r="D134" s="610">
        <v>1</v>
      </c>
      <c r="E134" s="625">
        <v>70.1900000000023</v>
      </c>
      <c r="F134" s="626">
        <v>3179</v>
      </c>
      <c r="G134" s="624">
        <v>78</v>
      </c>
      <c r="H134" s="624" t="s">
        <v>207</v>
      </c>
      <c r="I134" s="624" t="s">
        <v>9</v>
      </c>
      <c r="J134" s="691">
        <v>594</v>
      </c>
      <c r="K134" s="624" t="s">
        <v>972</v>
      </c>
      <c r="L134" s="627">
        <v>82123.1155</v>
      </c>
      <c r="M134" s="613">
        <v>8</v>
      </c>
      <c r="N134" s="688">
        <v>0</v>
      </c>
      <c r="O134" s="615">
        <f t="shared" si="2"/>
        <v>-1</v>
      </c>
      <c r="P134" s="628"/>
      <c r="Q134" s="617" t="s">
        <v>840</v>
      </c>
      <c r="R134" s="615"/>
      <c r="S134" s="617">
        <v>158712.55900000001</v>
      </c>
      <c r="T134" s="688">
        <v>0</v>
      </c>
      <c r="U134" s="631">
        <f>-(S134-T134)/S134</f>
        <v>-1</v>
      </c>
      <c r="V134" s="617"/>
      <c r="W134" s="632"/>
      <c r="X134" s="632"/>
      <c r="Y134" s="633"/>
      <c r="Z134" s="634"/>
    </row>
    <row r="135" spans="1:26" ht="26.25" thickBot="1" x14ac:dyDescent="0.25">
      <c r="A135" s="606">
        <v>150</v>
      </c>
      <c r="B135" s="636"/>
      <c r="C135" s="637"/>
      <c r="D135" s="637">
        <v>40</v>
      </c>
      <c r="E135" s="637">
        <v>35.5899999999965</v>
      </c>
      <c r="F135" s="640">
        <v>8226</v>
      </c>
      <c r="G135" s="636">
        <v>77</v>
      </c>
      <c r="H135" s="636" t="s">
        <v>301</v>
      </c>
      <c r="I135" s="636" t="s">
        <v>9</v>
      </c>
      <c r="J135" s="689">
        <v>1010</v>
      </c>
      <c r="K135" s="636" t="s">
        <v>973</v>
      </c>
      <c r="L135" s="641">
        <v>42017.942999999999</v>
      </c>
      <c r="M135" s="642">
        <v>27.6666666666667</v>
      </c>
      <c r="N135" s="708">
        <v>4445.2889999999998</v>
      </c>
      <c r="O135" s="644">
        <f t="shared" si="2"/>
        <v>-0.8942049828569667</v>
      </c>
      <c r="P135" s="645"/>
      <c r="Q135" s="617" t="s">
        <v>840</v>
      </c>
      <c r="R135" s="615"/>
      <c r="S135" s="617">
        <v>42017.942999999999</v>
      </c>
      <c r="T135" s="688">
        <v>4445.2889999999998</v>
      </c>
      <c r="U135" s="631">
        <f>-(S135-T135)/S135</f>
        <v>-0.8942049828569667</v>
      </c>
      <c r="V135" s="646">
        <f>SUM(L121:L135)</f>
        <v>636692.52549999987</v>
      </c>
      <c r="W135" s="647">
        <f>-0.9*V135</f>
        <v>-573023.2729499999</v>
      </c>
      <c r="X135" s="708">
        <v>-627604.32299999997</v>
      </c>
      <c r="Y135" s="648">
        <f>X135/W135</f>
        <v>1.0952510179368624</v>
      </c>
      <c r="Z135" s="634"/>
    </row>
    <row r="136" spans="1:26" ht="12.75" customHeight="1" x14ac:dyDescent="0.2">
      <c r="A136" s="606">
        <v>151</v>
      </c>
      <c r="B136" s="649" t="s">
        <v>210</v>
      </c>
      <c r="C136" s="650">
        <v>45</v>
      </c>
      <c r="D136" s="685"/>
      <c r="E136" s="685"/>
      <c r="F136" s="651">
        <v>3297</v>
      </c>
      <c r="G136" s="649">
        <v>86</v>
      </c>
      <c r="H136" s="649" t="s">
        <v>209</v>
      </c>
      <c r="I136" s="649" t="s">
        <v>9</v>
      </c>
      <c r="J136" s="690">
        <v>2866</v>
      </c>
      <c r="K136" s="649" t="s">
        <v>974</v>
      </c>
      <c r="L136" s="652">
        <v>18124.752</v>
      </c>
      <c r="M136" s="653">
        <v>64.5</v>
      </c>
      <c r="N136" s="707">
        <v>3236.7860000000001</v>
      </c>
      <c r="O136" s="654">
        <f t="shared" si="2"/>
        <v>-0.82141625993006695</v>
      </c>
      <c r="P136" s="655"/>
      <c r="Q136" s="618" t="s">
        <v>840</v>
      </c>
      <c r="R136" s="654"/>
      <c r="S136" s="618">
        <v>36378.036</v>
      </c>
      <c r="T136" s="707">
        <v>6547.4139999999998</v>
      </c>
      <c r="U136" s="620">
        <f>-(S136-T136)/S136</f>
        <v>-0.82001738631519305</v>
      </c>
      <c r="V136" s="617"/>
      <c r="W136" s="632"/>
      <c r="X136" s="632"/>
      <c r="Y136" s="633"/>
      <c r="Z136" s="634"/>
    </row>
    <row r="137" spans="1:26" ht="25.5" x14ac:dyDescent="0.2">
      <c r="A137" s="606">
        <v>152</v>
      </c>
      <c r="B137" s="624"/>
      <c r="C137" s="625"/>
      <c r="D137" s="635"/>
      <c r="E137" s="635"/>
      <c r="F137" s="626"/>
      <c r="G137" s="624"/>
      <c r="H137" s="624"/>
      <c r="I137" s="624"/>
      <c r="J137" s="691">
        <v>3935</v>
      </c>
      <c r="K137" s="624" t="s">
        <v>975</v>
      </c>
      <c r="L137" s="627">
        <v>18253.284</v>
      </c>
      <c r="M137" s="613">
        <v>78</v>
      </c>
      <c r="N137" s="688">
        <v>3310.6280000000002</v>
      </c>
      <c r="O137" s="615">
        <f t="shared" si="2"/>
        <v>-0.81862836298388819</v>
      </c>
      <c r="P137" s="628"/>
      <c r="Q137" s="617" t="s">
        <v>840</v>
      </c>
      <c r="R137" s="615"/>
      <c r="S137" s="617"/>
      <c r="T137" s="632"/>
      <c r="U137" s="631"/>
      <c r="V137" s="617"/>
      <c r="W137" s="632"/>
      <c r="X137" s="632"/>
      <c r="Y137" s="633"/>
      <c r="Z137" s="634"/>
    </row>
    <row r="138" spans="1:26" ht="25.5" x14ac:dyDescent="0.2">
      <c r="A138" s="606">
        <v>153</v>
      </c>
      <c r="B138" s="624"/>
      <c r="C138" s="625"/>
      <c r="D138" s="635"/>
      <c r="E138" s="625">
        <v>22.359999999996901</v>
      </c>
      <c r="F138" s="626">
        <v>3298</v>
      </c>
      <c r="G138" s="624">
        <v>87</v>
      </c>
      <c r="H138" s="624" t="s">
        <v>213</v>
      </c>
      <c r="I138" s="624" t="s">
        <v>9</v>
      </c>
      <c r="J138" s="691">
        <v>2712</v>
      </c>
      <c r="K138" s="624" t="s">
        <v>976</v>
      </c>
      <c r="L138" s="627">
        <v>25544.233</v>
      </c>
      <c r="M138" s="613">
        <v>55.3333333333333</v>
      </c>
      <c r="N138" s="688">
        <v>1933.41</v>
      </c>
      <c r="O138" s="615">
        <f t="shared" si="2"/>
        <v>-0.92431129171112714</v>
      </c>
      <c r="P138" s="628"/>
      <c r="Q138" s="617" t="s">
        <v>840</v>
      </c>
      <c r="R138" s="615"/>
      <c r="S138" s="617">
        <v>25544.233</v>
      </c>
      <c r="T138" s="688">
        <v>1933.41</v>
      </c>
      <c r="U138" s="631">
        <f>-(S138-T138)/S138</f>
        <v>-0.92431129171112714</v>
      </c>
      <c r="V138" s="617"/>
      <c r="W138" s="632"/>
      <c r="X138" s="632"/>
      <c r="Y138" s="633"/>
      <c r="Z138" s="634"/>
    </row>
    <row r="139" spans="1:26" ht="25.5" x14ac:dyDescent="0.2">
      <c r="A139" s="606">
        <v>154</v>
      </c>
      <c r="B139" s="624"/>
      <c r="C139" s="625"/>
      <c r="D139" s="609"/>
      <c r="E139" s="635"/>
      <c r="F139" s="626">
        <v>3319</v>
      </c>
      <c r="G139" s="624">
        <v>85</v>
      </c>
      <c r="H139" s="624" t="s">
        <v>215</v>
      </c>
      <c r="I139" s="624" t="s">
        <v>9</v>
      </c>
      <c r="J139" s="691">
        <v>6113</v>
      </c>
      <c r="K139" s="624" t="s">
        <v>977</v>
      </c>
      <c r="L139" s="627">
        <v>12168.842000000001</v>
      </c>
      <c r="M139" s="613">
        <v>88.5</v>
      </c>
      <c r="N139" s="688">
        <v>0</v>
      </c>
      <c r="O139" s="615">
        <f t="shared" si="2"/>
        <v>-1</v>
      </c>
      <c r="P139" s="628"/>
      <c r="Q139" s="617" t="s">
        <v>840</v>
      </c>
      <c r="R139" s="615"/>
      <c r="S139" s="617">
        <v>23820.850999999999</v>
      </c>
      <c r="T139" s="688">
        <v>0</v>
      </c>
      <c r="U139" s="631">
        <f>-(S139-T139)/S139</f>
        <v>-1</v>
      </c>
      <c r="V139" s="617"/>
      <c r="W139" s="632"/>
      <c r="X139" s="632"/>
      <c r="Y139" s="633"/>
      <c r="Z139" s="634"/>
    </row>
    <row r="140" spans="1:26" x14ac:dyDescent="0.2">
      <c r="A140" s="606">
        <v>155</v>
      </c>
      <c r="B140" s="624"/>
      <c r="C140" s="625"/>
      <c r="D140" s="635"/>
      <c r="E140" s="635"/>
      <c r="F140" s="626"/>
      <c r="G140" s="624"/>
      <c r="H140" s="624"/>
      <c r="I140" s="624"/>
      <c r="J140" s="691">
        <v>8226</v>
      </c>
      <c r="K140" s="624" t="s">
        <v>978</v>
      </c>
      <c r="L140" s="627">
        <v>11394.44</v>
      </c>
      <c r="M140" s="613">
        <v>100</v>
      </c>
      <c r="N140" s="688">
        <v>0</v>
      </c>
      <c r="O140" s="615">
        <f t="shared" si="2"/>
        <v>-1</v>
      </c>
      <c r="P140" s="628"/>
      <c r="Q140" s="617" t="s">
        <v>840</v>
      </c>
      <c r="R140" s="615"/>
      <c r="S140" s="617"/>
      <c r="T140" s="632"/>
      <c r="U140" s="631"/>
      <c r="V140" s="617"/>
      <c r="W140" s="632"/>
      <c r="X140" s="632"/>
      <c r="Y140" s="633"/>
      <c r="Z140" s="634"/>
    </row>
    <row r="141" spans="1:26" ht="26.25" thickBot="1" x14ac:dyDescent="0.25">
      <c r="A141" s="606">
        <v>156</v>
      </c>
      <c r="B141" s="636"/>
      <c r="C141" s="637"/>
      <c r="D141" s="639"/>
      <c r="E141" s="638"/>
      <c r="F141" s="640">
        <v>6249</v>
      </c>
      <c r="G141" s="636">
        <v>88</v>
      </c>
      <c r="H141" s="636" t="s">
        <v>278</v>
      </c>
      <c r="I141" s="636" t="s">
        <v>9</v>
      </c>
      <c r="J141" s="689">
        <v>3131</v>
      </c>
      <c r="K141" s="636" t="s">
        <v>979</v>
      </c>
      <c r="L141" s="641">
        <v>18028.095000000001</v>
      </c>
      <c r="M141" s="642">
        <v>70</v>
      </c>
      <c r="N141" s="708">
        <v>280.45299999999997</v>
      </c>
      <c r="O141" s="644">
        <f t="shared" si="2"/>
        <v>-0.98444355878976664</v>
      </c>
      <c r="P141" s="645"/>
      <c r="Q141" s="646" t="s">
        <v>840</v>
      </c>
      <c r="R141" s="644"/>
      <c r="S141" s="646">
        <v>37622.188000000002</v>
      </c>
      <c r="T141" s="708">
        <v>1180.433</v>
      </c>
      <c r="U141" s="659">
        <f>-(S141-T141)/S141</f>
        <v>-0.96862402048493301</v>
      </c>
      <c r="V141" s="646">
        <f>SUM(L136:L141)</f>
        <v>103513.64600000001</v>
      </c>
      <c r="W141" s="647">
        <f>-0.9*V141</f>
        <v>-93162.281400000007</v>
      </c>
      <c r="X141" s="708">
        <v>-173126.93799999999</v>
      </c>
      <c r="Y141" s="648">
        <f>X141/W141</f>
        <v>1.8583372519256487</v>
      </c>
      <c r="Z141" s="656"/>
    </row>
    <row r="142" spans="1:26" ht="25.5" x14ac:dyDescent="0.2">
      <c r="A142" s="606">
        <v>158</v>
      </c>
      <c r="B142" s="649" t="s">
        <v>219</v>
      </c>
      <c r="C142" s="650">
        <v>47</v>
      </c>
      <c r="D142" s="685"/>
      <c r="E142" s="685"/>
      <c r="F142" s="651">
        <v>3403</v>
      </c>
      <c r="G142" s="649">
        <v>89</v>
      </c>
      <c r="H142" s="649" t="s">
        <v>218</v>
      </c>
      <c r="I142" s="649" t="s">
        <v>9</v>
      </c>
      <c r="J142" s="690">
        <v>6019</v>
      </c>
      <c r="K142" s="649" t="s">
        <v>980</v>
      </c>
      <c r="L142" s="652">
        <v>20226.351999999999</v>
      </c>
      <c r="M142" s="653">
        <v>85</v>
      </c>
      <c r="N142" s="707">
        <v>9483.6470000000008</v>
      </c>
      <c r="O142" s="654">
        <f t="shared" si="2"/>
        <v>-0.53112419876802297</v>
      </c>
      <c r="P142" s="655"/>
      <c r="Q142" s="712">
        <f>S142-T142-(L142-N142)</f>
        <v>3978.8430000000044</v>
      </c>
      <c r="R142" s="713">
        <f>-(L142-(N142-Q142))/L142</f>
        <v>-0.72783999803820298</v>
      </c>
      <c r="S142" s="617">
        <v>34159.004000000001</v>
      </c>
      <c r="T142" s="688">
        <v>19437.455999999998</v>
      </c>
      <c r="U142" s="631">
        <f>-(S142-T142)/S142</f>
        <v>-0.43097123089420297</v>
      </c>
      <c r="V142" s="617"/>
      <c r="W142" s="632"/>
      <c r="X142" s="632"/>
      <c r="Y142" s="633"/>
      <c r="Z142" s="634"/>
    </row>
    <row r="143" spans="1:26" ht="25.5" x14ac:dyDescent="0.2">
      <c r="A143" s="606">
        <v>159</v>
      </c>
      <c r="B143" s="624"/>
      <c r="C143" s="625"/>
      <c r="D143" s="635"/>
      <c r="E143" s="635"/>
      <c r="F143" s="626">
        <v>3405</v>
      </c>
      <c r="G143" s="624">
        <v>90</v>
      </c>
      <c r="H143" s="624" t="s">
        <v>221</v>
      </c>
      <c r="I143" s="624" t="s">
        <v>9</v>
      </c>
      <c r="J143" s="691">
        <v>1572</v>
      </c>
      <c r="K143" s="624" t="s">
        <v>981</v>
      </c>
      <c r="L143" s="627">
        <v>19665.589</v>
      </c>
      <c r="M143" s="613">
        <v>39</v>
      </c>
      <c r="N143" s="688">
        <v>0</v>
      </c>
      <c r="O143" s="615">
        <f t="shared" si="2"/>
        <v>-1</v>
      </c>
      <c r="P143" s="628"/>
      <c r="Q143" s="617" t="s">
        <v>840</v>
      </c>
      <c r="R143" s="615"/>
      <c r="S143" s="617">
        <v>35487.385000000002</v>
      </c>
      <c r="T143" s="688">
        <v>8.2769999999999992</v>
      </c>
      <c r="U143" s="631">
        <f>-(S143-T143)/S143</f>
        <v>-0.9997667621888735</v>
      </c>
      <c r="V143" s="617"/>
      <c r="W143" s="632"/>
      <c r="X143" s="632"/>
      <c r="Y143" s="633"/>
      <c r="Z143" s="634"/>
    </row>
    <row r="144" spans="1:26" ht="25.5" x14ac:dyDescent="0.2">
      <c r="A144" s="606">
        <v>161</v>
      </c>
      <c r="B144" s="624"/>
      <c r="C144" s="625"/>
      <c r="D144" s="625">
        <v>31</v>
      </c>
      <c r="E144" s="625">
        <v>92</v>
      </c>
      <c r="F144" s="626">
        <v>3406</v>
      </c>
      <c r="G144" s="624">
        <v>91</v>
      </c>
      <c r="H144" s="624" t="s">
        <v>223</v>
      </c>
      <c r="I144" s="624" t="s">
        <v>9</v>
      </c>
      <c r="J144" s="691">
        <v>703</v>
      </c>
      <c r="K144" s="624" t="s">
        <v>982</v>
      </c>
      <c r="L144" s="627">
        <v>108788.122</v>
      </c>
      <c r="M144" s="613">
        <v>21.3333333333333</v>
      </c>
      <c r="N144" s="688">
        <v>17516.992999999999</v>
      </c>
      <c r="O144" s="615">
        <f t="shared" si="2"/>
        <v>-0.83898064717028575</v>
      </c>
      <c r="P144" s="628"/>
      <c r="Q144" s="712">
        <f>S144-T144-(L144-N144)</f>
        <v>3.2880000000004657</v>
      </c>
      <c r="R144" s="713">
        <f>-(L144-(N144-Q144))/L144</f>
        <v>-0.83901087105814731</v>
      </c>
      <c r="S144" s="617">
        <v>108792.932</v>
      </c>
      <c r="T144" s="688">
        <v>17518.514999999999</v>
      </c>
      <c r="U144" s="631">
        <f>-(S144-T144)/S144</f>
        <v>-0.83897377634789727</v>
      </c>
      <c r="V144" s="617"/>
      <c r="W144" s="632"/>
      <c r="X144" s="632"/>
      <c r="Y144" s="633"/>
      <c r="Z144" s="634"/>
    </row>
    <row r="145" spans="1:26" ht="25.5" x14ac:dyDescent="0.2">
      <c r="A145" s="606">
        <v>162</v>
      </c>
      <c r="B145" s="624"/>
      <c r="C145" s="625"/>
      <c r="D145" s="625">
        <v>25</v>
      </c>
      <c r="E145" s="610">
        <v>33.019999999996799</v>
      </c>
      <c r="F145" s="626">
        <v>3407</v>
      </c>
      <c r="G145" s="624">
        <v>92</v>
      </c>
      <c r="H145" s="624" t="s">
        <v>225</v>
      </c>
      <c r="I145" s="624" t="s">
        <v>9</v>
      </c>
      <c r="J145" s="691">
        <v>3140</v>
      </c>
      <c r="K145" s="624" t="s">
        <v>983</v>
      </c>
      <c r="L145" s="627">
        <v>38076.055</v>
      </c>
      <c r="M145" s="613">
        <v>72</v>
      </c>
      <c r="N145" s="688">
        <v>827.12599999999998</v>
      </c>
      <c r="O145" s="615">
        <f t="shared" si="2"/>
        <v>-0.97827700374946935</v>
      </c>
      <c r="P145" s="628"/>
      <c r="Q145" s="617" t="s">
        <v>840</v>
      </c>
      <c r="R145" s="615"/>
      <c r="S145" s="617">
        <v>77570.968999999997</v>
      </c>
      <c r="T145" s="688">
        <v>1731.3230000000001</v>
      </c>
      <c r="U145" s="631">
        <f>-(S145-T145)/S145</f>
        <v>-0.97768078673865733</v>
      </c>
      <c r="V145" s="617"/>
      <c r="W145" s="632"/>
      <c r="X145" s="632"/>
      <c r="Y145" s="633"/>
      <c r="Z145" s="634"/>
    </row>
    <row r="146" spans="1:26" ht="26.25" thickBot="1" x14ac:dyDescent="0.25">
      <c r="A146" s="606">
        <v>163</v>
      </c>
      <c r="B146" s="636"/>
      <c r="C146" s="637"/>
      <c r="D146" s="637">
        <v>37</v>
      </c>
      <c r="E146" s="637">
        <v>34.300000000002903</v>
      </c>
      <c r="F146" s="640"/>
      <c r="G146" s="636"/>
      <c r="H146" s="636"/>
      <c r="I146" s="636"/>
      <c r="J146" s="689">
        <v>6004</v>
      </c>
      <c r="K146" s="636" t="s">
        <v>984</v>
      </c>
      <c r="L146" s="641">
        <v>39494.913999999997</v>
      </c>
      <c r="M146" s="642">
        <v>82</v>
      </c>
      <c r="N146" s="708">
        <v>904.197</v>
      </c>
      <c r="O146" s="644">
        <f t="shared" si="2"/>
        <v>-0.97710598888758182</v>
      </c>
      <c r="P146" s="645"/>
      <c r="Q146" s="617" t="s">
        <v>840</v>
      </c>
      <c r="R146" s="615"/>
      <c r="S146" s="617"/>
      <c r="T146" s="632"/>
      <c r="U146" s="631"/>
      <c r="V146" s="646">
        <f>SUM(L142:L146)</f>
        <v>226251.03199999998</v>
      </c>
      <c r="W146" s="647">
        <f>-0.9*V146</f>
        <v>-203625.92879999999</v>
      </c>
      <c r="X146" s="708">
        <v>-278587.23100000003</v>
      </c>
      <c r="Y146" s="648">
        <f>X146/W146</f>
        <v>1.3681324016138756</v>
      </c>
      <c r="Z146" s="634"/>
    </row>
    <row r="147" spans="1:26" ht="25.5" x14ac:dyDescent="0.2">
      <c r="A147" s="606">
        <v>164</v>
      </c>
      <c r="B147" s="649" t="s">
        <v>229</v>
      </c>
      <c r="C147" s="650">
        <v>51</v>
      </c>
      <c r="D147" s="685"/>
      <c r="E147" s="685"/>
      <c r="F147" s="651">
        <v>3775</v>
      </c>
      <c r="G147" s="649">
        <v>95</v>
      </c>
      <c r="H147" s="649" t="s">
        <v>228</v>
      </c>
      <c r="I147" s="649" t="s">
        <v>9</v>
      </c>
      <c r="J147" s="690">
        <v>1702</v>
      </c>
      <c r="K147" s="649" t="s">
        <v>985</v>
      </c>
      <c r="L147" s="652">
        <v>17657.756000000001</v>
      </c>
      <c r="M147" s="653">
        <v>47</v>
      </c>
      <c r="N147" s="707">
        <v>2086.6149999999998</v>
      </c>
      <c r="O147" s="654">
        <f t="shared" si="2"/>
        <v>-0.88183011476656492</v>
      </c>
      <c r="P147" s="655"/>
      <c r="Q147" s="716">
        <f>S147-T147-(L147-N147)</f>
        <v>8124.3369999999977</v>
      </c>
      <c r="R147" s="717">
        <f>-(L147-(N147-Q147))/L147</f>
        <v>-1.3419303109636354</v>
      </c>
      <c r="S147" s="618">
        <v>26997.330999999998</v>
      </c>
      <c r="T147" s="707">
        <v>3301.8530000000001</v>
      </c>
      <c r="U147" s="620">
        <f>-(S147-T147)/S147</f>
        <v>-0.87769705827587186</v>
      </c>
      <c r="V147" s="617"/>
      <c r="W147" s="632"/>
      <c r="X147" s="632"/>
      <c r="Y147" s="633"/>
      <c r="Z147" s="634"/>
    </row>
    <row r="148" spans="1:26" ht="25.5" x14ac:dyDescent="0.2">
      <c r="A148" s="606">
        <v>165</v>
      </c>
      <c r="B148" s="624"/>
      <c r="C148" s="625"/>
      <c r="D148" s="610">
        <v>27</v>
      </c>
      <c r="E148" s="610">
        <v>35.920000000005501</v>
      </c>
      <c r="F148" s="626">
        <v>3797</v>
      </c>
      <c r="G148" s="624">
        <v>94</v>
      </c>
      <c r="H148" s="624" t="s">
        <v>231</v>
      </c>
      <c r="I148" s="624" t="s">
        <v>9</v>
      </c>
      <c r="J148" s="691">
        <v>1356</v>
      </c>
      <c r="K148" s="624" t="s">
        <v>986</v>
      </c>
      <c r="L148" s="627">
        <v>40923.809000000001</v>
      </c>
      <c r="M148" s="613">
        <v>32.3333333333333</v>
      </c>
      <c r="N148" s="688">
        <v>1189.03</v>
      </c>
      <c r="O148" s="615">
        <f t="shared" si="2"/>
        <v>-0.97094527540190601</v>
      </c>
      <c r="P148" s="628"/>
      <c r="Q148" s="617" t="s">
        <v>840</v>
      </c>
      <c r="R148" s="615"/>
      <c r="S148" s="617">
        <v>73841.115000000005</v>
      </c>
      <c r="T148" s="688">
        <v>2166.0129999999999</v>
      </c>
      <c r="U148" s="631">
        <f>-(S148-T148)/S148</f>
        <v>-0.97066657241023502</v>
      </c>
      <c r="V148" s="617"/>
      <c r="W148" s="632"/>
      <c r="X148" s="632"/>
      <c r="Y148" s="633"/>
      <c r="Z148" s="656"/>
    </row>
    <row r="149" spans="1:26" x14ac:dyDescent="0.2">
      <c r="A149" s="606">
        <v>166</v>
      </c>
      <c r="B149" s="624"/>
      <c r="C149" s="625"/>
      <c r="D149" s="610">
        <v>50</v>
      </c>
      <c r="E149" s="610">
        <v>17.5</v>
      </c>
      <c r="F149" s="626"/>
      <c r="G149" s="624"/>
      <c r="H149" s="624"/>
      <c r="I149" s="624"/>
      <c r="J149" s="691">
        <v>2850</v>
      </c>
      <c r="K149" s="624" t="s">
        <v>987</v>
      </c>
      <c r="L149" s="627">
        <v>20270.371999999999</v>
      </c>
      <c r="M149" s="613">
        <v>61.25</v>
      </c>
      <c r="N149" s="688">
        <v>649.24</v>
      </c>
      <c r="O149" s="615">
        <f t="shared" si="2"/>
        <v>-0.96797098740960441</v>
      </c>
      <c r="P149" s="628"/>
      <c r="Q149" s="617" t="s">
        <v>840</v>
      </c>
      <c r="R149" s="615"/>
      <c r="S149" s="617"/>
      <c r="T149" s="632"/>
      <c r="U149" s="631"/>
      <c r="V149" s="617"/>
      <c r="W149" s="632"/>
      <c r="X149" s="632"/>
      <c r="Y149" s="633"/>
      <c r="Z149" s="634"/>
    </row>
    <row r="150" spans="1:26" x14ac:dyDescent="0.2">
      <c r="A150" s="606">
        <v>167</v>
      </c>
      <c r="B150" s="624"/>
      <c r="C150" s="625"/>
      <c r="D150" s="635"/>
      <c r="E150" s="635"/>
      <c r="F150" s="626"/>
      <c r="G150" s="624"/>
      <c r="H150" s="624"/>
      <c r="I150" s="624"/>
      <c r="J150" s="691">
        <v>6166</v>
      </c>
      <c r="K150" s="624" t="s">
        <v>988</v>
      </c>
      <c r="L150" s="627">
        <v>9475.7729999999992</v>
      </c>
      <c r="M150" s="613">
        <v>90</v>
      </c>
      <c r="N150" s="688">
        <v>279.61399999999998</v>
      </c>
      <c r="O150" s="615">
        <f t="shared" si="2"/>
        <v>-0.97049169497834109</v>
      </c>
      <c r="P150" s="628"/>
      <c r="Q150" s="617" t="s">
        <v>840</v>
      </c>
      <c r="R150" s="615"/>
      <c r="S150" s="617"/>
      <c r="T150" s="632"/>
      <c r="U150" s="631"/>
      <c r="V150" s="617"/>
      <c r="W150" s="632"/>
      <c r="X150" s="632"/>
      <c r="Y150" s="633"/>
      <c r="Z150" s="634"/>
    </row>
    <row r="151" spans="1:26" ht="25.5" x14ac:dyDescent="0.2">
      <c r="A151" s="606">
        <v>168</v>
      </c>
      <c r="B151" s="624"/>
      <c r="C151" s="625"/>
      <c r="D151" s="609"/>
      <c r="E151" s="609"/>
      <c r="F151" s="626">
        <v>3803</v>
      </c>
      <c r="G151" s="624">
        <v>93</v>
      </c>
      <c r="H151" s="624" t="s">
        <v>235</v>
      </c>
      <c r="I151" s="624" t="s">
        <v>9</v>
      </c>
      <c r="J151" s="691">
        <v>2709</v>
      </c>
      <c r="K151" s="624" t="s">
        <v>989</v>
      </c>
      <c r="L151" s="627">
        <v>9557.9339999999993</v>
      </c>
      <c r="M151" s="613">
        <v>55</v>
      </c>
      <c r="N151" s="688">
        <v>3321.393</v>
      </c>
      <c r="O151" s="615">
        <f t="shared" si="2"/>
        <v>-0.65249885592430323</v>
      </c>
      <c r="P151" s="628"/>
      <c r="Q151" s="712">
        <f>N151-L151*0.1</f>
        <v>2365.5996</v>
      </c>
      <c r="R151" s="713">
        <f>-(L151-(N151-Q151))/L151</f>
        <v>-0.89999999999999991</v>
      </c>
      <c r="S151" s="617">
        <v>32344.203000000001</v>
      </c>
      <c r="T151" s="688">
        <v>10217.653</v>
      </c>
      <c r="U151" s="631">
        <f>-(S151-T151)/S151</f>
        <v>-0.68409631240565738</v>
      </c>
      <c r="V151" s="617"/>
      <c r="W151" s="632"/>
      <c r="X151" s="632"/>
      <c r="Y151" s="633"/>
      <c r="Z151" s="634"/>
    </row>
    <row r="152" spans="1:26" x14ac:dyDescent="0.2">
      <c r="A152" s="606">
        <v>171</v>
      </c>
      <c r="B152" s="624"/>
      <c r="C152" s="625"/>
      <c r="D152" s="609"/>
      <c r="E152" s="635"/>
      <c r="F152" s="626"/>
      <c r="G152" s="624"/>
      <c r="H152" s="624"/>
      <c r="I152" s="624"/>
      <c r="J152" s="691">
        <v>2712</v>
      </c>
      <c r="K152" s="624" t="s">
        <v>990</v>
      </c>
      <c r="L152" s="627">
        <v>10973.856</v>
      </c>
      <c r="M152" s="613">
        <v>55</v>
      </c>
      <c r="N152" s="688">
        <v>3893.3620000000001</v>
      </c>
      <c r="O152" s="615">
        <f t="shared" si="2"/>
        <v>-0.64521477227330115</v>
      </c>
      <c r="P152" s="628"/>
      <c r="Q152" s="712">
        <f>S151-T151-(SUM(L151:L152)-SUM(N151:N152))-Q151</f>
        <v>6443.9154000000035</v>
      </c>
      <c r="R152" s="713">
        <f>-(L152-(N152-Q152))/L152</f>
        <v>-1.232420891981816</v>
      </c>
      <c r="S152" s="617"/>
      <c r="T152" s="632"/>
      <c r="U152" s="631"/>
      <c r="V152" s="617"/>
      <c r="W152" s="632"/>
      <c r="X152" s="632"/>
      <c r="Y152" s="633"/>
      <c r="Z152" s="634"/>
    </row>
    <row r="153" spans="1:26" ht="25.5" x14ac:dyDescent="0.2">
      <c r="A153" s="606">
        <v>172</v>
      </c>
      <c r="B153" s="624"/>
      <c r="C153" s="625"/>
      <c r="D153" s="610">
        <v>85</v>
      </c>
      <c r="E153" s="610">
        <v>18.850000000002201</v>
      </c>
      <c r="F153" s="626">
        <v>3809</v>
      </c>
      <c r="G153" s="624">
        <v>96</v>
      </c>
      <c r="H153" s="624" t="s">
        <v>238</v>
      </c>
      <c r="I153" s="624" t="s">
        <v>9</v>
      </c>
      <c r="J153" s="691">
        <v>1733</v>
      </c>
      <c r="K153" s="624" t="s">
        <v>991</v>
      </c>
      <c r="L153" s="627">
        <v>22463.865000000002</v>
      </c>
      <c r="M153" s="613">
        <v>47.4</v>
      </c>
      <c r="N153" s="688">
        <v>8844.6790000000001</v>
      </c>
      <c r="O153" s="615">
        <f t="shared" si="2"/>
        <v>-0.6062708265029193</v>
      </c>
      <c r="P153" s="628"/>
      <c r="Q153" s="712">
        <f>L154*0.1-N154</f>
        <v>148.13149999999996</v>
      </c>
      <c r="R153" s="713">
        <f>-(L153-(N153-Q153))/L153</f>
        <v>-0.61286503903046075</v>
      </c>
      <c r="S153" s="617">
        <v>33030.550000000003</v>
      </c>
      <c r="T153" s="688">
        <v>9753.2160000000003</v>
      </c>
      <c r="U153" s="631">
        <f>-(S153-T153)/S153</f>
        <v>-0.70472135644123401</v>
      </c>
      <c r="V153" s="617"/>
      <c r="W153" s="632"/>
      <c r="X153" s="632"/>
      <c r="Y153" s="633"/>
      <c r="Z153" s="634"/>
    </row>
    <row r="154" spans="1:26" ht="13.5" thickBot="1" x14ac:dyDescent="0.25">
      <c r="A154" s="606">
        <v>173</v>
      </c>
      <c r="B154" s="636"/>
      <c r="C154" s="637"/>
      <c r="D154" s="639"/>
      <c r="E154" s="637">
        <v>9.2899999999990506</v>
      </c>
      <c r="F154" s="640"/>
      <c r="G154" s="636"/>
      <c r="H154" s="636"/>
      <c r="I154" s="636"/>
      <c r="J154" s="689">
        <v>2364</v>
      </c>
      <c r="K154" s="636" t="s">
        <v>992</v>
      </c>
      <c r="L154" s="641">
        <v>10566.684999999999</v>
      </c>
      <c r="M154" s="642">
        <v>48.3333333333333</v>
      </c>
      <c r="N154" s="708">
        <v>908.53700000000003</v>
      </c>
      <c r="O154" s="644">
        <f t="shared" si="2"/>
        <v>-0.91401872962050068</v>
      </c>
      <c r="P154" s="645"/>
      <c r="Q154" s="646" t="s">
        <v>840</v>
      </c>
      <c r="R154" s="644"/>
      <c r="S154" s="646"/>
      <c r="T154" s="647"/>
      <c r="U154" s="659"/>
      <c r="V154" s="646">
        <f>SUM(L147:L154)</f>
        <v>141890.04999999999</v>
      </c>
      <c r="W154" s="647">
        <f>-0.9*V154</f>
        <v>-127701.045</v>
      </c>
      <c r="X154" s="708">
        <v>-198761.212</v>
      </c>
      <c r="Y154" s="648">
        <f>X154/W154</f>
        <v>1.5564572083180681</v>
      </c>
      <c r="Z154" s="634"/>
    </row>
    <row r="155" spans="1:26" ht="25.5" x14ac:dyDescent="0.2">
      <c r="A155" s="606">
        <v>175</v>
      </c>
      <c r="B155" s="649" t="s">
        <v>242</v>
      </c>
      <c r="C155" s="650">
        <v>54</v>
      </c>
      <c r="D155" s="676">
        <v>10</v>
      </c>
      <c r="E155" s="650">
        <v>55.75</v>
      </c>
      <c r="F155" s="651">
        <v>3935</v>
      </c>
      <c r="G155" s="649">
        <v>98</v>
      </c>
      <c r="H155" s="649" t="s">
        <v>241</v>
      </c>
      <c r="I155" s="649" t="s">
        <v>9</v>
      </c>
      <c r="J155" s="690">
        <v>861</v>
      </c>
      <c r="K155" s="649" t="s">
        <v>993</v>
      </c>
      <c r="L155" s="652">
        <v>63884.46</v>
      </c>
      <c r="M155" s="653">
        <v>22.5</v>
      </c>
      <c r="N155" s="707">
        <v>4374.9380000000001</v>
      </c>
      <c r="O155" s="654">
        <f t="shared" si="2"/>
        <v>-0.93151796227126282</v>
      </c>
      <c r="P155" s="655"/>
      <c r="Q155" s="617" t="s">
        <v>840</v>
      </c>
      <c r="R155" s="615"/>
      <c r="S155" s="617">
        <v>107618.93700000001</v>
      </c>
      <c r="T155" s="688">
        <v>6172.1580000000004</v>
      </c>
      <c r="U155" s="631">
        <f>-(S155-T155)/S155</f>
        <v>-0.94264803042981182</v>
      </c>
      <c r="V155" s="617"/>
      <c r="W155" s="632"/>
      <c r="X155" s="632"/>
      <c r="Y155" s="633"/>
      <c r="Z155" s="634"/>
    </row>
    <row r="156" spans="1:26" x14ac:dyDescent="0.2">
      <c r="A156" s="606">
        <v>176</v>
      </c>
      <c r="B156" s="624"/>
      <c r="C156" s="625"/>
      <c r="D156" s="625">
        <v>9</v>
      </c>
      <c r="E156" s="625">
        <v>37.1900000000023</v>
      </c>
      <c r="F156" s="626"/>
      <c r="G156" s="624"/>
      <c r="H156" s="624"/>
      <c r="I156" s="624"/>
      <c r="J156" s="691">
        <v>1378</v>
      </c>
      <c r="K156" s="624" t="s">
        <v>994</v>
      </c>
      <c r="L156" s="627">
        <v>43734.476999999999</v>
      </c>
      <c r="M156" s="613">
        <v>33.8333333333333</v>
      </c>
      <c r="N156" s="688">
        <v>1797.22</v>
      </c>
      <c r="O156" s="615">
        <f t="shared" si="2"/>
        <v>-0.95890610513074159</v>
      </c>
      <c r="P156" s="628"/>
      <c r="Q156" s="617" t="s">
        <v>840</v>
      </c>
      <c r="R156" s="615"/>
      <c r="S156" s="617"/>
      <c r="T156" s="632"/>
      <c r="U156" s="631"/>
      <c r="V156" s="617"/>
      <c r="W156" s="632"/>
      <c r="X156" s="632"/>
      <c r="Y156" s="633"/>
      <c r="Z156" s="634"/>
    </row>
    <row r="157" spans="1:26" ht="38.25" x14ac:dyDescent="0.2">
      <c r="A157" s="606">
        <v>177</v>
      </c>
      <c r="B157" s="624"/>
      <c r="C157" s="625"/>
      <c r="D157" s="610">
        <v>53</v>
      </c>
      <c r="E157" s="625">
        <v>13.7099999999991</v>
      </c>
      <c r="F157" s="626">
        <v>3936</v>
      </c>
      <c r="G157" s="624">
        <v>100</v>
      </c>
      <c r="H157" s="624" t="s">
        <v>245</v>
      </c>
      <c r="I157" s="624" t="s">
        <v>9</v>
      </c>
      <c r="J157" s="691">
        <v>8102</v>
      </c>
      <c r="K157" s="624" t="s">
        <v>995</v>
      </c>
      <c r="L157" s="627">
        <v>15862.42</v>
      </c>
      <c r="M157" s="613">
        <v>98</v>
      </c>
      <c r="N157" s="688">
        <v>10714.504000000001</v>
      </c>
      <c r="O157" s="615">
        <f t="shared" si="2"/>
        <v>-0.32453534832642178</v>
      </c>
      <c r="P157" s="628"/>
      <c r="Q157" s="617" t="s">
        <v>840</v>
      </c>
      <c r="R157" s="615"/>
      <c r="S157" s="617">
        <v>15862.42</v>
      </c>
      <c r="T157" s="688">
        <v>10714.504000000001</v>
      </c>
      <c r="U157" s="631">
        <f>-(S157-T157)/S157</f>
        <v>-0.32453534832642178</v>
      </c>
      <c r="V157" s="617"/>
      <c r="W157" s="632"/>
      <c r="X157" s="632"/>
      <c r="Y157" s="633"/>
      <c r="Z157" s="634"/>
    </row>
    <row r="158" spans="1:26" ht="25.5" x14ac:dyDescent="0.2">
      <c r="A158" s="606">
        <v>178</v>
      </c>
      <c r="B158" s="624"/>
      <c r="C158" s="625"/>
      <c r="D158" s="609"/>
      <c r="E158" s="610">
        <v>11.450000000000699</v>
      </c>
      <c r="F158" s="626">
        <v>3938</v>
      </c>
      <c r="G158" s="624">
        <v>104</v>
      </c>
      <c r="H158" s="624" t="s">
        <v>247</v>
      </c>
      <c r="I158" s="624" t="s">
        <v>9</v>
      </c>
      <c r="J158" s="691">
        <v>6041</v>
      </c>
      <c r="K158" s="624" t="s">
        <v>996</v>
      </c>
      <c r="L158" s="627">
        <v>13036.72</v>
      </c>
      <c r="M158" s="613">
        <v>88</v>
      </c>
      <c r="N158" s="688">
        <v>0</v>
      </c>
      <c r="O158" s="615">
        <f t="shared" si="2"/>
        <v>-1</v>
      </c>
      <c r="P158" s="628"/>
      <c r="Q158" s="617" t="s">
        <v>840</v>
      </c>
      <c r="R158" s="615"/>
      <c r="S158" s="617">
        <v>40246.089999999997</v>
      </c>
      <c r="T158" s="688">
        <v>10649.662</v>
      </c>
      <c r="U158" s="631">
        <f>-(S158-T158)/S158</f>
        <v>-0.73538641890429601</v>
      </c>
      <c r="V158" s="617"/>
      <c r="W158" s="632"/>
      <c r="X158" s="632"/>
      <c r="Y158" s="633"/>
      <c r="Z158" s="634"/>
    </row>
    <row r="159" spans="1:26" ht="25.5" x14ac:dyDescent="0.2">
      <c r="A159" s="606">
        <v>179</v>
      </c>
      <c r="B159" s="624"/>
      <c r="C159" s="625"/>
      <c r="D159" s="625">
        <v>80</v>
      </c>
      <c r="E159" s="625">
        <v>23.489999999997998</v>
      </c>
      <c r="F159" s="626"/>
      <c r="G159" s="624"/>
      <c r="H159" s="624"/>
      <c r="I159" s="624"/>
      <c r="J159" s="691">
        <v>7253</v>
      </c>
      <c r="K159" s="624" t="s">
        <v>997</v>
      </c>
      <c r="L159" s="627">
        <v>27209.37</v>
      </c>
      <c r="M159" s="613">
        <v>94</v>
      </c>
      <c r="N159" s="688">
        <v>10649.662</v>
      </c>
      <c r="O159" s="615">
        <f t="shared" si="2"/>
        <v>-0.60860313928620913</v>
      </c>
      <c r="P159" s="628"/>
      <c r="Q159" s="712">
        <f>0.1*L158</f>
        <v>1303.672</v>
      </c>
      <c r="R159" s="713">
        <f>-(L159-(N159-Q159))/L159</f>
        <v>-0.6565157517428738</v>
      </c>
      <c r="S159" s="617"/>
      <c r="T159" s="632"/>
      <c r="U159" s="631"/>
      <c r="V159" s="617"/>
      <c r="W159" s="632"/>
      <c r="X159" s="632"/>
      <c r="Y159" s="633"/>
      <c r="Z159" s="634"/>
    </row>
    <row r="160" spans="1:26" ht="25.5" x14ac:dyDescent="0.2">
      <c r="A160" s="606">
        <v>180</v>
      </c>
      <c r="B160" s="624"/>
      <c r="C160" s="625"/>
      <c r="D160" s="625">
        <v>94</v>
      </c>
      <c r="E160" s="635"/>
      <c r="F160" s="626">
        <v>3942</v>
      </c>
      <c r="G160" s="624">
        <v>97</v>
      </c>
      <c r="H160" s="624" t="s">
        <v>250</v>
      </c>
      <c r="I160" s="624" t="s">
        <v>9</v>
      </c>
      <c r="J160" s="691">
        <v>3938</v>
      </c>
      <c r="K160" s="624" t="s">
        <v>998</v>
      </c>
      <c r="L160" s="627">
        <v>10136.462</v>
      </c>
      <c r="M160" s="613">
        <v>79</v>
      </c>
      <c r="N160" s="688">
        <v>0</v>
      </c>
      <c r="O160" s="615">
        <f t="shared" si="2"/>
        <v>-1</v>
      </c>
      <c r="P160" s="628"/>
      <c r="Q160" s="617"/>
      <c r="R160" s="615"/>
      <c r="S160" s="617">
        <v>20560.084999999999</v>
      </c>
      <c r="T160" s="688">
        <v>0</v>
      </c>
      <c r="U160" s="631">
        <f>-(S160-T160)/S160</f>
        <v>-1</v>
      </c>
      <c r="V160" s="617"/>
      <c r="W160" s="632"/>
      <c r="X160" s="632"/>
      <c r="Y160" s="633"/>
      <c r="Z160" s="634"/>
    </row>
    <row r="161" spans="1:26" ht="25.5" x14ac:dyDescent="0.2">
      <c r="A161" s="606">
        <v>181</v>
      </c>
      <c r="B161" s="624"/>
      <c r="C161" s="625"/>
      <c r="D161" s="610">
        <v>11</v>
      </c>
      <c r="E161" s="625">
        <v>40.5899999999965</v>
      </c>
      <c r="F161" s="626">
        <v>3943</v>
      </c>
      <c r="G161" s="624">
        <v>97</v>
      </c>
      <c r="H161" s="624" t="s">
        <v>252</v>
      </c>
      <c r="I161" s="624" t="s">
        <v>9</v>
      </c>
      <c r="J161" s="691">
        <v>988</v>
      </c>
      <c r="K161" s="624" t="s">
        <v>999</v>
      </c>
      <c r="L161" s="627">
        <v>45890.71</v>
      </c>
      <c r="M161" s="613">
        <v>25.1666666666667</v>
      </c>
      <c r="N161" s="688">
        <v>2643.9209999999998</v>
      </c>
      <c r="O161" s="615">
        <f t="shared" si="2"/>
        <v>-0.94238657453763508</v>
      </c>
      <c r="P161" s="628"/>
      <c r="Q161" s="617" t="s">
        <v>840</v>
      </c>
      <c r="R161" s="615"/>
      <c r="S161" s="617">
        <v>91119.258000000002</v>
      </c>
      <c r="T161" s="688">
        <v>4585.7619999999997</v>
      </c>
      <c r="U161" s="631">
        <f>-(S161-T161)/S161</f>
        <v>-0.9496729659497446</v>
      </c>
      <c r="V161" s="617"/>
      <c r="W161" s="632"/>
      <c r="X161" s="632"/>
      <c r="Y161" s="633"/>
      <c r="Z161" s="656"/>
    </row>
    <row r="162" spans="1:26" x14ac:dyDescent="0.2">
      <c r="A162" s="606">
        <v>182</v>
      </c>
      <c r="B162" s="624"/>
      <c r="C162" s="625"/>
      <c r="D162" s="610">
        <v>13</v>
      </c>
      <c r="E162" s="610">
        <v>37.5599999999977</v>
      </c>
      <c r="F162" s="626"/>
      <c r="G162" s="624"/>
      <c r="H162" s="624"/>
      <c r="I162" s="624"/>
      <c r="J162" s="691">
        <v>990</v>
      </c>
      <c r="K162" s="624" t="s">
        <v>1000</v>
      </c>
      <c r="L162" s="627">
        <v>45228.548000000003</v>
      </c>
      <c r="M162" s="613">
        <v>25.8333333333333</v>
      </c>
      <c r="N162" s="688">
        <v>1941.8409999999999</v>
      </c>
      <c r="O162" s="615">
        <f t="shared" si="2"/>
        <v>-0.95706603271898094</v>
      </c>
      <c r="P162" s="628"/>
      <c r="Q162" s="617" t="s">
        <v>840</v>
      </c>
      <c r="R162" s="615"/>
      <c r="S162" s="617"/>
      <c r="T162" s="632"/>
      <c r="U162" s="631"/>
      <c r="V162" s="617"/>
      <c r="W162" s="632"/>
      <c r="X162" s="632"/>
      <c r="Y162" s="633"/>
      <c r="Z162" s="656"/>
    </row>
    <row r="163" spans="1:26" ht="25.5" x14ac:dyDescent="0.2">
      <c r="A163" s="606">
        <v>183</v>
      </c>
      <c r="B163" s="624"/>
      <c r="C163" s="625"/>
      <c r="D163" s="610">
        <v>26</v>
      </c>
      <c r="E163" s="625">
        <v>34.1600000000035</v>
      </c>
      <c r="F163" s="626">
        <v>3947</v>
      </c>
      <c r="G163" s="624">
        <v>99</v>
      </c>
      <c r="H163" s="624" t="s">
        <v>255</v>
      </c>
      <c r="I163" s="624" t="s">
        <v>9</v>
      </c>
      <c r="J163" s="691">
        <v>2721</v>
      </c>
      <c r="K163" s="624" t="s">
        <v>1001</v>
      </c>
      <c r="L163" s="627">
        <v>39096.199000000001</v>
      </c>
      <c r="M163" s="613">
        <v>57</v>
      </c>
      <c r="N163" s="688">
        <v>14780.737999999999</v>
      </c>
      <c r="O163" s="615">
        <f t="shared" si="2"/>
        <v>-0.62193925808491002</v>
      </c>
      <c r="P163" s="628"/>
      <c r="Q163" s="617" t="s">
        <v>840</v>
      </c>
      <c r="R163" s="615"/>
      <c r="S163" s="617">
        <v>39096.199000000001</v>
      </c>
      <c r="T163" s="688">
        <v>14780.737999999999</v>
      </c>
      <c r="U163" s="631">
        <f>-(S163-T163)/S163</f>
        <v>-0.62193925808491002</v>
      </c>
      <c r="V163" s="617"/>
      <c r="W163" s="632"/>
      <c r="X163" s="632"/>
      <c r="Y163" s="633"/>
      <c r="Z163" s="634"/>
    </row>
    <row r="164" spans="1:26" ht="25.5" x14ac:dyDescent="0.2">
      <c r="A164" s="606">
        <v>184</v>
      </c>
      <c r="B164" s="624"/>
      <c r="C164" s="625"/>
      <c r="D164" s="610">
        <v>8</v>
      </c>
      <c r="E164" s="610">
        <v>48.9400000000023</v>
      </c>
      <c r="F164" s="626">
        <v>3948</v>
      </c>
      <c r="G164" s="624">
        <v>101</v>
      </c>
      <c r="H164" s="624" t="s">
        <v>257</v>
      </c>
      <c r="I164" s="624" t="s">
        <v>9</v>
      </c>
      <c r="J164" s="691">
        <v>983</v>
      </c>
      <c r="K164" s="624" t="s">
        <v>1002</v>
      </c>
      <c r="L164" s="627">
        <v>56009.209000000003</v>
      </c>
      <c r="M164" s="613">
        <v>23.3333333333333</v>
      </c>
      <c r="N164" s="688">
        <v>4457.9449999999997</v>
      </c>
      <c r="O164" s="615">
        <f t="shared" si="2"/>
        <v>-0.9204069280821302</v>
      </c>
      <c r="P164" s="628"/>
      <c r="Q164" s="617" t="s">
        <v>840</v>
      </c>
      <c r="R164" s="615"/>
      <c r="S164" s="617">
        <v>56009.209000000003</v>
      </c>
      <c r="T164" s="688">
        <v>4457.9449999999997</v>
      </c>
      <c r="U164" s="631">
        <f>-(S164-T164)/S164</f>
        <v>-0.9204069280821302</v>
      </c>
      <c r="V164" s="617"/>
      <c r="W164" s="632"/>
      <c r="X164" s="632"/>
      <c r="Y164" s="633"/>
      <c r="Z164" s="656"/>
    </row>
    <row r="165" spans="1:26" ht="25.5" x14ac:dyDescent="0.2">
      <c r="A165" s="606">
        <v>185</v>
      </c>
      <c r="B165" s="624"/>
      <c r="C165" s="625"/>
      <c r="D165" s="625">
        <v>3</v>
      </c>
      <c r="E165" s="625">
        <v>17.959999999999098</v>
      </c>
      <c r="F165" s="626">
        <v>3954</v>
      </c>
      <c r="G165" s="624">
        <v>103</v>
      </c>
      <c r="H165" s="624" t="s">
        <v>259</v>
      </c>
      <c r="I165" s="624" t="s">
        <v>9</v>
      </c>
      <c r="J165" s="691">
        <v>1599</v>
      </c>
      <c r="K165" s="624" t="s">
        <v>1003</v>
      </c>
      <c r="L165" s="627">
        <v>20425.95</v>
      </c>
      <c r="M165" s="613">
        <v>41.4</v>
      </c>
      <c r="N165" s="688">
        <v>2664.002</v>
      </c>
      <c r="O165" s="615">
        <f t="shared" si="2"/>
        <v>-0.86957757166741323</v>
      </c>
      <c r="P165" s="628"/>
      <c r="Q165" s="712">
        <f>S165-T165-(L165-N165)</f>
        <v>1637.9629999999997</v>
      </c>
      <c r="R165" s="713">
        <f>-(L165-(N165-Q165))/L165</f>
        <v>-0.94976786881393516</v>
      </c>
      <c r="S165" s="617">
        <v>23370.248</v>
      </c>
      <c r="T165" s="688">
        <v>3970.337</v>
      </c>
      <c r="U165" s="631">
        <f>-(S165-T165)/S165</f>
        <v>-0.83011147335706492</v>
      </c>
      <c r="V165" s="617"/>
      <c r="W165" s="632"/>
      <c r="X165" s="632"/>
      <c r="Y165" s="633"/>
      <c r="Z165" s="634"/>
    </row>
    <row r="166" spans="1:26" ht="25.5" x14ac:dyDescent="0.2">
      <c r="A166" s="606">
        <v>186</v>
      </c>
      <c r="B166" s="624"/>
      <c r="C166" s="625"/>
      <c r="D166" s="625">
        <v>12</v>
      </c>
      <c r="E166" s="625">
        <v>19.270000000000401</v>
      </c>
      <c r="F166" s="626">
        <v>6004</v>
      </c>
      <c r="G166" s="624">
        <v>105</v>
      </c>
      <c r="H166" s="624" t="s">
        <v>261</v>
      </c>
      <c r="I166" s="624" t="s">
        <v>9</v>
      </c>
      <c r="J166" s="691">
        <v>2837</v>
      </c>
      <c r="K166" s="624" t="s">
        <v>1004</v>
      </c>
      <c r="L166" s="627">
        <v>21667.348999999998</v>
      </c>
      <c r="M166" s="613">
        <v>60</v>
      </c>
      <c r="N166" s="688">
        <v>6952.8689999999997</v>
      </c>
      <c r="O166" s="615">
        <f t="shared" si="2"/>
        <v>-0.6791084594612844</v>
      </c>
      <c r="P166" s="628"/>
      <c r="Q166" s="617" t="s">
        <v>840</v>
      </c>
      <c r="R166" s="615"/>
      <c r="S166" s="617">
        <v>41909.061999999998</v>
      </c>
      <c r="T166" s="688">
        <v>13737.26</v>
      </c>
      <c r="U166" s="631">
        <f>-(S166-T166)/S166</f>
        <v>-0.67221265892326576</v>
      </c>
      <c r="V166" s="617"/>
      <c r="W166" s="632"/>
      <c r="X166" s="632"/>
      <c r="Y166" s="633"/>
      <c r="Z166" s="634"/>
    </row>
    <row r="167" spans="1:26" x14ac:dyDescent="0.2">
      <c r="A167" s="606">
        <v>187</v>
      </c>
      <c r="B167" s="624"/>
      <c r="C167" s="625"/>
      <c r="D167" s="625">
        <v>14</v>
      </c>
      <c r="E167" s="625">
        <v>18.180000000000302</v>
      </c>
      <c r="F167" s="626"/>
      <c r="G167" s="624"/>
      <c r="H167" s="624"/>
      <c r="I167" s="624"/>
      <c r="J167" s="691">
        <v>6249</v>
      </c>
      <c r="K167" s="624" t="s">
        <v>1005</v>
      </c>
      <c r="L167" s="627">
        <v>20241.713</v>
      </c>
      <c r="M167" s="613">
        <v>90</v>
      </c>
      <c r="N167" s="688">
        <v>6784.3909999999996</v>
      </c>
      <c r="O167" s="615">
        <f t="shared" si="2"/>
        <v>-0.66483118301301869</v>
      </c>
      <c r="P167" s="628"/>
      <c r="Q167" s="617" t="s">
        <v>840</v>
      </c>
      <c r="R167" s="615"/>
      <c r="S167" s="617"/>
      <c r="T167" s="632"/>
      <c r="U167" s="631"/>
      <c r="V167" s="617"/>
      <c r="W167" s="632"/>
      <c r="X167" s="632"/>
      <c r="Y167" s="633"/>
      <c r="Z167" s="634"/>
    </row>
    <row r="168" spans="1:26" ht="26.25" thickBot="1" x14ac:dyDescent="0.25">
      <c r="A168" s="606">
        <v>188</v>
      </c>
      <c r="B168" s="636"/>
      <c r="C168" s="637"/>
      <c r="D168" s="683">
        <v>32</v>
      </c>
      <c r="E168" s="637">
        <v>37.7200000000012</v>
      </c>
      <c r="F168" s="640">
        <v>6264</v>
      </c>
      <c r="G168" s="636">
        <v>102</v>
      </c>
      <c r="H168" s="636" t="s">
        <v>282</v>
      </c>
      <c r="I168" s="636" t="s">
        <v>9</v>
      </c>
      <c r="J168" s="689">
        <v>2408</v>
      </c>
      <c r="K168" s="636" t="s">
        <v>1006</v>
      </c>
      <c r="L168" s="641">
        <v>43223.711000000003</v>
      </c>
      <c r="M168" s="642">
        <v>51.5</v>
      </c>
      <c r="N168" s="708">
        <v>4410.2079999999996</v>
      </c>
      <c r="O168" s="644">
        <f t="shared" si="2"/>
        <v>-0.89796785380135458</v>
      </c>
      <c r="P168" s="645"/>
      <c r="Q168" s="646" t="s">
        <v>840</v>
      </c>
      <c r="R168" s="644"/>
      <c r="S168" s="646">
        <v>43223.711000000003</v>
      </c>
      <c r="T168" s="708">
        <v>4410.2079999999996</v>
      </c>
      <c r="U168" s="659">
        <f>-(S168-T168)/S168</f>
        <v>-0.89796785380135458</v>
      </c>
      <c r="V168" s="646">
        <f>SUM(L155:L168)</f>
        <v>465647.29799999995</v>
      </c>
      <c r="W168" s="647">
        <f>-0.9*V168</f>
        <v>-419082.56819999998</v>
      </c>
      <c r="X168" s="708">
        <v>-415837.86900000001</v>
      </c>
      <c r="Y168" s="648">
        <f>X168/W168</f>
        <v>0.99225761354394604</v>
      </c>
      <c r="Z168" s="692"/>
    </row>
    <row r="169" spans="1:26" x14ac:dyDescent="0.2">
      <c r="B169" s="693" t="s">
        <v>312</v>
      </c>
      <c r="L169" s="694">
        <f>SUM(L2:L168)</f>
        <v>4581447.1490000021</v>
      </c>
      <c r="N169" s="694">
        <f>SUM(N2:N168)</f>
        <v>882678.7699999999</v>
      </c>
      <c r="O169" s="654">
        <f t="shared" si="2"/>
        <v>-0.80733625396231767</v>
      </c>
      <c r="Q169" s="695" t="s">
        <v>1007</v>
      </c>
      <c r="R169"/>
      <c r="S169" s="696">
        <f>SUM(S2:S168)</f>
        <v>5239930.8730000006</v>
      </c>
      <c r="T169" s="696">
        <f>SUM(T2:T168)</f>
        <v>1090306.4410000003</v>
      </c>
      <c r="U169" s="697">
        <f>-(S169-T169)/S169</f>
        <v>-0.79192350673592549</v>
      </c>
      <c r="V169" s="698">
        <f>SUM(V2:V168)</f>
        <v>4581447.1490000002</v>
      </c>
      <c r="W169" s="632">
        <f>-0.9*V169</f>
        <v>-4123302.4341000002</v>
      </c>
      <c r="X169" s="698">
        <f>SUM(X2:X168)</f>
        <v>-5258438.2519999994</v>
      </c>
      <c r="Y169" s="699">
        <f>X169/W169</f>
        <v>1.2752977342899581</v>
      </c>
    </row>
    <row r="170" spans="1:26" x14ac:dyDescent="0.2">
      <c r="R170" s="700"/>
    </row>
    <row r="171" spans="1:26" x14ac:dyDescent="0.2">
      <c r="B171" t="s">
        <v>1008</v>
      </c>
    </row>
    <row r="172" spans="1:26" x14ac:dyDescent="0.2">
      <c r="B172" s="701" t="s">
        <v>1018</v>
      </c>
      <c r="C172" s="702"/>
    </row>
    <row r="173" spans="1:26" x14ac:dyDescent="0.2">
      <c r="B173" s="701" t="s">
        <v>1010</v>
      </c>
      <c r="C173" s="702"/>
    </row>
    <row r="174" spans="1:26" x14ac:dyDescent="0.2">
      <c r="B174" s="701" t="s">
        <v>1011</v>
      </c>
      <c r="C174" s="702"/>
    </row>
    <row r="175" spans="1:26" x14ac:dyDescent="0.2">
      <c r="B175" s="701" t="s">
        <v>1012</v>
      </c>
      <c r="C175" s="702"/>
    </row>
    <row r="176" spans="1:26" x14ac:dyDescent="0.2">
      <c r="B176" s="701" t="s">
        <v>1013</v>
      </c>
      <c r="C176" s="702"/>
    </row>
    <row r="177" spans="2:3" customFormat="1" x14ac:dyDescent="0.2">
      <c r="B177" s="701" t="s">
        <v>1014</v>
      </c>
      <c r="C177" s="702"/>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70"/>
  <sheetViews>
    <sheetView topLeftCell="AT1" workbookViewId="0">
      <selection activeCell="BP4" sqref="BP4"/>
    </sheetView>
  </sheetViews>
  <sheetFormatPr defaultRowHeight="12.75" x14ac:dyDescent="0.2"/>
  <cols>
    <col min="12" max="12" width="9.140625" style="6"/>
    <col min="15" max="15" width="9.140625" style="861"/>
    <col min="50" max="50" width="9.140625" style="862"/>
    <col min="51" max="62" width="9.140625" style="5"/>
    <col min="63" max="63" width="9.140625" style="693"/>
    <col min="64" max="64" width="9.140625" style="863"/>
    <col min="65" max="65" width="49.140625" style="693" customWidth="1"/>
  </cols>
  <sheetData>
    <row r="1" spans="1:66" ht="56.45" customHeight="1" thickBot="1" x14ac:dyDescent="0.25">
      <c r="A1" s="593" t="s">
        <v>0</v>
      </c>
      <c r="B1" s="595" t="s">
        <v>4</v>
      </c>
      <c r="C1" s="595" t="s">
        <v>5</v>
      </c>
      <c r="D1" s="595" t="s">
        <v>826</v>
      </c>
      <c r="E1" s="595" t="s">
        <v>827</v>
      </c>
      <c r="F1" s="595" t="s">
        <v>302</v>
      </c>
      <c r="G1" s="595"/>
      <c r="H1" s="595" t="s">
        <v>2</v>
      </c>
      <c r="I1" s="595" t="s">
        <v>3</v>
      </c>
      <c r="J1" s="595" t="s">
        <v>6</v>
      </c>
      <c r="K1" s="718" t="s">
        <v>1</v>
      </c>
      <c r="L1" s="718" t="s">
        <v>344</v>
      </c>
      <c r="M1" s="595" t="s">
        <v>426</v>
      </c>
      <c r="N1" s="595" t="s">
        <v>427</v>
      </c>
      <c r="O1" s="595" t="s">
        <v>316</v>
      </c>
      <c r="P1" s="595" t="s">
        <v>418</v>
      </c>
      <c r="Q1" s="595" t="s">
        <v>419</v>
      </c>
      <c r="R1" s="595" t="s">
        <v>420</v>
      </c>
      <c r="S1" s="595" t="s">
        <v>421</v>
      </c>
      <c r="T1" s="595" t="s">
        <v>422</v>
      </c>
      <c r="U1" s="595" t="s">
        <v>423</v>
      </c>
      <c r="V1" s="595" t="s">
        <v>424</v>
      </c>
      <c r="W1" s="595" t="s">
        <v>425</v>
      </c>
      <c r="X1" s="719" t="s">
        <v>317</v>
      </c>
      <c r="Y1" s="719" t="s">
        <v>417</v>
      </c>
      <c r="Z1" s="720" t="s">
        <v>459</v>
      </c>
      <c r="AA1" s="596" t="s">
        <v>464</v>
      </c>
      <c r="AB1" s="595" t="s">
        <v>303</v>
      </c>
      <c r="AC1" s="597" t="s">
        <v>466</v>
      </c>
      <c r="AD1" s="598" t="s">
        <v>409</v>
      </c>
      <c r="AE1" s="598" t="s">
        <v>429</v>
      </c>
      <c r="AF1" s="598" t="s">
        <v>430</v>
      </c>
      <c r="AG1" s="598" t="s">
        <v>310</v>
      </c>
      <c r="AH1" s="598" t="s">
        <v>431</v>
      </c>
      <c r="AI1" s="598" t="s">
        <v>432</v>
      </c>
      <c r="AJ1" s="598" t="s">
        <v>433</v>
      </c>
      <c r="AK1" s="598" t="s">
        <v>434</v>
      </c>
      <c r="AL1" s="598" t="s">
        <v>435</v>
      </c>
      <c r="AM1" s="598" t="s">
        <v>436</v>
      </c>
      <c r="AN1" s="598" t="s">
        <v>437</v>
      </c>
      <c r="AO1" s="598" t="s">
        <v>438</v>
      </c>
      <c r="AP1" s="721" t="s">
        <v>311</v>
      </c>
      <c r="AQ1" s="721" t="s">
        <v>428</v>
      </c>
      <c r="AR1" s="721" t="s">
        <v>457</v>
      </c>
      <c r="AS1" s="722" t="s">
        <v>465</v>
      </c>
      <c r="AT1" s="597" t="s">
        <v>466</v>
      </c>
      <c r="AU1" s="723" t="s">
        <v>821</v>
      </c>
      <c r="AV1" s="724" t="s">
        <v>440</v>
      </c>
      <c r="AW1" s="724" t="s">
        <v>441</v>
      </c>
      <c r="AX1" s="724" t="s">
        <v>318</v>
      </c>
      <c r="AY1" s="724" t="s">
        <v>442</v>
      </c>
      <c r="AZ1" s="724" t="s">
        <v>443</v>
      </c>
      <c r="BA1" s="724" t="s">
        <v>444</v>
      </c>
      <c r="BB1" s="724" t="s">
        <v>445</v>
      </c>
      <c r="BC1" s="724" t="s">
        <v>446</v>
      </c>
      <c r="BD1" s="724" t="s">
        <v>447</v>
      </c>
      <c r="BE1" s="724" t="s">
        <v>448</v>
      </c>
      <c r="BF1" s="724" t="s">
        <v>449</v>
      </c>
      <c r="BG1" s="724" t="s">
        <v>319</v>
      </c>
      <c r="BH1" s="725" t="s">
        <v>439</v>
      </c>
      <c r="BI1" s="725" t="s">
        <v>460</v>
      </c>
      <c r="BJ1" s="725" t="s">
        <v>467</v>
      </c>
      <c r="BK1" s="601" t="s">
        <v>468</v>
      </c>
      <c r="BL1" s="726" t="s">
        <v>408</v>
      </c>
      <c r="BM1" s="727" t="s">
        <v>474</v>
      </c>
      <c r="BN1" s="706" t="s">
        <v>822</v>
      </c>
    </row>
    <row r="2" spans="1:66" s="37" customFormat="1" ht="140.25" x14ac:dyDescent="0.2">
      <c r="A2" s="728">
        <v>9</v>
      </c>
      <c r="B2" s="729" t="s">
        <v>10</v>
      </c>
      <c r="C2" s="730">
        <v>10</v>
      </c>
      <c r="D2" s="731"/>
      <c r="E2" s="732">
        <v>1.90999999999985</v>
      </c>
      <c r="F2" s="733">
        <v>593</v>
      </c>
      <c r="G2" s="729">
        <v>1</v>
      </c>
      <c r="H2" s="729" t="s">
        <v>8</v>
      </c>
      <c r="I2" s="729" t="s">
        <v>40</v>
      </c>
      <c r="J2" s="730">
        <v>3148</v>
      </c>
      <c r="K2" s="734" t="s">
        <v>839</v>
      </c>
      <c r="L2" s="735">
        <v>5</v>
      </c>
      <c r="M2" s="736">
        <v>5077423.3</v>
      </c>
      <c r="N2" s="736">
        <v>14197272</v>
      </c>
      <c r="O2" s="737">
        <v>7094150.9500000002</v>
      </c>
      <c r="P2" s="736">
        <v>11274929.275</v>
      </c>
      <c r="Q2" s="736">
        <v>5325223.75</v>
      </c>
      <c r="R2" s="736">
        <v>6758529.6500000004</v>
      </c>
      <c r="S2" s="736">
        <v>1319833.375</v>
      </c>
      <c r="T2" s="736">
        <v>2179334.375</v>
      </c>
      <c r="U2" s="736">
        <v>926174.875</v>
      </c>
      <c r="V2" s="736">
        <v>594682.07499999995</v>
      </c>
      <c r="W2" s="736">
        <v>937879.75</v>
      </c>
      <c r="X2" s="736">
        <v>2221231.5</v>
      </c>
      <c r="Y2" s="736">
        <v>5699252.3499999996</v>
      </c>
      <c r="Z2" s="736">
        <v>2309406.35</v>
      </c>
      <c r="AA2" s="738">
        <v>5511353.1979999999</v>
      </c>
      <c r="AB2" s="739">
        <v>72</v>
      </c>
      <c r="AC2" s="740">
        <f t="shared" ref="AC2:AC65" si="0">(AA2-O2)/O2</f>
        <v>-0.22311306358655933</v>
      </c>
      <c r="AD2" s="741"/>
      <c r="AE2" s="742">
        <v>1698.0640000000001</v>
      </c>
      <c r="AF2" s="742">
        <v>4529.0829999999996</v>
      </c>
      <c r="AG2" s="743">
        <v>2132.4749999999999</v>
      </c>
      <c r="AH2" s="742">
        <v>3858.8919999999998</v>
      </c>
      <c r="AI2" s="742">
        <v>1596.02</v>
      </c>
      <c r="AJ2" s="742">
        <v>2042.1030000000001</v>
      </c>
      <c r="AK2" s="742">
        <v>238.92599999999999</v>
      </c>
      <c r="AL2" s="742">
        <v>510.57799999999997</v>
      </c>
      <c r="AM2" s="742">
        <v>176.50399999999999</v>
      </c>
      <c r="AN2" s="742">
        <v>150.328</v>
      </c>
      <c r="AO2" s="742">
        <v>36.984000000000002</v>
      </c>
      <c r="AP2" s="742">
        <v>55.177</v>
      </c>
      <c r="AQ2" s="742">
        <v>24.381</v>
      </c>
      <c r="AR2" s="742">
        <v>20.527999999999999</v>
      </c>
      <c r="AS2" s="744">
        <v>10.367000000000001</v>
      </c>
      <c r="AT2" s="745">
        <f t="shared" ref="AT2:AT65" si="1">(AS2-AG2)/AG2</f>
        <v>-0.99513851276099363</v>
      </c>
      <c r="AU2" s="746"/>
      <c r="AV2" s="747">
        <f t="shared" ref="AV2:BJ18" si="2">IF(M2=0,0,AE2*2000/M2)</f>
        <v>0.66886840023757721</v>
      </c>
      <c r="AW2" s="748">
        <f t="shared" si="2"/>
        <v>0.638021586118798</v>
      </c>
      <c r="AX2" s="749">
        <f t="shared" si="2"/>
        <v>0.60119245136727739</v>
      </c>
      <c r="AY2" s="748">
        <f t="shared" si="2"/>
        <v>0.68450841790313577</v>
      </c>
      <c r="AZ2" s="748">
        <f t="shared" si="2"/>
        <v>0.59941894460303191</v>
      </c>
      <c r="BA2" s="748">
        <f t="shared" si="2"/>
        <v>0.6043039257806615</v>
      </c>
      <c r="BB2" s="748">
        <f t="shared" si="2"/>
        <v>0.36205479346966807</v>
      </c>
      <c r="BC2" s="748">
        <f t="shared" si="2"/>
        <v>0.46856325110734787</v>
      </c>
      <c r="BD2" s="748">
        <f t="shared" si="2"/>
        <v>0.38114616313684824</v>
      </c>
      <c r="BE2" s="748">
        <f t="shared" si="2"/>
        <v>0.5055743440728393</v>
      </c>
      <c r="BF2" s="748">
        <f t="shared" si="2"/>
        <v>7.8867253504513776E-2</v>
      </c>
      <c r="BG2" s="748">
        <f t="shared" si="2"/>
        <v>4.9681449232103901E-2</v>
      </c>
      <c r="BH2" s="748">
        <f t="shared" si="2"/>
        <v>8.5558590856219946E-3</v>
      </c>
      <c r="BI2" s="748">
        <f t="shared" si="2"/>
        <v>1.7777728895566603E-2</v>
      </c>
      <c r="BJ2" s="748">
        <f t="shared" si="2"/>
        <v>3.7620524860435558E-3</v>
      </c>
      <c r="BK2" s="746">
        <f t="shared" ref="BK2:BK65" si="3">(BJ2-AX2)/AX2</f>
        <v>-0.99374234909721904</v>
      </c>
      <c r="BL2" s="750" t="s">
        <v>375</v>
      </c>
      <c r="BM2" s="751" t="s">
        <v>601</v>
      </c>
    </row>
    <row r="3" spans="1:66" ht="25.5" x14ac:dyDescent="0.2">
      <c r="A3" s="728">
        <v>10</v>
      </c>
      <c r="B3" s="752" t="s">
        <v>10</v>
      </c>
      <c r="C3" s="753"/>
      <c r="D3" s="731"/>
      <c r="E3" s="732">
        <v>6.6799999999993798</v>
      </c>
      <c r="F3" s="754">
        <v>594</v>
      </c>
      <c r="G3" s="752">
        <v>2</v>
      </c>
      <c r="H3" s="752" t="s">
        <v>12</v>
      </c>
      <c r="I3" s="752" t="s">
        <v>9</v>
      </c>
      <c r="J3" s="753">
        <v>1619</v>
      </c>
      <c r="K3" s="755" t="s">
        <v>841</v>
      </c>
      <c r="L3" s="756">
        <v>4</v>
      </c>
      <c r="M3" s="742">
        <v>16368780.050000001</v>
      </c>
      <c r="N3" s="742">
        <v>15625458.125</v>
      </c>
      <c r="O3" s="757">
        <v>14843934.074999999</v>
      </c>
      <c r="P3" s="742">
        <v>12776113.35</v>
      </c>
      <c r="Q3" s="742">
        <v>17071825.350000001</v>
      </c>
      <c r="R3" s="742">
        <v>19672773.649999999</v>
      </c>
      <c r="S3" s="742">
        <v>16976282.774999999</v>
      </c>
      <c r="T3" s="742">
        <v>17610270.975000001</v>
      </c>
      <c r="U3" s="742">
        <v>23232280.649999999</v>
      </c>
      <c r="V3" s="742">
        <v>14913659.800000001</v>
      </c>
      <c r="W3" s="742">
        <v>14054148.800000001</v>
      </c>
      <c r="X3" s="742">
        <v>10918656.975</v>
      </c>
      <c r="Y3" s="742">
        <v>11850171.675000001</v>
      </c>
      <c r="Z3" s="742">
        <v>14173547.300000001</v>
      </c>
      <c r="AA3" s="744">
        <v>8550173.7530000005</v>
      </c>
      <c r="AB3" s="758">
        <v>45</v>
      </c>
      <c r="AC3" s="745">
        <f t="shared" si="0"/>
        <v>-0.42399543747636853</v>
      </c>
      <c r="AD3" s="759"/>
      <c r="AE3" s="742">
        <v>8677.6209999999992</v>
      </c>
      <c r="AF3" s="742">
        <v>8260.2440000000006</v>
      </c>
      <c r="AG3" s="760">
        <v>7490.7309999999998</v>
      </c>
      <c r="AH3" s="742">
        <v>6372.6059999999998</v>
      </c>
      <c r="AI3" s="742">
        <v>8154.6890000000003</v>
      </c>
      <c r="AJ3" s="742">
        <v>8792.0280000000002</v>
      </c>
      <c r="AK3" s="742">
        <v>8557.8919999999998</v>
      </c>
      <c r="AL3" s="742">
        <v>8007.4440000000004</v>
      </c>
      <c r="AM3" s="742">
        <v>11928.245999999999</v>
      </c>
      <c r="AN3" s="742">
        <v>8205.9470000000001</v>
      </c>
      <c r="AO3" s="742">
        <v>7689.6030000000001</v>
      </c>
      <c r="AP3" s="742">
        <v>5956.7830000000004</v>
      </c>
      <c r="AQ3" s="742">
        <v>692.01</v>
      </c>
      <c r="AR3" s="742">
        <v>958.75900000000001</v>
      </c>
      <c r="AS3" s="744">
        <v>752.77200000000005</v>
      </c>
      <c r="AT3" s="745">
        <f t="shared" si="1"/>
        <v>-0.89950620306616269</v>
      </c>
      <c r="AU3" s="746"/>
      <c r="AV3" s="761">
        <f t="shared" si="2"/>
        <v>1.0602648424003962</v>
      </c>
      <c r="AW3" s="762">
        <f t="shared" si="2"/>
        <v>1.0572802325435819</v>
      </c>
      <c r="AX3" s="763">
        <f t="shared" si="2"/>
        <v>1.0092649242650318</v>
      </c>
      <c r="AY3" s="762">
        <f t="shared" si="2"/>
        <v>0.99758131842185016</v>
      </c>
      <c r="AZ3" s="762">
        <f t="shared" si="2"/>
        <v>0.95533885015992148</v>
      </c>
      <c r="BA3" s="762">
        <f t="shared" si="2"/>
        <v>0.89382698712644426</v>
      </c>
      <c r="BB3" s="762">
        <f t="shared" si="2"/>
        <v>1.008217418786487</v>
      </c>
      <c r="BC3" s="762">
        <f t="shared" si="2"/>
        <v>0.90940610867005689</v>
      </c>
      <c r="BD3" s="762">
        <f t="shared" si="2"/>
        <v>1.0268682769205442</v>
      </c>
      <c r="BE3" s="762">
        <f t="shared" si="2"/>
        <v>1.1004605321626015</v>
      </c>
      <c r="BF3" s="762">
        <f t="shared" si="2"/>
        <v>1.0942822805462256</v>
      </c>
      <c r="BG3" s="762">
        <f t="shared" si="2"/>
        <v>1.0911200917180568</v>
      </c>
      <c r="BH3" s="762">
        <f t="shared" si="2"/>
        <v>0.11679324468520833</v>
      </c>
      <c r="BI3" s="762">
        <f t="shared" si="2"/>
        <v>0.13528850325281661</v>
      </c>
      <c r="BJ3" s="762">
        <f t="shared" si="2"/>
        <v>0.1760834391782681</v>
      </c>
      <c r="BK3" s="746">
        <f t="shared" si="3"/>
        <v>-0.82553298450702051</v>
      </c>
      <c r="BL3" s="764" t="s">
        <v>469</v>
      </c>
      <c r="BM3" s="765" t="s">
        <v>483</v>
      </c>
    </row>
    <row r="4" spans="1:66" ht="30" x14ac:dyDescent="0.2">
      <c r="A4" s="728">
        <v>11</v>
      </c>
      <c r="B4" s="752"/>
      <c r="C4" s="753"/>
      <c r="D4" s="731"/>
      <c r="E4" s="732">
        <v>4.1999999999998199</v>
      </c>
      <c r="F4" s="754"/>
      <c r="G4" s="752"/>
      <c r="H4" s="752"/>
      <c r="I4" s="752"/>
      <c r="J4" s="753">
        <v>2866</v>
      </c>
      <c r="K4" s="755" t="s">
        <v>842</v>
      </c>
      <c r="L4" s="756">
        <v>3</v>
      </c>
      <c r="M4" s="742">
        <v>6968201.2000000002</v>
      </c>
      <c r="N4" s="742">
        <v>4110433.05</v>
      </c>
      <c r="O4" s="757">
        <v>4313714.6500000004</v>
      </c>
      <c r="P4" s="742">
        <v>7438967.875</v>
      </c>
      <c r="Q4" s="742">
        <v>9189413</v>
      </c>
      <c r="R4" s="742">
        <v>9345540.0500000007</v>
      </c>
      <c r="S4" s="742">
        <v>8609175.375</v>
      </c>
      <c r="T4" s="742">
        <v>11325421.824999999</v>
      </c>
      <c r="U4" s="742">
        <v>8201848.3499999996</v>
      </c>
      <c r="V4" s="742">
        <v>5326660.9249999998</v>
      </c>
      <c r="W4" s="742">
        <v>5850326.5250000004</v>
      </c>
      <c r="X4" s="742">
        <v>4431117.45</v>
      </c>
      <c r="Y4" s="742">
        <v>2796814.3250000002</v>
      </c>
      <c r="Z4" s="742">
        <v>1722476.7250000001</v>
      </c>
      <c r="AA4" s="744">
        <v>0</v>
      </c>
      <c r="AB4" s="758">
        <v>64</v>
      </c>
      <c r="AC4" s="745">
        <f t="shared" si="0"/>
        <v>-1</v>
      </c>
      <c r="AD4" s="759"/>
      <c r="AE4" s="742">
        <v>7409.3519999999999</v>
      </c>
      <c r="AF4" s="742">
        <v>4504.3689999999997</v>
      </c>
      <c r="AG4" s="760">
        <v>4682.0910000000003</v>
      </c>
      <c r="AH4" s="742">
        <v>8049.4579999999996</v>
      </c>
      <c r="AI4" s="742">
        <v>8060.366</v>
      </c>
      <c r="AJ4" s="742">
        <v>5951.78</v>
      </c>
      <c r="AK4" s="742">
        <v>5867.1750000000002</v>
      </c>
      <c r="AL4" s="742">
        <v>7590.277</v>
      </c>
      <c r="AM4" s="742">
        <v>6264.6769999999997</v>
      </c>
      <c r="AN4" s="742">
        <v>4176.7560000000003</v>
      </c>
      <c r="AO4" s="742">
        <v>4129.3549999999996</v>
      </c>
      <c r="AP4" s="742">
        <v>3061.009</v>
      </c>
      <c r="AQ4" s="742">
        <v>1904.54</v>
      </c>
      <c r="AR4" s="742">
        <v>1189.0319999999999</v>
      </c>
      <c r="AS4" s="744">
        <v>0</v>
      </c>
      <c r="AT4" s="745">
        <f t="shared" si="1"/>
        <v>-1</v>
      </c>
      <c r="AU4" s="746"/>
      <c r="AV4" s="761">
        <f t="shared" si="2"/>
        <v>2.1266182727329972</v>
      </c>
      <c r="AW4" s="762">
        <f t="shared" si="2"/>
        <v>2.1916761300856122</v>
      </c>
      <c r="AX4" s="763">
        <f t="shared" si="2"/>
        <v>2.1707931005589347</v>
      </c>
      <c r="AY4" s="762">
        <f t="shared" si="2"/>
        <v>2.1641330182515408</v>
      </c>
      <c r="AZ4" s="762">
        <f t="shared" si="2"/>
        <v>1.7542722260932226</v>
      </c>
      <c r="BA4" s="762">
        <f t="shared" si="2"/>
        <v>1.2737155837238106</v>
      </c>
      <c r="BB4" s="762">
        <f t="shared" si="2"/>
        <v>1.3630051066302038</v>
      </c>
      <c r="BC4" s="762">
        <f t="shared" si="2"/>
        <v>1.3403963432505528</v>
      </c>
      <c r="BD4" s="762">
        <f t="shared" si="2"/>
        <v>1.5276256601354987</v>
      </c>
      <c r="BE4" s="762">
        <f t="shared" si="2"/>
        <v>1.5682454951832703</v>
      </c>
      <c r="BF4" s="762">
        <f t="shared" si="2"/>
        <v>1.4116665052298083</v>
      </c>
      <c r="BG4" s="762">
        <f t="shared" si="2"/>
        <v>1.3815968701077874</v>
      </c>
      <c r="BH4" s="762">
        <f t="shared" si="2"/>
        <v>1.3619352439493815</v>
      </c>
      <c r="BI4" s="762">
        <f t="shared" si="2"/>
        <v>1.3806073344764642</v>
      </c>
      <c r="BJ4" s="762">
        <f t="shared" si="2"/>
        <v>0</v>
      </c>
      <c r="BK4" s="746">
        <f t="shared" si="3"/>
        <v>-1</v>
      </c>
      <c r="BL4" s="764" t="s">
        <v>470</v>
      </c>
      <c r="BM4" s="766" t="s">
        <v>1019</v>
      </c>
    </row>
    <row r="5" spans="1:66" ht="38.25" x14ac:dyDescent="0.2">
      <c r="A5" s="728">
        <v>12</v>
      </c>
      <c r="B5" s="752"/>
      <c r="C5" s="753"/>
      <c r="D5" s="731"/>
      <c r="E5" s="767"/>
      <c r="F5" s="754"/>
      <c r="G5" s="752"/>
      <c r="H5" s="752"/>
      <c r="I5" s="752"/>
      <c r="J5" s="753">
        <v>3297</v>
      </c>
      <c r="K5" s="755" t="s">
        <v>843</v>
      </c>
      <c r="L5" s="756">
        <v>2</v>
      </c>
      <c r="M5" s="742">
        <v>5426843.5250000004</v>
      </c>
      <c r="N5" s="742">
        <v>5240961.3250000002</v>
      </c>
      <c r="O5" s="757">
        <v>3571737.2749999999</v>
      </c>
      <c r="P5" s="742">
        <v>4491553.4749999996</v>
      </c>
      <c r="Q5" s="742">
        <v>4199221.375</v>
      </c>
      <c r="R5" s="742">
        <v>4170352.4750000001</v>
      </c>
      <c r="S5" s="742">
        <v>5011687.5250000004</v>
      </c>
      <c r="T5" s="742">
        <v>5273245.1500000004</v>
      </c>
      <c r="U5" s="742">
        <v>4517469.2249999996</v>
      </c>
      <c r="V5" s="742">
        <v>1361116.425</v>
      </c>
      <c r="W5" s="742">
        <v>762638.9</v>
      </c>
      <c r="X5" s="742">
        <v>0</v>
      </c>
      <c r="Y5" s="742">
        <v>0</v>
      </c>
      <c r="Z5" s="742">
        <v>0</v>
      </c>
      <c r="AA5" s="744">
        <v>0</v>
      </c>
      <c r="AB5" s="758">
        <v>74</v>
      </c>
      <c r="AC5" s="745">
        <f t="shared" si="0"/>
        <v>-1</v>
      </c>
      <c r="AD5" s="759"/>
      <c r="AE5" s="742">
        <v>5771.0079999999998</v>
      </c>
      <c r="AF5" s="742">
        <v>5686.2520000000004</v>
      </c>
      <c r="AG5" s="760">
        <v>3833.3180000000002</v>
      </c>
      <c r="AH5" s="742">
        <v>4757.2569999999996</v>
      </c>
      <c r="AI5" s="742">
        <v>3715.9609999999998</v>
      </c>
      <c r="AJ5" s="742">
        <v>2934.7950000000001</v>
      </c>
      <c r="AK5" s="742">
        <v>3538.721</v>
      </c>
      <c r="AL5" s="742">
        <v>3636.636</v>
      </c>
      <c r="AM5" s="742">
        <v>3341.328</v>
      </c>
      <c r="AN5" s="742">
        <v>959.89599999999996</v>
      </c>
      <c r="AO5" s="742">
        <v>491.42</v>
      </c>
      <c r="AP5" s="742">
        <v>0</v>
      </c>
      <c r="AQ5" s="742">
        <v>0</v>
      </c>
      <c r="AR5" s="742">
        <v>0</v>
      </c>
      <c r="AS5" s="744">
        <v>0</v>
      </c>
      <c r="AT5" s="745">
        <f t="shared" si="1"/>
        <v>-1</v>
      </c>
      <c r="AU5" s="746"/>
      <c r="AV5" s="761">
        <f t="shared" si="2"/>
        <v>2.1268378103826016</v>
      </c>
      <c r="AW5" s="762">
        <f t="shared" si="2"/>
        <v>2.1699270982504339</v>
      </c>
      <c r="AX5" s="763">
        <f t="shared" si="2"/>
        <v>2.1464725453525975</v>
      </c>
      <c r="AY5" s="762">
        <f t="shared" si="2"/>
        <v>2.1183125288294606</v>
      </c>
      <c r="AZ5" s="762">
        <f t="shared" si="2"/>
        <v>1.7698333420204597</v>
      </c>
      <c r="BA5" s="762">
        <f t="shared" si="2"/>
        <v>1.407456572360829</v>
      </c>
      <c r="BB5" s="762">
        <f t="shared" si="2"/>
        <v>1.4121874048801555</v>
      </c>
      <c r="BC5" s="762">
        <f t="shared" si="2"/>
        <v>1.3792781850849472</v>
      </c>
      <c r="BD5" s="762">
        <f t="shared" si="2"/>
        <v>1.4792919812309293</v>
      </c>
      <c r="BE5" s="762">
        <f t="shared" si="2"/>
        <v>1.4104539220441779</v>
      </c>
      <c r="BF5" s="762">
        <f t="shared" si="2"/>
        <v>1.288735730632151</v>
      </c>
      <c r="BG5" s="762">
        <f t="shared" si="2"/>
        <v>0</v>
      </c>
      <c r="BH5" s="762">
        <f t="shared" si="2"/>
        <v>0</v>
      </c>
      <c r="BI5" s="762">
        <f t="shared" si="2"/>
        <v>0</v>
      </c>
      <c r="BJ5" s="762">
        <f t="shared" si="2"/>
        <v>0</v>
      </c>
      <c r="BK5" s="746">
        <f t="shared" si="3"/>
        <v>-1</v>
      </c>
      <c r="BL5" s="768" t="s">
        <v>475</v>
      </c>
      <c r="BM5" s="766" t="s">
        <v>481</v>
      </c>
      <c r="BN5" s="769"/>
    </row>
    <row r="6" spans="1:66" ht="30.75" thickBot="1" x14ac:dyDescent="0.25">
      <c r="A6" s="728">
        <v>13</v>
      </c>
      <c r="B6" s="770"/>
      <c r="C6" s="771"/>
      <c r="D6" s="772"/>
      <c r="E6" s="773"/>
      <c r="F6" s="774"/>
      <c r="G6" s="770"/>
      <c r="H6" s="770"/>
      <c r="I6" s="770"/>
      <c r="J6" s="771">
        <v>8006</v>
      </c>
      <c r="K6" s="775" t="s">
        <v>844</v>
      </c>
      <c r="L6" s="776">
        <v>1</v>
      </c>
      <c r="M6" s="777">
        <v>5357728.875</v>
      </c>
      <c r="N6" s="777">
        <v>4190055.85</v>
      </c>
      <c r="O6" s="778">
        <v>3551160.4249999998</v>
      </c>
      <c r="P6" s="777">
        <v>4576885.05</v>
      </c>
      <c r="Q6" s="777">
        <v>4580328.7750000004</v>
      </c>
      <c r="R6" s="777">
        <v>4535758.0750000002</v>
      </c>
      <c r="S6" s="777">
        <v>4222331.125</v>
      </c>
      <c r="T6" s="777">
        <v>6467250.4249999998</v>
      </c>
      <c r="U6" s="777">
        <v>4096292.2</v>
      </c>
      <c r="V6" s="777">
        <v>1255119.875</v>
      </c>
      <c r="W6" s="777">
        <v>2159892.0750000002</v>
      </c>
      <c r="X6" s="777">
        <v>268457.65000000002</v>
      </c>
      <c r="Y6" s="777">
        <v>0</v>
      </c>
      <c r="Z6" s="777">
        <v>0</v>
      </c>
      <c r="AA6" s="779">
        <v>0</v>
      </c>
      <c r="AB6" s="780">
        <v>95</v>
      </c>
      <c r="AC6" s="781">
        <f t="shared" si="0"/>
        <v>-1</v>
      </c>
      <c r="AD6" s="782"/>
      <c r="AE6" s="777">
        <v>5690.9570000000003</v>
      </c>
      <c r="AF6" s="777">
        <v>4516.0129999999999</v>
      </c>
      <c r="AG6" s="783">
        <v>3949.636</v>
      </c>
      <c r="AH6" s="777">
        <v>5001.3360000000002</v>
      </c>
      <c r="AI6" s="777">
        <v>4270.9639999999999</v>
      </c>
      <c r="AJ6" s="777">
        <v>3037.1669999999999</v>
      </c>
      <c r="AK6" s="777">
        <v>2741.4690000000001</v>
      </c>
      <c r="AL6" s="777">
        <v>4335.0020000000004</v>
      </c>
      <c r="AM6" s="777">
        <v>3108.7820000000002</v>
      </c>
      <c r="AN6" s="777">
        <v>886.89499999999998</v>
      </c>
      <c r="AO6" s="777">
        <v>1533.2449999999999</v>
      </c>
      <c r="AP6" s="777">
        <v>176.46600000000001</v>
      </c>
      <c r="AQ6" s="777">
        <v>0</v>
      </c>
      <c r="AR6" s="777">
        <v>0</v>
      </c>
      <c r="AS6" s="779">
        <v>0</v>
      </c>
      <c r="AT6" s="781">
        <f t="shared" si="1"/>
        <v>-1</v>
      </c>
      <c r="AU6" s="746"/>
      <c r="AV6" s="761">
        <f t="shared" si="2"/>
        <v>2.1243915594739757</v>
      </c>
      <c r="AW6" s="762">
        <f t="shared" si="2"/>
        <v>2.1555860645628386</v>
      </c>
      <c r="AX6" s="763">
        <f t="shared" si="2"/>
        <v>2.2244199232424147</v>
      </c>
      <c r="AY6" s="762">
        <f t="shared" si="2"/>
        <v>2.185475905714521</v>
      </c>
      <c r="AZ6" s="762">
        <f t="shared" si="2"/>
        <v>1.8649159087930318</v>
      </c>
      <c r="BA6" s="762">
        <f t="shared" si="2"/>
        <v>1.3392103149152195</v>
      </c>
      <c r="BB6" s="762">
        <f t="shared" si="2"/>
        <v>1.2985570855720132</v>
      </c>
      <c r="BC6" s="762">
        <f t="shared" si="2"/>
        <v>1.3406012494096362</v>
      </c>
      <c r="BD6" s="762">
        <f t="shared" si="2"/>
        <v>1.5178516806003244</v>
      </c>
      <c r="BE6" s="762">
        <f t="shared" si="2"/>
        <v>1.4132434959648774</v>
      </c>
      <c r="BF6" s="762">
        <f t="shared" si="2"/>
        <v>1.4197422341113963</v>
      </c>
      <c r="BG6" s="762">
        <f t="shared" si="2"/>
        <v>1.3146654602690591</v>
      </c>
      <c r="BH6" s="762">
        <f t="shared" si="2"/>
        <v>0</v>
      </c>
      <c r="BI6" s="762">
        <f t="shared" si="2"/>
        <v>0</v>
      </c>
      <c r="BJ6" s="762">
        <f t="shared" si="2"/>
        <v>0</v>
      </c>
      <c r="BK6" s="746">
        <f t="shared" si="3"/>
        <v>-1</v>
      </c>
      <c r="BL6" s="784" t="s">
        <v>306</v>
      </c>
      <c r="BM6" s="785" t="s">
        <v>480</v>
      </c>
    </row>
    <row r="7" spans="1:66" ht="102" x14ac:dyDescent="0.2">
      <c r="A7" s="728">
        <v>14</v>
      </c>
      <c r="B7" s="786" t="s">
        <v>22</v>
      </c>
      <c r="C7" s="787">
        <v>13</v>
      </c>
      <c r="D7" s="787">
        <v>69</v>
      </c>
      <c r="E7" s="787">
        <v>32.9100000000035</v>
      </c>
      <c r="F7" s="788">
        <v>703</v>
      </c>
      <c r="G7" s="786">
        <v>3</v>
      </c>
      <c r="H7" s="786" t="s">
        <v>21</v>
      </c>
      <c r="I7" s="786" t="s">
        <v>9</v>
      </c>
      <c r="J7" s="787">
        <v>3149</v>
      </c>
      <c r="K7" s="789" t="s">
        <v>845</v>
      </c>
      <c r="L7" s="790" t="s">
        <v>348</v>
      </c>
      <c r="M7" s="736">
        <v>46241166.924999997</v>
      </c>
      <c r="N7" s="736">
        <v>45420245.299999997</v>
      </c>
      <c r="O7" s="737">
        <v>49331775.75</v>
      </c>
      <c r="P7" s="736">
        <v>42723635.549999997</v>
      </c>
      <c r="Q7" s="736">
        <v>46546493.024999999</v>
      </c>
      <c r="R7" s="736">
        <v>56039763.924999997</v>
      </c>
      <c r="S7" s="736">
        <v>47907871.024999999</v>
      </c>
      <c r="T7" s="736">
        <v>47135194.100000001</v>
      </c>
      <c r="U7" s="736">
        <v>52100569.5</v>
      </c>
      <c r="V7" s="736">
        <v>46280501.375</v>
      </c>
      <c r="W7" s="736">
        <v>55689637.875</v>
      </c>
      <c r="X7" s="736">
        <v>29065115.600000001</v>
      </c>
      <c r="Y7" s="736">
        <v>15998735.199999999</v>
      </c>
      <c r="Z7" s="736">
        <v>9551995.125</v>
      </c>
      <c r="AA7" s="738">
        <v>36059499.450000003</v>
      </c>
      <c r="AB7" s="739">
        <v>72.5</v>
      </c>
      <c r="AC7" s="740">
        <f t="shared" si="0"/>
        <v>-0.26904112203988517</v>
      </c>
      <c r="AD7" s="791"/>
      <c r="AE7" s="736">
        <v>35098.120999999999</v>
      </c>
      <c r="AF7" s="736">
        <v>36826.995000000003</v>
      </c>
      <c r="AG7" s="792">
        <v>37777.947</v>
      </c>
      <c r="AH7" s="736">
        <v>34062.815999999999</v>
      </c>
      <c r="AI7" s="736">
        <v>38493.737000000001</v>
      </c>
      <c r="AJ7" s="736">
        <v>48000.222000000002</v>
      </c>
      <c r="AK7" s="736">
        <v>43876.451000000001</v>
      </c>
      <c r="AL7" s="736">
        <v>39888.186000000002</v>
      </c>
      <c r="AM7" s="736">
        <v>47130.338000000003</v>
      </c>
      <c r="AN7" s="736">
        <v>8144.3339999999998</v>
      </c>
      <c r="AO7" s="736">
        <v>1384.857</v>
      </c>
      <c r="AP7" s="736">
        <v>680.31</v>
      </c>
      <c r="AQ7" s="736">
        <v>588.61500000000001</v>
      </c>
      <c r="AR7" s="736">
        <v>199.161</v>
      </c>
      <c r="AS7" s="738">
        <v>1518.3340000000001</v>
      </c>
      <c r="AT7" s="740">
        <f t="shared" si="1"/>
        <v>-0.95980898591445418</v>
      </c>
      <c r="AU7" s="793"/>
      <c r="AV7" s="747">
        <f t="shared" si="2"/>
        <v>1.5180465085116361</v>
      </c>
      <c r="AW7" s="748">
        <f t="shared" si="2"/>
        <v>1.6216114535163024</v>
      </c>
      <c r="AX7" s="749">
        <f t="shared" si="2"/>
        <v>1.5315867481214682</v>
      </c>
      <c r="AY7" s="748">
        <f t="shared" si="2"/>
        <v>1.5945654231665687</v>
      </c>
      <c r="AZ7" s="748">
        <f t="shared" si="2"/>
        <v>1.6539908593897767</v>
      </c>
      <c r="BA7" s="748">
        <f t="shared" si="2"/>
        <v>1.7130772379498387</v>
      </c>
      <c r="BB7" s="748">
        <f t="shared" si="2"/>
        <v>1.8317011405956127</v>
      </c>
      <c r="BC7" s="748">
        <f t="shared" si="2"/>
        <v>1.6925011877695864</v>
      </c>
      <c r="BD7" s="748">
        <f t="shared" si="2"/>
        <v>1.8092062506149764</v>
      </c>
      <c r="BE7" s="748">
        <f t="shared" si="2"/>
        <v>0.35195530549716308</v>
      </c>
      <c r="BF7" s="748">
        <f t="shared" si="2"/>
        <v>4.9734817924599405E-2</v>
      </c>
      <c r="BG7" s="748">
        <f t="shared" si="2"/>
        <v>4.6812819144610593E-2</v>
      </c>
      <c r="BH7" s="748">
        <f t="shared" si="2"/>
        <v>7.3582691711779821E-2</v>
      </c>
      <c r="BI7" s="748">
        <f t="shared" si="2"/>
        <v>4.1700398166817532E-2</v>
      </c>
      <c r="BJ7" s="748">
        <f t="shared" si="2"/>
        <v>8.4212705287566039E-2</v>
      </c>
      <c r="BK7" s="794">
        <f t="shared" si="3"/>
        <v>-0.94501603948267687</v>
      </c>
      <c r="BL7" s="795" t="s">
        <v>476</v>
      </c>
      <c r="BM7" s="796" t="s">
        <v>1020</v>
      </c>
    </row>
    <row r="8" spans="1:66" ht="91.5" customHeight="1" x14ac:dyDescent="0.2">
      <c r="A8" s="728">
        <v>15</v>
      </c>
      <c r="B8" s="752"/>
      <c r="C8" s="753"/>
      <c r="D8" s="753">
        <v>49</v>
      </c>
      <c r="E8" s="753">
        <v>36.340000000003798</v>
      </c>
      <c r="F8" s="754"/>
      <c r="G8" s="752"/>
      <c r="H8" s="752"/>
      <c r="I8" s="752"/>
      <c r="J8" s="753">
        <v>3407</v>
      </c>
      <c r="K8" s="755" t="s">
        <v>846</v>
      </c>
      <c r="L8" s="756" t="s">
        <v>347</v>
      </c>
      <c r="M8" s="742">
        <v>66041644.924999997</v>
      </c>
      <c r="N8" s="742">
        <v>53769562.450000003</v>
      </c>
      <c r="O8" s="757">
        <v>56141183.774999999</v>
      </c>
      <c r="P8" s="742">
        <v>63231404.299999997</v>
      </c>
      <c r="Q8" s="742">
        <v>52604827.950000003</v>
      </c>
      <c r="R8" s="742">
        <v>59201658.725000001</v>
      </c>
      <c r="S8" s="742">
        <v>66135898.924999997</v>
      </c>
      <c r="T8" s="742">
        <v>56480416.774999999</v>
      </c>
      <c r="U8" s="742">
        <v>57357980.049999997</v>
      </c>
      <c r="V8" s="742">
        <v>62026558.625</v>
      </c>
      <c r="W8" s="742">
        <v>58924185.524999999</v>
      </c>
      <c r="X8" s="742">
        <v>45407469.649999999</v>
      </c>
      <c r="Y8" s="742">
        <v>26310918.600000001</v>
      </c>
      <c r="Z8" s="742">
        <v>35974930.25</v>
      </c>
      <c r="AA8" s="744">
        <v>53892027.825000003</v>
      </c>
      <c r="AB8" s="758">
        <v>76.1666666666667</v>
      </c>
      <c r="AC8" s="745">
        <f t="shared" si="0"/>
        <v>-4.0062495992497366E-2</v>
      </c>
      <c r="AD8" s="759"/>
      <c r="AE8" s="742">
        <v>49838.574000000001</v>
      </c>
      <c r="AF8" s="742">
        <v>41334.902000000002</v>
      </c>
      <c r="AG8" s="760">
        <v>41013.675000000003</v>
      </c>
      <c r="AH8" s="742">
        <v>49452.856</v>
      </c>
      <c r="AI8" s="742">
        <v>42370.322</v>
      </c>
      <c r="AJ8" s="742">
        <v>50305.464999999997</v>
      </c>
      <c r="AK8" s="742">
        <v>61789.728000000003</v>
      </c>
      <c r="AL8" s="742">
        <v>49239.99</v>
      </c>
      <c r="AM8" s="742">
        <v>44853.85</v>
      </c>
      <c r="AN8" s="742">
        <v>2444.2310000000002</v>
      </c>
      <c r="AO8" s="742">
        <v>3543.451</v>
      </c>
      <c r="AP8" s="742">
        <v>2038.6690000000001</v>
      </c>
      <c r="AQ8" s="742">
        <v>724.59500000000003</v>
      </c>
      <c r="AR8" s="742">
        <v>833.36300000000006</v>
      </c>
      <c r="AS8" s="744">
        <v>2165.7130000000002</v>
      </c>
      <c r="AT8" s="745">
        <f t="shared" si="1"/>
        <v>-0.94719534399197336</v>
      </c>
      <c r="AU8" s="746"/>
      <c r="AV8" s="761">
        <f t="shared" si="2"/>
        <v>1.5093074697518221</v>
      </c>
      <c r="AW8" s="762">
        <f t="shared" si="2"/>
        <v>1.5374832941382806</v>
      </c>
      <c r="AX8" s="763">
        <f t="shared" si="2"/>
        <v>1.4610904951478287</v>
      </c>
      <c r="AY8" s="762">
        <f t="shared" si="2"/>
        <v>1.5641865477278354</v>
      </c>
      <c r="AZ8" s="762">
        <f t="shared" si="2"/>
        <v>1.6108910018780889</v>
      </c>
      <c r="BA8" s="762">
        <f t="shared" si="2"/>
        <v>1.699461335489802</v>
      </c>
      <c r="BB8" s="762">
        <f t="shared" si="2"/>
        <v>1.8685684780688117</v>
      </c>
      <c r="BC8" s="762">
        <f t="shared" si="2"/>
        <v>1.7436128418158261</v>
      </c>
      <c r="BD8" s="762">
        <f t="shared" si="2"/>
        <v>1.5639968478980635</v>
      </c>
      <c r="BE8" s="762">
        <f t="shared" si="2"/>
        <v>7.8812400822600048E-2</v>
      </c>
      <c r="BF8" s="762">
        <f t="shared" si="2"/>
        <v>0.1202715308978384</v>
      </c>
      <c r="BG8" s="762">
        <f t="shared" si="2"/>
        <v>8.9794433194098938E-2</v>
      </c>
      <c r="BH8" s="762">
        <f t="shared" si="2"/>
        <v>5.5079414825144113E-2</v>
      </c>
      <c r="BI8" s="762">
        <f t="shared" si="2"/>
        <v>4.6330207964753456E-2</v>
      </c>
      <c r="BJ8" s="762">
        <f t="shared" si="2"/>
        <v>8.0372295770074778E-2</v>
      </c>
      <c r="BK8" s="797">
        <f t="shared" si="3"/>
        <v>-0.94499156894320713</v>
      </c>
      <c r="BL8" s="795" t="s">
        <v>477</v>
      </c>
      <c r="BM8" s="796" t="s">
        <v>1021</v>
      </c>
      <c r="BN8" s="798"/>
    </row>
    <row r="9" spans="1:66" ht="107.25" customHeight="1" x14ac:dyDescent="0.2">
      <c r="A9" s="728">
        <v>16</v>
      </c>
      <c r="B9" s="752"/>
      <c r="C9" s="753"/>
      <c r="D9" s="753">
        <v>52</v>
      </c>
      <c r="E9" s="753">
        <v>38.049999999995599</v>
      </c>
      <c r="F9" s="754"/>
      <c r="G9" s="752"/>
      <c r="H9" s="752"/>
      <c r="I9" s="752"/>
      <c r="J9" s="753">
        <v>3803</v>
      </c>
      <c r="K9" s="755" t="s">
        <v>847</v>
      </c>
      <c r="L9" s="756" t="s">
        <v>346</v>
      </c>
      <c r="M9" s="742">
        <v>56028845.924999997</v>
      </c>
      <c r="N9" s="742">
        <v>53619887.225000001</v>
      </c>
      <c r="O9" s="757">
        <v>58897159.049999997</v>
      </c>
      <c r="P9" s="742">
        <v>59294767.450000003</v>
      </c>
      <c r="Q9" s="742">
        <v>62211837.799999997</v>
      </c>
      <c r="R9" s="742">
        <v>55427705.950000003</v>
      </c>
      <c r="S9" s="742">
        <v>59843823.950000003</v>
      </c>
      <c r="T9" s="742">
        <v>72923519.125</v>
      </c>
      <c r="U9" s="742">
        <v>62193449.049999997</v>
      </c>
      <c r="V9" s="742">
        <v>55443349.149999999</v>
      </c>
      <c r="W9" s="742">
        <v>66719638.125</v>
      </c>
      <c r="X9" s="742">
        <v>44821034</v>
      </c>
      <c r="Y9" s="742">
        <v>32055069.675000001</v>
      </c>
      <c r="Z9" s="742">
        <v>52510658.924999997</v>
      </c>
      <c r="AA9" s="744">
        <v>40688438.899999999</v>
      </c>
      <c r="AB9" s="758">
        <v>77.5</v>
      </c>
      <c r="AC9" s="745">
        <f t="shared" si="0"/>
        <v>-0.30916126420532331</v>
      </c>
      <c r="AD9" s="759"/>
      <c r="AE9" s="742">
        <v>41479.264999999999</v>
      </c>
      <c r="AF9" s="742">
        <v>41828.173999999999</v>
      </c>
      <c r="AG9" s="760">
        <v>43695.858</v>
      </c>
      <c r="AH9" s="742">
        <v>46724.207999999999</v>
      </c>
      <c r="AI9" s="742">
        <v>50603.000999999997</v>
      </c>
      <c r="AJ9" s="742">
        <v>48713.483999999997</v>
      </c>
      <c r="AK9" s="742">
        <v>56594.000999999997</v>
      </c>
      <c r="AL9" s="742">
        <v>64745.508999999998</v>
      </c>
      <c r="AM9" s="742">
        <v>15416.06</v>
      </c>
      <c r="AN9" s="742">
        <v>2902.02</v>
      </c>
      <c r="AO9" s="742">
        <v>1662.6469999999999</v>
      </c>
      <c r="AP9" s="742">
        <v>1026.9059999999999</v>
      </c>
      <c r="AQ9" s="742">
        <v>996.94200000000001</v>
      </c>
      <c r="AR9" s="742">
        <v>1825.3979999999999</v>
      </c>
      <c r="AS9" s="744">
        <v>2207.3389999999999</v>
      </c>
      <c r="AT9" s="745">
        <f t="shared" si="1"/>
        <v>-0.94948402203247728</v>
      </c>
      <c r="AU9" s="746"/>
      <c r="AV9" s="761">
        <f t="shared" si="2"/>
        <v>1.4806396353594</v>
      </c>
      <c r="AW9" s="762">
        <f t="shared" si="2"/>
        <v>1.5601738893810215</v>
      </c>
      <c r="AX9" s="763">
        <f t="shared" si="2"/>
        <v>1.4838018914598226</v>
      </c>
      <c r="AY9" s="762">
        <f t="shared" si="2"/>
        <v>1.5759976810567624</v>
      </c>
      <c r="AZ9" s="762">
        <f t="shared" si="2"/>
        <v>1.6267965322831213</v>
      </c>
      <c r="BA9" s="762">
        <f t="shared" si="2"/>
        <v>1.7577304766660651</v>
      </c>
      <c r="BB9" s="762">
        <f t="shared" si="2"/>
        <v>1.8913898632976645</v>
      </c>
      <c r="BC9" s="762">
        <f t="shared" si="2"/>
        <v>1.7757099431534051</v>
      </c>
      <c r="BD9" s="762">
        <f t="shared" si="2"/>
        <v>0.49574545986688612</v>
      </c>
      <c r="BE9" s="762">
        <f t="shared" si="2"/>
        <v>0.10468415218383322</v>
      </c>
      <c r="BF9" s="762">
        <f t="shared" si="2"/>
        <v>4.9839808689759735E-2</v>
      </c>
      <c r="BG9" s="762">
        <f t="shared" si="2"/>
        <v>4.5822503782487478E-2</v>
      </c>
      <c r="BH9" s="762">
        <f t="shared" si="2"/>
        <v>6.2201830169629789E-2</v>
      </c>
      <c r="BI9" s="762">
        <f t="shared" si="2"/>
        <v>6.9524855995701074E-2</v>
      </c>
      <c r="BJ9" s="762">
        <f t="shared" si="2"/>
        <v>0.10849956693718225</v>
      </c>
      <c r="BK9" s="797">
        <f t="shared" si="3"/>
        <v>-0.92687732266573941</v>
      </c>
      <c r="BL9" s="795" t="s">
        <v>478</v>
      </c>
      <c r="BM9" s="796" t="s">
        <v>1022</v>
      </c>
      <c r="BN9" s="37"/>
    </row>
    <row r="10" spans="1:66" ht="90" x14ac:dyDescent="0.2">
      <c r="A10" s="728">
        <v>17</v>
      </c>
      <c r="B10" s="752"/>
      <c r="C10" s="753"/>
      <c r="D10" s="753">
        <v>76</v>
      </c>
      <c r="E10" s="753">
        <v>34.139999999999397</v>
      </c>
      <c r="F10" s="754"/>
      <c r="G10" s="752"/>
      <c r="H10" s="752"/>
      <c r="I10" s="752"/>
      <c r="J10" s="753">
        <v>3943</v>
      </c>
      <c r="K10" s="755" t="s">
        <v>848</v>
      </c>
      <c r="L10" s="756" t="s">
        <v>345</v>
      </c>
      <c r="M10" s="742">
        <v>38515933.549999997</v>
      </c>
      <c r="N10" s="742">
        <v>42256266.850000001</v>
      </c>
      <c r="O10" s="757">
        <v>50163578.475000001</v>
      </c>
      <c r="P10" s="742">
        <v>42878960.125</v>
      </c>
      <c r="Q10" s="742">
        <v>43260104.100000001</v>
      </c>
      <c r="R10" s="742">
        <v>45277146.450000003</v>
      </c>
      <c r="S10" s="742">
        <v>47907747.075000003</v>
      </c>
      <c r="T10" s="742">
        <v>50008871</v>
      </c>
      <c r="U10" s="742">
        <v>44379294.100000001</v>
      </c>
      <c r="V10" s="742">
        <v>50324339.950000003</v>
      </c>
      <c r="W10" s="742">
        <v>42816034.225000001</v>
      </c>
      <c r="X10" s="742">
        <v>41088248.024999999</v>
      </c>
      <c r="Y10" s="742">
        <v>28291470.199999999</v>
      </c>
      <c r="Z10" s="742">
        <v>31090079.824999999</v>
      </c>
      <c r="AA10" s="744">
        <v>36038612.950000003</v>
      </c>
      <c r="AB10" s="758">
        <v>80</v>
      </c>
      <c r="AC10" s="745">
        <f t="shared" si="0"/>
        <v>-0.28157810814951034</v>
      </c>
      <c r="AD10" s="759"/>
      <c r="AE10" s="742">
        <v>28957.522000000001</v>
      </c>
      <c r="AF10" s="742">
        <v>34091.356</v>
      </c>
      <c r="AG10" s="760">
        <v>38185.510999999999</v>
      </c>
      <c r="AH10" s="742">
        <v>34643.870999999999</v>
      </c>
      <c r="AI10" s="742">
        <v>34447.156000000003</v>
      </c>
      <c r="AJ10" s="742">
        <v>39451.116000000002</v>
      </c>
      <c r="AK10" s="742">
        <v>44181.398000000001</v>
      </c>
      <c r="AL10" s="742">
        <v>42967.150999999998</v>
      </c>
      <c r="AM10" s="742">
        <v>40748.766000000003</v>
      </c>
      <c r="AN10" s="742">
        <v>41320.491000000002</v>
      </c>
      <c r="AO10" s="742">
        <v>1026.856</v>
      </c>
      <c r="AP10" s="742">
        <v>2142.6080000000002</v>
      </c>
      <c r="AQ10" s="742">
        <v>808.39599999999996</v>
      </c>
      <c r="AR10" s="742">
        <v>652.92899999999997</v>
      </c>
      <c r="AS10" s="744">
        <v>1312.5840000000001</v>
      </c>
      <c r="AT10" s="745">
        <f t="shared" si="1"/>
        <v>-0.96562612452665608</v>
      </c>
      <c r="AU10" s="746"/>
      <c r="AV10" s="761">
        <f t="shared" si="2"/>
        <v>1.5036645528743779</v>
      </c>
      <c r="AW10" s="762">
        <f t="shared" si="2"/>
        <v>1.6135526652657912</v>
      </c>
      <c r="AX10" s="763">
        <f t="shared" si="2"/>
        <v>1.5224396728008747</v>
      </c>
      <c r="AY10" s="762">
        <f t="shared" si="2"/>
        <v>1.6158913788490574</v>
      </c>
      <c r="AZ10" s="762">
        <f t="shared" si="2"/>
        <v>1.5925600142048664</v>
      </c>
      <c r="BA10" s="762">
        <f t="shared" si="2"/>
        <v>1.7426502813540272</v>
      </c>
      <c r="BB10" s="762">
        <f t="shared" si="2"/>
        <v>1.844436472073447</v>
      </c>
      <c r="BC10" s="762">
        <f t="shared" si="2"/>
        <v>1.7183811648137388</v>
      </c>
      <c r="BD10" s="762">
        <f t="shared" si="2"/>
        <v>1.836386397141905</v>
      </c>
      <c r="BE10" s="762">
        <f t="shared" si="2"/>
        <v>1.6421672312465172</v>
      </c>
      <c r="BF10" s="762">
        <f t="shared" si="2"/>
        <v>4.7965955679306026E-2</v>
      </c>
      <c r="BG10" s="762">
        <f t="shared" si="2"/>
        <v>0.10429298414945012</v>
      </c>
      <c r="BH10" s="762">
        <f t="shared" si="2"/>
        <v>5.7147684039410583E-2</v>
      </c>
      <c r="BI10" s="762">
        <f t="shared" si="2"/>
        <v>4.2002401002198132E-2</v>
      </c>
      <c r="BJ10" s="762">
        <f t="shared" si="2"/>
        <v>7.2843203028988932E-2</v>
      </c>
      <c r="BK10" s="797">
        <f t="shared" si="3"/>
        <v>-0.95215363581863488</v>
      </c>
      <c r="BL10" s="795" t="s">
        <v>479</v>
      </c>
      <c r="BM10" s="796" t="s">
        <v>1023</v>
      </c>
      <c r="BN10" s="37"/>
    </row>
    <row r="11" spans="1:66" ht="210.75" thickBot="1" x14ac:dyDescent="0.25">
      <c r="A11" s="728">
        <v>18</v>
      </c>
      <c r="B11" s="770"/>
      <c r="C11" s="771"/>
      <c r="D11" s="771">
        <v>67</v>
      </c>
      <c r="E11" s="771">
        <v>42.0599999999977</v>
      </c>
      <c r="F11" s="774">
        <v>709</v>
      </c>
      <c r="G11" s="770">
        <v>4</v>
      </c>
      <c r="H11" s="770" t="s">
        <v>27</v>
      </c>
      <c r="I11" s="770" t="s">
        <v>9</v>
      </c>
      <c r="J11" s="771">
        <v>3938</v>
      </c>
      <c r="K11" s="775" t="s">
        <v>849</v>
      </c>
      <c r="L11" s="776" t="s">
        <v>349</v>
      </c>
      <c r="M11" s="777">
        <v>57725304.850000001</v>
      </c>
      <c r="N11" s="777">
        <v>49316020.674999997</v>
      </c>
      <c r="O11" s="778">
        <v>56327504.600000001</v>
      </c>
      <c r="P11" s="777">
        <v>47037003.924999997</v>
      </c>
      <c r="Q11" s="777">
        <v>46550709.274999999</v>
      </c>
      <c r="R11" s="777">
        <v>59256464.875</v>
      </c>
      <c r="S11" s="777">
        <v>61387926.25</v>
      </c>
      <c r="T11" s="777">
        <v>60776237.649999999</v>
      </c>
      <c r="U11" s="777">
        <v>62763788.299999997</v>
      </c>
      <c r="V11" s="777">
        <v>41847108.975000001</v>
      </c>
      <c r="W11" s="777">
        <v>42531331.375</v>
      </c>
      <c r="X11" s="777">
        <v>37071962.375</v>
      </c>
      <c r="Y11" s="777">
        <v>10476452.35</v>
      </c>
      <c r="Z11" s="777">
        <v>17812266.375</v>
      </c>
      <c r="AA11" s="779">
        <v>17737647.850000001</v>
      </c>
      <c r="AB11" s="780">
        <v>79.75</v>
      </c>
      <c r="AC11" s="781">
        <f t="shared" si="0"/>
        <v>-0.6850979290497452</v>
      </c>
      <c r="AD11" s="782"/>
      <c r="AE11" s="777">
        <v>46363.953000000001</v>
      </c>
      <c r="AF11" s="777">
        <v>40332.375999999997</v>
      </c>
      <c r="AG11" s="783">
        <v>47745.517</v>
      </c>
      <c r="AH11" s="777">
        <v>43953.758999999998</v>
      </c>
      <c r="AI11" s="777">
        <v>43362.319000000003</v>
      </c>
      <c r="AJ11" s="777">
        <v>57779.447</v>
      </c>
      <c r="AK11" s="777">
        <v>60971.446000000004</v>
      </c>
      <c r="AL11" s="777">
        <v>61250.750999999997</v>
      </c>
      <c r="AM11" s="777">
        <v>59651.076999999997</v>
      </c>
      <c r="AN11" s="777">
        <v>39595.633000000002</v>
      </c>
      <c r="AO11" s="777">
        <v>38146.071000000004</v>
      </c>
      <c r="AP11" s="777">
        <v>36067.595000000001</v>
      </c>
      <c r="AQ11" s="777">
        <v>9649.8529999999992</v>
      </c>
      <c r="AR11" s="777">
        <v>16196.278</v>
      </c>
      <c r="AS11" s="779">
        <v>21063.554</v>
      </c>
      <c r="AT11" s="781">
        <f t="shared" si="1"/>
        <v>-0.558837031757348</v>
      </c>
      <c r="AU11" s="799"/>
      <c r="AV11" s="800">
        <f t="shared" si="2"/>
        <v>1.6063649423931972</v>
      </c>
      <c r="AW11" s="801">
        <f t="shared" si="2"/>
        <v>1.6356703338169327</v>
      </c>
      <c r="AX11" s="802">
        <f t="shared" si="2"/>
        <v>1.6952825210012943</v>
      </c>
      <c r="AY11" s="801">
        <f t="shared" si="2"/>
        <v>1.8689013046019598</v>
      </c>
      <c r="AZ11" s="801">
        <f t="shared" si="2"/>
        <v>1.863014320311879</v>
      </c>
      <c r="BA11" s="801">
        <f t="shared" si="2"/>
        <v>1.9501482959499614</v>
      </c>
      <c r="BB11" s="801">
        <f t="shared" si="2"/>
        <v>1.9864311998973903</v>
      </c>
      <c r="BC11" s="801">
        <f t="shared" si="2"/>
        <v>2.015615094594458</v>
      </c>
      <c r="BD11" s="801">
        <f t="shared" si="2"/>
        <v>1.9008118730780947</v>
      </c>
      <c r="BE11" s="801">
        <f t="shared" si="2"/>
        <v>1.8923951484273351</v>
      </c>
      <c r="BF11" s="801">
        <f t="shared" si="2"/>
        <v>1.7937868280522409</v>
      </c>
      <c r="BG11" s="801">
        <f t="shared" si="2"/>
        <v>1.9458152571023697</v>
      </c>
      <c r="BH11" s="801">
        <f t="shared" si="2"/>
        <v>1.8421986141138704</v>
      </c>
      <c r="BI11" s="801">
        <f t="shared" si="2"/>
        <v>1.818553311411502</v>
      </c>
      <c r="BJ11" s="801">
        <f t="shared" si="2"/>
        <v>2.3750109572730072</v>
      </c>
      <c r="BK11" s="803">
        <f t="shared" si="3"/>
        <v>0.40095289596346517</v>
      </c>
      <c r="BL11" s="804" t="s">
        <v>1024</v>
      </c>
      <c r="BM11" s="805" t="s">
        <v>484</v>
      </c>
    </row>
    <row r="12" spans="1:66" ht="39" thickBot="1" x14ac:dyDescent="0.25">
      <c r="A12" s="728">
        <v>19</v>
      </c>
      <c r="B12" s="806" t="s">
        <v>30</v>
      </c>
      <c r="C12" s="807">
        <v>17</v>
      </c>
      <c r="D12" s="808"/>
      <c r="E12" s="807">
        <v>37.389999999999397</v>
      </c>
      <c r="F12" s="809">
        <v>861</v>
      </c>
      <c r="G12" s="806">
        <v>5</v>
      </c>
      <c r="H12" s="806" t="s">
        <v>29</v>
      </c>
      <c r="I12" s="806" t="s">
        <v>9</v>
      </c>
      <c r="J12" s="807">
        <v>2832</v>
      </c>
      <c r="K12" s="810" t="s">
        <v>850</v>
      </c>
      <c r="L12" s="811" t="s">
        <v>351</v>
      </c>
      <c r="M12" s="812">
        <v>47415211.049999997</v>
      </c>
      <c r="N12" s="812">
        <v>39442384.450000003</v>
      </c>
      <c r="O12" s="813">
        <v>56114767.350000001</v>
      </c>
      <c r="P12" s="812">
        <v>58097007.325000003</v>
      </c>
      <c r="Q12" s="812">
        <v>66303881.899999999</v>
      </c>
      <c r="R12" s="812">
        <v>51488875.375</v>
      </c>
      <c r="S12" s="812">
        <v>66702131.575000003</v>
      </c>
      <c r="T12" s="812">
        <v>64290465.975000001</v>
      </c>
      <c r="U12" s="812">
        <v>65312169.034000002</v>
      </c>
      <c r="V12" s="812">
        <v>47566048.494999997</v>
      </c>
      <c r="W12" s="812">
        <v>57019175.453000002</v>
      </c>
      <c r="X12" s="812">
        <v>57500363.251999997</v>
      </c>
      <c r="Y12" s="812">
        <v>54159484.310000002</v>
      </c>
      <c r="Z12" s="812">
        <v>50679190.634999998</v>
      </c>
      <c r="AA12" s="814">
        <v>56129000.071999997</v>
      </c>
      <c r="AB12" s="815">
        <v>59.4</v>
      </c>
      <c r="AC12" s="816">
        <f t="shared" si="0"/>
        <v>2.53635944193136E-4</v>
      </c>
      <c r="AD12" s="817"/>
      <c r="AE12" s="812">
        <v>39089.071000000004</v>
      </c>
      <c r="AF12" s="812">
        <v>37686.773000000001</v>
      </c>
      <c r="AG12" s="818">
        <v>42331.063999999998</v>
      </c>
      <c r="AH12" s="812">
        <v>44322.963000000003</v>
      </c>
      <c r="AI12" s="812">
        <v>46364.550999999999</v>
      </c>
      <c r="AJ12" s="812">
        <v>40949.347999999998</v>
      </c>
      <c r="AK12" s="812">
        <v>22006.748</v>
      </c>
      <c r="AL12" s="812">
        <v>24250.063999999998</v>
      </c>
      <c r="AM12" s="812">
        <v>13256.557000000001</v>
      </c>
      <c r="AN12" s="812">
        <v>13398.074000000001</v>
      </c>
      <c r="AO12" s="812">
        <v>210.81800000000001</v>
      </c>
      <c r="AP12" s="812">
        <v>82.525999999999996</v>
      </c>
      <c r="AQ12" s="812">
        <v>103.29600000000001</v>
      </c>
      <c r="AR12" s="812">
        <v>108.654</v>
      </c>
      <c r="AS12" s="814">
        <v>32.148000000000003</v>
      </c>
      <c r="AT12" s="816">
        <f t="shared" si="1"/>
        <v>-0.99924055771430642</v>
      </c>
      <c r="AU12" s="746"/>
      <c r="AV12" s="761">
        <f t="shared" si="2"/>
        <v>1.6487987772016888</v>
      </c>
      <c r="AW12" s="762">
        <f t="shared" si="2"/>
        <v>1.9109784322382668</v>
      </c>
      <c r="AX12" s="763">
        <f t="shared" si="2"/>
        <v>1.5087316939575621</v>
      </c>
      <c r="AY12" s="762">
        <f t="shared" si="2"/>
        <v>1.5258260292842027</v>
      </c>
      <c r="AZ12" s="762">
        <f t="shared" si="2"/>
        <v>1.3985471037707069</v>
      </c>
      <c r="BA12" s="762">
        <f t="shared" si="2"/>
        <v>1.5906095327101519</v>
      </c>
      <c r="BB12" s="762">
        <f t="shared" si="2"/>
        <v>0.65985141645002965</v>
      </c>
      <c r="BC12" s="762">
        <f t="shared" si="2"/>
        <v>0.7543906746431075</v>
      </c>
      <c r="BD12" s="762">
        <f t="shared" si="2"/>
        <v>0.40594447240295889</v>
      </c>
      <c r="BE12" s="762">
        <f t="shared" si="2"/>
        <v>0.56334610184860601</v>
      </c>
      <c r="BF12" s="762">
        <f t="shared" si="2"/>
        <v>7.3946351670333751E-3</v>
      </c>
      <c r="BG12" s="762">
        <f t="shared" si="2"/>
        <v>2.8704514313526376E-3</v>
      </c>
      <c r="BH12" s="762">
        <f t="shared" si="2"/>
        <v>3.8145119480366778E-3</v>
      </c>
      <c r="BI12" s="762">
        <f t="shared" si="2"/>
        <v>4.2879137823073881E-3</v>
      </c>
      <c r="BJ12" s="762">
        <f t="shared" si="2"/>
        <v>1.1455041051421496E-3</v>
      </c>
      <c r="BK12" s="797">
        <f t="shared" si="3"/>
        <v>-0.99924075028732418</v>
      </c>
      <c r="BL12" s="819" t="s">
        <v>321</v>
      </c>
      <c r="BM12" s="820" t="s">
        <v>606</v>
      </c>
      <c r="BN12" s="821"/>
    </row>
    <row r="13" spans="1:66" ht="25.5" x14ac:dyDescent="0.2">
      <c r="A13" s="728">
        <v>20</v>
      </c>
      <c r="B13" s="786" t="s">
        <v>33</v>
      </c>
      <c r="C13" s="787">
        <v>18</v>
      </c>
      <c r="D13" s="822"/>
      <c r="E13" s="822"/>
      <c r="F13" s="788">
        <v>983</v>
      </c>
      <c r="G13" s="786">
        <v>7</v>
      </c>
      <c r="H13" s="786" t="s">
        <v>32</v>
      </c>
      <c r="I13" s="786" t="s">
        <v>9</v>
      </c>
      <c r="J13" s="787">
        <v>2480</v>
      </c>
      <c r="K13" s="789" t="s">
        <v>851</v>
      </c>
      <c r="L13" s="790" t="s">
        <v>350</v>
      </c>
      <c r="M13" s="736">
        <v>43756015.112999998</v>
      </c>
      <c r="N13" s="736">
        <v>40283815.483000003</v>
      </c>
      <c r="O13" s="737">
        <v>42642027.098999999</v>
      </c>
      <c r="P13" s="736">
        <v>33470707.662</v>
      </c>
      <c r="Q13" s="736">
        <v>41738507.914999999</v>
      </c>
      <c r="R13" s="736">
        <v>42692287.792000003</v>
      </c>
      <c r="S13" s="736">
        <v>43668754.494999997</v>
      </c>
      <c r="T13" s="736">
        <v>36881776.625</v>
      </c>
      <c r="U13" s="736">
        <v>39952877.225000001</v>
      </c>
      <c r="V13" s="736">
        <v>38060178.597999997</v>
      </c>
      <c r="W13" s="736">
        <v>34819216.711999997</v>
      </c>
      <c r="X13" s="736">
        <v>39828419.092</v>
      </c>
      <c r="Y13" s="736">
        <v>30012771.390999999</v>
      </c>
      <c r="Z13" s="736">
        <v>32816166.872000001</v>
      </c>
      <c r="AA13" s="738">
        <v>28480359.509</v>
      </c>
      <c r="AB13" s="739">
        <v>52</v>
      </c>
      <c r="AC13" s="740">
        <f t="shared" si="0"/>
        <v>-0.33210587191649027</v>
      </c>
      <c r="AD13" s="791"/>
      <c r="AE13" s="736">
        <v>21761.133999999998</v>
      </c>
      <c r="AF13" s="736">
        <v>19078.239000000001</v>
      </c>
      <c r="AG13" s="792">
        <v>20015.919999999998</v>
      </c>
      <c r="AH13" s="736">
        <v>15677.112999999999</v>
      </c>
      <c r="AI13" s="736">
        <v>27395.929</v>
      </c>
      <c r="AJ13" s="736">
        <v>36894.300999999999</v>
      </c>
      <c r="AK13" s="736">
        <v>32930.464999999997</v>
      </c>
      <c r="AL13" s="736">
        <v>31366.105</v>
      </c>
      <c r="AM13" s="736">
        <v>33300.881999999998</v>
      </c>
      <c r="AN13" s="736">
        <v>26741.174999999999</v>
      </c>
      <c r="AO13" s="736">
        <v>30629.56</v>
      </c>
      <c r="AP13" s="736">
        <v>36391.192000000003</v>
      </c>
      <c r="AQ13" s="736">
        <v>26393.281999999999</v>
      </c>
      <c r="AR13" s="736">
        <v>8240.1929999999993</v>
      </c>
      <c r="AS13" s="738">
        <v>1373.1179999999999</v>
      </c>
      <c r="AT13" s="740">
        <f t="shared" si="1"/>
        <v>-0.93139870662952295</v>
      </c>
      <c r="AU13" s="793"/>
      <c r="AV13" s="747">
        <f t="shared" si="2"/>
        <v>0.994657943315991</v>
      </c>
      <c r="AW13" s="748">
        <f t="shared" si="2"/>
        <v>0.94719126136654674</v>
      </c>
      <c r="AX13" s="749">
        <f t="shared" si="2"/>
        <v>0.93878839078311049</v>
      </c>
      <c r="AY13" s="748">
        <f t="shared" si="2"/>
        <v>0.93676615136515662</v>
      </c>
      <c r="AZ13" s="748">
        <f t="shared" si="2"/>
        <v>1.312741176842809</v>
      </c>
      <c r="BA13" s="748">
        <f t="shared" si="2"/>
        <v>1.7283824741251523</v>
      </c>
      <c r="BB13" s="748">
        <f t="shared" si="2"/>
        <v>1.5081934614723431</v>
      </c>
      <c r="BC13" s="748">
        <f t="shared" si="2"/>
        <v>1.7008998953016137</v>
      </c>
      <c r="BD13" s="748">
        <f t="shared" si="2"/>
        <v>1.667007951014972</v>
      </c>
      <c r="BE13" s="748">
        <f t="shared" si="2"/>
        <v>1.4052049141674394</v>
      </c>
      <c r="BF13" s="748">
        <f t="shared" si="2"/>
        <v>1.7593480205684187</v>
      </c>
      <c r="BG13" s="748">
        <f t="shared" si="2"/>
        <v>1.8273982663454293</v>
      </c>
      <c r="BH13" s="748">
        <f t="shared" si="2"/>
        <v>1.7588033878080727</v>
      </c>
      <c r="BI13" s="748">
        <f t="shared" si="2"/>
        <v>0.50220326049297637</v>
      </c>
      <c r="BJ13" s="748">
        <f t="shared" si="2"/>
        <v>9.642560864205979E-2</v>
      </c>
      <c r="BK13" s="794">
        <f t="shared" si="3"/>
        <v>-0.89728717399069624</v>
      </c>
      <c r="BL13" s="795"/>
      <c r="BM13" s="823" t="s">
        <v>607</v>
      </c>
      <c r="BN13" s="769"/>
    </row>
    <row r="14" spans="1:66" ht="38.25" x14ac:dyDescent="0.2">
      <c r="A14" s="728">
        <v>22</v>
      </c>
      <c r="B14" s="752"/>
      <c r="C14" s="753"/>
      <c r="D14" s="731"/>
      <c r="E14" s="731"/>
      <c r="F14" s="754"/>
      <c r="G14" s="752"/>
      <c r="H14" s="752"/>
      <c r="I14" s="752"/>
      <c r="J14" s="753">
        <v>2594</v>
      </c>
      <c r="K14" s="755" t="s">
        <v>852</v>
      </c>
      <c r="L14" s="756" t="s">
        <v>352</v>
      </c>
      <c r="M14" s="742">
        <v>40903160.410999998</v>
      </c>
      <c r="N14" s="742">
        <v>40920324.487999998</v>
      </c>
      <c r="O14" s="757">
        <v>37719690.598999999</v>
      </c>
      <c r="P14" s="742">
        <v>37871754.483000003</v>
      </c>
      <c r="Q14" s="742">
        <v>38620207.853</v>
      </c>
      <c r="R14" s="742">
        <v>44104137.998000003</v>
      </c>
      <c r="S14" s="742">
        <v>42217464.213</v>
      </c>
      <c r="T14" s="742">
        <v>42060188.520999998</v>
      </c>
      <c r="U14" s="742">
        <v>37942684.794</v>
      </c>
      <c r="V14" s="742">
        <v>38628033.995999999</v>
      </c>
      <c r="W14" s="742">
        <v>40639360.774999999</v>
      </c>
      <c r="X14" s="742">
        <v>36077887.93</v>
      </c>
      <c r="Y14" s="742">
        <v>29780082.515000001</v>
      </c>
      <c r="Z14" s="742">
        <v>27297730.879000001</v>
      </c>
      <c r="AA14" s="744">
        <v>33718492.763999999</v>
      </c>
      <c r="AB14" s="758">
        <v>54</v>
      </c>
      <c r="AC14" s="745">
        <f t="shared" si="0"/>
        <v>-0.10607716477679904</v>
      </c>
      <c r="AD14" s="759"/>
      <c r="AE14" s="742">
        <v>20917.067999999999</v>
      </c>
      <c r="AF14" s="742">
        <v>20085.559000000001</v>
      </c>
      <c r="AG14" s="760">
        <v>18181.560000000001</v>
      </c>
      <c r="AH14" s="742">
        <v>17076.517</v>
      </c>
      <c r="AI14" s="742">
        <v>25740.108</v>
      </c>
      <c r="AJ14" s="742">
        <v>37764.427000000003</v>
      </c>
      <c r="AK14" s="742">
        <v>32441.294000000002</v>
      </c>
      <c r="AL14" s="742">
        <v>35518.258000000002</v>
      </c>
      <c r="AM14" s="742">
        <v>31633.383999999998</v>
      </c>
      <c r="AN14" s="742">
        <v>27734.794000000002</v>
      </c>
      <c r="AO14" s="742">
        <v>38302.432999999997</v>
      </c>
      <c r="AP14" s="742">
        <v>37694.542999999998</v>
      </c>
      <c r="AQ14" s="742">
        <v>26445.644</v>
      </c>
      <c r="AR14" s="742">
        <v>11322.39</v>
      </c>
      <c r="AS14" s="744">
        <v>2358.116</v>
      </c>
      <c r="AT14" s="745">
        <f t="shared" si="1"/>
        <v>-0.87030177828525168</v>
      </c>
      <c r="AU14" s="746"/>
      <c r="AV14" s="761">
        <f t="shared" si="2"/>
        <v>1.0227604805996759</v>
      </c>
      <c r="AW14" s="762">
        <f t="shared" si="2"/>
        <v>0.9816910912273018</v>
      </c>
      <c r="AX14" s="763">
        <f t="shared" si="2"/>
        <v>0.96403547915008714</v>
      </c>
      <c r="AY14" s="762">
        <f t="shared" si="2"/>
        <v>0.90180754671217378</v>
      </c>
      <c r="AZ14" s="762">
        <f t="shared" si="2"/>
        <v>1.3329865078911283</v>
      </c>
      <c r="BA14" s="762">
        <f t="shared" si="2"/>
        <v>1.7125117376384278</v>
      </c>
      <c r="BB14" s="762">
        <f t="shared" si="2"/>
        <v>1.5368660626476174</v>
      </c>
      <c r="BC14" s="762">
        <f t="shared" si="2"/>
        <v>1.6889252877345657</v>
      </c>
      <c r="BD14" s="762">
        <f t="shared" si="2"/>
        <v>1.6674299234092307</v>
      </c>
      <c r="BE14" s="762">
        <f t="shared" si="2"/>
        <v>1.4359930408506933</v>
      </c>
      <c r="BF14" s="762">
        <f t="shared" si="2"/>
        <v>1.8849919029022917</v>
      </c>
      <c r="BG14" s="762">
        <f t="shared" si="2"/>
        <v>2.08962027229181</v>
      </c>
      <c r="BH14" s="762">
        <f t="shared" si="2"/>
        <v>1.7760625066555495</v>
      </c>
      <c r="BI14" s="762">
        <f t="shared" si="2"/>
        <v>0.8295480712435519</v>
      </c>
      <c r="BJ14" s="762">
        <f t="shared" si="2"/>
        <v>0.1398707834602663</v>
      </c>
      <c r="BK14" s="797">
        <f t="shared" si="3"/>
        <v>-0.8549111661496327</v>
      </c>
      <c r="BL14" s="795"/>
      <c r="BM14" s="823" t="s">
        <v>608</v>
      </c>
      <c r="BN14" s="798"/>
    </row>
    <row r="15" spans="1:66" ht="38.25" x14ac:dyDescent="0.2">
      <c r="A15" s="728">
        <v>23</v>
      </c>
      <c r="B15" s="752"/>
      <c r="C15" s="753"/>
      <c r="D15" s="732">
        <v>44</v>
      </c>
      <c r="E15" s="732">
        <v>39.730000000003201</v>
      </c>
      <c r="F15" s="754">
        <v>988</v>
      </c>
      <c r="G15" s="752">
        <v>12</v>
      </c>
      <c r="H15" s="752" t="s">
        <v>36</v>
      </c>
      <c r="I15" s="752" t="s">
        <v>9</v>
      </c>
      <c r="J15" s="753">
        <v>1001</v>
      </c>
      <c r="K15" s="755" t="s">
        <v>853</v>
      </c>
      <c r="L15" s="756" t="s">
        <v>353</v>
      </c>
      <c r="M15" s="742">
        <v>28352012.774999999</v>
      </c>
      <c r="N15" s="742">
        <v>23822309.324999999</v>
      </c>
      <c r="O15" s="757">
        <v>28893582.175000001</v>
      </c>
      <c r="P15" s="742">
        <v>24596961.175000001</v>
      </c>
      <c r="Q15" s="742">
        <v>33423653.475000001</v>
      </c>
      <c r="R15" s="742">
        <v>21248881.699999999</v>
      </c>
      <c r="S15" s="742">
        <v>23816247.899999999</v>
      </c>
      <c r="T15" s="742">
        <v>27264141.409000002</v>
      </c>
      <c r="U15" s="742">
        <v>19526664.614</v>
      </c>
      <c r="V15" s="742">
        <v>16976410.140999999</v>
      </c>
      <c r="W15" s="742">
        <v>27302865.673</v>
      </c>
      <c r="X15" s="742">
        <v>26222005.346999999</v>
      </c>
      <c r="Y15" s="742">
        <v>18919520.368000001</v>
      </c>
      <c r="Z15" s="742">
        <v>14188929.437000001</v>
      </c>
      <c r="AA15" s="744">
        <v>16104594.174000001</v>
      </c>
      <c r="AB15" s="758">
        <v>25.8333333333333</v>
      </c>
      <c r="AC15" s="745">
        <f t="shared" si="0"/>
        <v>-0.44262382987131293</v>
      </c>
      <c r="AD15" s="759"/>
      <c r="AE15" s="742">
        <v>50911.756999999998</v>
      </c>
      <c r="AF15" s="742">
        <v>40590.055999999997</v>
      </c>
      <c r="AG15" s="760">
        <v>46484.578000000001</v>
      </c>
      <c r="AH15" s="742">
        <v>36834.603999999999</v>
      </c>
      <c r="AI15" s="742">
        <v>50329.93</v>
      </c>
      <c r="AJ15" s="742">
        <v>33049.226999999999</v>
      </c>
      <c r="AK15" s="742">
        <v>19587.266</v>
      </c>
      <c r="AL15" s="742">
        <v>16976.288</v>
      </c>
      <c r="AM15" s="742">
        <v>12646.942999999999</v>
      </c>
      <c r="AN15" s="742">
        <v>10897.567999999999</v>
      </c>
      <c r="AO15" s="742">
        <v>19279.593000000001</v>
      </c>
      <c r="AP15" s="742">
        <v>19665.508000000002</v>
      </c>
      <c r="AQ15" s="742">
        <v>14200.364</v>
      </c>
      <c r="AR15" s="742">
        <v>10346.413</v>
      </c>
      <c r="AS15" s="744">
        <v>12113.05</v>
      </c>
      <c r="AT15" s="745">
        <f t="shared" si="1"/>
        <v>-0.73941787747325582</v>
      </c>
      <c r="AU15" s="746"/>
      <c r="AV15" s="761">
        <f t="shared" si="2"/>
        <v>3.5914033620140398</v>
      </c>
      <c r="AW15" s="762">
        <f t="shared" si="2"/>
        <v>3.4077347788783277</v>
      </c>
      <c r="AX15" s="763">
        <f t="shared" si="2"/>
        <v>3.2176403547650456</v>
      </c>
      <c r="AY15" s="762">
        <f t="shared" si="2"/>
        <v>2.995053229375193</v>
      </c>
      <c r="AZ15" s="762">
        <f t="shared" si="2"/>
        <v>3.0116354597587867</v>
      </c>
      <c r="BA15" s="762">
        <f t="shared" si="2"/>
        <v>3.1106791845897472</v>
      </c>
      <c r="BB15" s="762">
        <f t="shared" si="2"/>
        <v>1.6448658144845731</v>
      </c>
      <c r="BC15" s="762">
        <f t="shared" si="2"/>
        <v>1.2453198320337393</v>
      </c>
      <c r="BD15" s="762">
        <f t="shared" si="2"/>
        <v>1.2953510750558539</v>
      </c>
      <c r="BE15" s="762">
        <f t="shared" si="2"/>
        <v>1.2838483412557418</v>
      </c>
      <c r="BF15" s="762">
        <f t="shared" si="2"/>
        <v>1.4122761493908478</v>
      </c>
      <c r="BG15" s="762">
        <f t="shared" si="2"/>
        <v>1.4999240324882237</v>
      </c>
      <c r="BH15" s="762">
        <f t="shared" si="2"/>
        <v>1.5011336147842456</v>
      </c>
      <c r="BI15" s="762">
        <f t="shared" si="2"/>
        <v>1.4583782442415989</v>
      </c>
      <c r="BJ15" s="762">
        <f t="shared" si="2"/>
        <v>1.5042974531523268</v>
      </c>
      <c r="BK15" s="797">
        <f t="shared" si="3"/>
        <v>-0.53248427813736454</v>
      </c>
      <c r="BL15" s="795"/>
      <c r="BM15" s="824" t="s">
        <v>510</v>
      </c>
    </row>
    <row r="16" spans="1:66" ht="27.75" customHeight="1" x14ac:dyDescent="0.2">
      <c r="A16" s="728">
        <v>24</v>
      </c>
      <c r="B16" s="752"/>
      <c r="C16" s="753"/>
      <c r="D16" s="767"/>
      <c r="E16" s="767"/>
      <c r="F16" s="754"/>
      <c r="G16" s="752"/>
      <c r="H16" s="752"/>
      <c r="I16" s="752"/>
      <c r="J16" s="753">
        <v>3797</v>
      </c>
      <c r="K16" s="755" t="s">
        <v>854</v>
      </c>
      <c r="L16" s="756" t="s">
        <v>354</v>
      </c>
      <c r="M16" s="742">
        <v>29927789.291999999</v>
      </c>
      <c r="N16" s="742">
        <v>26862923.692000002</v>
      </c>
      <c r="O16" s="757">
        <v>28934086.598000001</v>
      </c>
      <c r="P16" s="742">
        <v>29407126.806000002</v>
      </c>
      <c r="Q16" s="742">
        <v>26178044.107000001</v>
      </c>
      <c r="R16" s="742">
        <v>27946783.795000002</v>
      </c>
      <c r="S16" s="742">
        <v>31205026.589000002</v>
      </c>
      <c r="T16" s="742">
        <v>31466004.375</v>
      </c>
      <c r="U16" s="742">
        <v>25337033.381000001</v>
      </c>
      <c r="V16" s="742">
        <v>10053030.878</v>
      </c>
      <c r="W16" s="742">
        <v>10951908.217</v>
      </c>
      <c r="X16" s="742">
        <v>12801848.332</v>
      </c>
      <c r="Y16" s="742">
        <v>9424643.216</v>
      </c>
      <c r="Z16" s="742">
        <v>8518301.9900000002</v>
      </c>
      <c r="AA16" s="744">
        <v>10992511.954</v>
      </c>
      <c r="AB16" s="758">
        <v>77</v>
      </c>
      <c r="AC16" s="745">
        <f t="shared" si="0"/>
        <v>-0.62008436254698185</v>
      </c>
      <c r="AD16" s="759"/>
      <c r="AE16" s="742">
        <v>16534.384999999998</v>
      </c>
      <c r="AF16" s="742">
        <v>14840.548000000001</v>
      </c>
      <c r="AG16" s="760">
        <v>16047.102999999999</v>
      </c>
      <c r="AH16" s="742">
        <v>16340.441999999999</v>
      </c>
      <c r="AI16" s="742">
        <v>14057.4</v>
      </c>
      <c r="AJ16" s="742">
        <v>13484.487999999999</v>
      </c>
      <c r="AK16" s="742">
        <v>15906.897000000001</v>
      </c>
      <c r="AL16" s="742">
        <v>16852.598000000002</v>
      </c>
      <c r="AM16" s="742">
        <v>13082.165000000001</v>
      </c>
      <c r="AN16" s="742">
        <v>5544.7129999999997</v>
      </c>
      <c r="AO16" s="742">
        <v>5570.759</v>
      </c>
      <c r="AP16" s="742">
        <v>6241.4840000000004</v>
      </c>
      <c r="AQ16" s="742">
        <v>4376.085</v>
      </c>
      <c r="AR16" s="742">
        <v>4605.6869999999999</v>
      </c>
      <c r="AS16" s="744">
        <v>5977.8680000000004</v>
      </c>
      <c r="AT16" s="745">
        <f t="shared" si="1"/>
        <v>-0.62747992581589329</v>
      </c>
      <c r="AU16" s="746"/>
      <c r="AV16" s="761">
        <f t="shared" si="2"/>
        <v>1.1049519788232274</v>
      </c>
      <c r="AW16" s="762">
        <f t="shared" si="2"/>
        <v>1.1049093665422305</v>
      </c>
      <c r="AX16" s="763">
        <f t="shared" si="2"/>
        <v>1.1092178732270206</v>
      </c>
      <c r="AY16" s="762">
        <f t="shared" si="2"/>
        <v>1.11132529932615</v>
      </c>
      <c r="AZ16" s="762">
        <f t="shared" si="2"/>
        <v>1.0739839800515163</v>
      </c>
      <c r="BA16" s="762">
        <f t="shared" si="2"/>
        <v>0.96501179519716529</v>
      </c>
      <c r="BB16" s="762">
        <f t="shared" si="2"/>
        <v>1.0195086329846164</v>
      </c>
      <c r="BC16" s="762">
        <f t="shared" si="2"/>
        <v>1.071162248575134</v>
      </c>
      <c r="BD16" s="762">
        <f t="shared" si="2"/>
        <v>1.0326516765621181</v>
      </c>
      <c r="BE16" s="762">
        <f t="shared" si="2"/>
        <v>1.1030928020193433</v>
      </c>
      <c r="BF16" s="762">
        <f t="shared" si="2"/>
        <v>1.0173129448533618</v>
      </c>
      <c r="BG16" s="762">
        <f t="shared" si="2"/>
        <v>0.97509107093520908</v>
      </c>
      <c r="BH16" s="762">
        <f t="shared" si="2"/>
        <v>0.92864735559873957</v>
      </c>
      <c r="BI16" s="762">
        <f t="shared" si="2"/>
        <v>1.0813626953838484</v>
      </c>
      <c r="BJ16" s="762">
        <f t="shared" si="2"/>
        <v>1.0876254717784954</v>
      </c>
      <c r="BK16" s="797">
        <f t="shared" si="3"/>
        <v>-1.946633025819075E-2</v>
      </c>
      <c r="BL16" s="795"/>
      <c r="BM16" s="824" t="s">
        <v>485</v>
      </c>
    </row>
    <row r="17" spans="1:66" ht="38.25" x14ac:dyDescent="0.2">
      <c r="A17" s="728">
        <v>25</v>
      </c>
      <c r="B17" s="752"/>
      <c r="C17" s="753"/>
      <c r="D17" s="731"/>
      <c r="E17" s="753">
        <v>26.3600000000006</v>
      </c>
      <c r="F17" s="754">
        <v>990</v>
      </c>
      <c r="G17" s="752">
        <v>8</v>
      </c>
      <c r="H17" s="752" t="s">
        <v>39</v>
      </c>
      <c r="I17" s="752" t="s">
        <v>9</v>
      </c>
      <c r="J17" s="753">
        <v>2872</v>
      </c>
      <c r="K17" s="755" t="s">
        <v>855</v>
      </c>
      <c r="L17" s="756">
        <v>70</v>
      </c>
      <c r="M17" s="742">
        <v>23561144.824999999</v>
      </c>
      <c r="N17" s="742">
        <v>26205024.850000001</v>
      </c>
      <c r="O17" s="757">
        <v>25122960.274999999</v>
      </c>
      <c r="P17" s="742">
        <v>24428644.800000001</v>
      </c>
      <c r="Q17" s="742">
        <v>25532418.975000001</v>
      </c>
      <c r="R17" s="742">
        <v>22483103.125</v>
      </c>
      <c r="S17" s="742">
        <v>25822382.949999999</v>
      </c>
      <c r="T17" s="742">
        <v>24207612.199999999</v>
      </c>
      <c r="U17" s="742">
        <v>22853504.774999999</v>
      </c>
      <c r="V17" s="742">
        <v>26281225.383000001</v>
      </c>
      <c r="W17" s="742">
        <v>21085735.956999999</v>
      </c>
      <c r="X17" s="742">
        <v>28357274.66</v>
      </c>
      <c r="Y17" s="742">
        <v>28741120.403000001</v>
      </c>
      <c r="Z17" s="742">
        <v>31191961.151000001</v>
      </c>
      <c r="AA17" s="744">
        <v>27633597.045000002</v>
      </c>
      <c r="AB17" s="758">
        <v>65.5</v>
      </c>
      <c r="AC17" s="745">
        <f t="shared" si="0"/>
        <v>9.9933954538723377E-2</v>
      </c>
      <c r="AD17" s="759"/>
      <c r="AE17" s="742">
        <v>24905.960999999999</v>
      </c>
      <c r="AF17" s="742">
        <v>28858.785</v>
      </c>
      <c r="AG17" s="760">
        <v>30896.05</v>
      </c>
      <c r="AH17" s="742">
        <v>32828.178</v>
      </c>
      <c r="AI17" s="742">
        <v>29235.192999999999</v>
      </c>
      <c r="AJ17" s="742">
        <v>30221.678</v>
      </c>
      <c r="AK17" s="742">
        <v>31725.409</v>
      </c>
      <c r="AL17" s="742">
        <v>20907.391</v>
      </c>
      <c r="AM17" s="742">
        <v>1195.5139999999999</v>
      </c>
      <c r="AN17" s="742">
        <v>3143.7890000000002</v>
      </c>
      <c r="AO17" s="742">
        <v>1712.546</v>
      </c>
      <c r="AP17" s="742">
        <v>2419.8710000000001</v>
      </c>
      <c r="AQ17" s="742">
        <v>741.05100000000004</v>
      </c>
      <c r="AR17" s="742">
        <v>2046.319</v>
      </c>
      <c r="AS17" s="744">
        <v>3482.3020000000001</v>
      </c>
      <c r="AT17" s="745">
        <f t="shared" si="1"/>
        <v>-0.88728973444825476</v>
      </c>
      <c r="AU17" s="746"/>
      <c r="AV17" s="761">
        <f t="shared" si="2"/>
        <v>2.1141554185918046</v>
      </c>
      <c r="AW17" s="762">
        <f t="shared" si="2"/>
        <v>2.2025382662440025</v>
      </c>
      <c r="AX17" s="763">
        <f t="shared" si="2"/>
        <v>2.4595867415150781</v>
      </c>
      <c r="AY17" s="762">
        <f t="shared" si="2"/>
        <v>2.6876790152517995</v>
      </c>
      <c r="AZ17" s="762">
        <f t="shared" si="2"/>
        <v>2.2900449055473797</v>
      </c>
      <c r="BA17" s="762">
        <f t="shared" si="2"/>
        <v>2.6883902842037068</v>
      </c>
      <c r="BB17" s="762">
        <f t="shared" si="2"/>
        <v>2.457202269940002</v>
      </c>
      <c r="BC17" s="762">
        <f t="shared" si="2"/>
        <v>1.7273402124311956</v>
      </c>
      <c r="BD17" s="762">
        <f t="shared" si="2"/>
        <v>0.10462412761370428</v>
      </c>
      <c r="BE17" s="762">
        <f t="shared" si="2"/>
        <v>0.23924219317669704</v>
      </c>
      <c r="BF17" s="762">
        <f t="shared" si="2"/>
        <v>0.16243644551865619</v>
      </c>
      <c r="BG17" s="762">
        <f t="shared" si="2"/>
        <v>0.17067020925063747</v>
      </c>
      <c r="BH17" s="762">
        <f t="shared" si="2"/>
        <v>5.1567300759969611E-2</v>
      </c>
      <c r="BI17" s="762">
        <f t="shared" si="2"/>
        <v>0.1312081013498182</v>
      </c>
      <c r="BJ17" s="762">
        <f t="shared" si="2"/>
        <v>0.25203392770975391</v>
      </c>
      <c r="BK17" s="797">
        <f t="shared" si="3"/>
        <v>-0.89752996978894761</v>
      </c>
      <c r="BL17" s="795" t="s">
        <v>324</v>
      </c>
      <c r="BM17" s="825" t="s">
        <v>472</v>
      </c>
      <c r="BN17" s="769"/>
    </row>
    <row r="18" spans="1:66" ht="63.75" x14ac:dyDescent="0.2">
      <c r="A18" s="728">
        <v>26</v>
      </c>
      <c r="B18" s="752"/>
      <c r="C18" s="753"/>
      <c r="D18" s="753">
        <v>92</v>
      </c>
      <c r="E18" s="753">
        <v>25.549999999999301</v>
      </c>
      <c r="F18" s="754">
        <v>1001</v>
      </c>
      <c r="G18" s="752">
        <v>6</v>
      </c>
      <c r="H18" s="752" t="s">
        <v>42</v>
      </c>
      <c r="I18" s="752" t="s">
        <v>9</v>
      </c>
      <c r="J18" s="753">
        <v>2526</v>
      </c>
      <c r="K18" s="755" t="s">
        <v>856</v>
      </c>
      <c r="L18" s="756">
        <v>1</v>
      </c>
      <c r="M18" s="742">
        <v>35759654.825000003</v>
      </c>
      <c r="N18" s="742">
        <v>32438774.355999999</v>
      </c>
      <c r="O18" s="757">
        <v>29110607.456999999</v>
      </c>
      <c r="P18" s="742">
        <v>33078183.081999999</v>
      </c>
      <c r="Q18" s="742">
        <v>35652564.739</v>
      </c>
      <c r="R18" s="742">
        <v>27263623.208000001</v>
      </c>
      <c r="S18" s="742">
        <v>31252666.127</v>
      </c>
      <c r="T18" s="742">
        <v>31543107.956999999</v>
      </c>
      <c r="U18" s="742">
        <v>29116134.210000001</v>
      </c>
      <c r="V18" s="742">
        <v>27033668.890999999</v>
      </c>
      <c r="W18" s="742">
        <v>32361188.361000001</v>
      </c>
      <c r="X18" s="742">
        <v>28291488.940000001</v>
      </c>
      <c r="Y18" s="742">
        <v>26530709.938000001</v>
      </c>
      <c r="Z18" s="742">
        <v>28153996.090999998</v>
      </c>
      <c r="AA18" s="744">
        <v>24492242.620000001</v>
      </c>
      <c r="AB18" s="758">
        <v>53</v>
      </c>
      <c r="AC18" s="745">
        <f t="shared" si="0"/>
        <v>-0.15864886515411603</v>
      </c>
      <c r="AD18" s="759"/>
      <c r="AE18" s="742">
        <v>34977.769</v>
      </c>
      <c r="AF18" s="742">
        <v>27833.638999999999</v>
      </c>
      <c r="AG18" s="760">
        <v>29379.416000000001</v>
      </c>
      <c r="AH18" s="742">
        <v>34856.913999999997</v>
      </c>
      <c r="AI18" s="742">
        <v>36929.794000000002</v>
      </c>
      <c r="AJ18" s="742">
        <v>34362.131000000001</v>
      </c>
      <c r="AK18" s="742">
        <v>46201.375</v>
      </c>
      <c r="AL18" s="742">
        <v>45140.813999999998</v>
      </c>
      <c r="AM18" s="742">
        <v>35317.089</v>
      </c>
      <c r="AN18" s="742">
        <v>962.91</v>
      </c>
      <c r="AO18" s="742">
        <v>958.57</v>
      </c>
      <c r="AP18" s="742">
        <v>1528.107</v>
      </c>
      <c r="AQ18" s="742">
        <v>1779.2370000000001</v>
      </c>
      <c r="AR18" s="742">
        <v>2355.4850000000001</v>
      </c>
      <c r="AS18" s="744">
        <v>1902.06</v>
      </c>
      <c r="AT18" s="745">
        <f t="shared" si="1"/>
        <v>-0.93525875395208669</v>
      </c>
      <c r="AU18" s="746"/>
      <c r="AV18" s="761">
        <f t="shared" si="2"/>
        <v>1.9562699456229999</v>
      </c>
      <c r="AW18" s="762">
        <f t="shared" si="2"/>
        <v>1.7160721730444655</v>
      </c>
      <c r="AX18" s="763">
        <f t="shared" si="2"/>
        <v>2.0184680820142327</v>
      </c>
      <c r="AY18" s="762">
        <f t="shared" si="2"/>
        <v>2.1075470749763112</v>
      </c>
      <c r="AZ18" s="762">
        <f t="shared" si="2"/>
        <v>2.0716486609224414</v>
      </c>
      <c r="BA18" s="762">
        <f t="shared" si="2"/>
        <v>2.5207310662888767</v>
      </c>
      <c r="BB18" s="762">
        <f t="shared" si="2"/>
        <v>2.9566357514750026</v>
      </c>
      <c r="BC18" s="762">
        <f t="shared" si="2"/>
        <v>2.8621665348599499</v>
      </c>
      <c r="BD18" s="762">
        <f t="shared" si="2"/>
        <v>2.4259462980405049</v>
      </c>
      <c r="BE18" s="762">
        <f t="shared" si="2"/>
        <v>7.1237833376036522E-2</v>
      </c>
      <c r="BF18" s="762">
        <f t="shared" si="2"/>
        <v>5.9241953002888981E-2</v>
      </c>
      <c r="BG18" s="762">
        <f t="shared" si="2"/>
        <v>0.10802591572615902</v>
      </c>
      <c r="BH18" s="762">
        <f t="shared" si="2"/>
        <v>0.13412660303157545</v>
      </c>
      <c r="BI18" s="762">
        <f t="shared" si="2"/>
        <v>0.16732864438757089</v>
      </c>
      <c r="BJ18" s="762">
        <f t="shared" si="2"/>
        <v>0.15531938250904032</v>
      </c>
      <c r="BK18" s="797">
        <f t="shared" si="3"/>
        <v>-0.92305086025732597</v>
      </c>
      <c r="BL18" s="795" t="s">
        <v>324</v>
      </c>
      <c r="BM18" s="823" t="s">
        <v>486</v>
      </c>
    </row>
    <row r="19" spans="1:66" ht="63.75" x14ac:dyDescent="0.2">
      <c r="A19" s="728">
        <v>27</v>
      </c>
      <c r="B19" s="752"/>
      <c r="C19" s="753"/>
      <c r="D19" s="753">
        <v>81</v>
      </c>
      <c r="E19" s="753">
        <v>23.1100000000006</v>
      </c>
      <c r="F19" s="754"/>
      <c r="G19" s="752"/>
      <c r="H19" s="752"/>
      <c r="I19" s="752"/>
      <c r="J19" s="753">
        <v>3122</v>
      </c>
      <c r="K19" s="755" t="s">
        <v>857</v>
      </c>
      <c r="L19" s="756">
        <v>2</v>
      </c>
      <c r="M19" s="742">
        <v>29807554.925000001</v>
      </c>
      <c r="N19" s="742">
        <v>34741064.092</v>
      </c>
      <c r="O19" s="757">
        <v>26501576.473999999</v>
      </c>
      <c r="P19" s="742">
        <v>30091900.754999999</v>
      </c>
      <c r="Q19" s="742">
        <v>32848961.477000002</v>
      </c>
      <c r="R19" s="742">
        <v>35612746.666000001</v>
      </c>
      <c r="S19" s="742">
        <v>26072213.410999998</v>
      </c>
      <c r="T19" s="742">
        <v>32572114.940000001</v>
      </c>
      <c r="U19" s="742">
        <v>31097134.199999999</v>
      </c>
      <c r="V19" s="742">
        <v>26189531.822999999</v>
      </c>
      <c r="W19" s="742">
        <v>30158395.785999998</v>
      </c>
      <c r="X19" s="742">
        <v>29989577.171999998</v>
      </c>
      <c r="Y19" s="742">
        <v>23903662.344000001</v>
      </c>
      <c r="Z19" s="742">
        <v>32048132.129999999</v>
      </c>
      <c r="AA19" s="744">
        <v>25162770.771000002</v>
      </c>
      <c r="AB19" s="758">
        <v>69.6666666666667</v>
      </c>
      <c r="AC19" s="745">
        <f t="shared" si="0"/>
        <v>-5.0517964631782E-2</v>
      </c>
      <c r="AD19" s="759"/>
      <c r="AE19" s="742">
        <v>30754.87</v>
      </c>
      <c r="AF19" s="742">
        <v>30991.679</v>
      </c>
      <c r="AG19" s="760">
        <v>26237.21</v>
      </c>
      <c r="AH19" s="742">
        <v>32104.901000000002</v>
      </c>
      <c r="AI19" s="742">
        <v>33866.154000000002</v>
      </c>
      <c r="AJ19" s="742">
        <v>43279.336000000003</v>
      </c>
      <c r="AK19" s="742">
        <v>36972.142999999996</v>
      </c>
      <c r="AL19" s="742">
        <v>45642.226000000002</v>
      </c>
      <c r="AM19" s="742">
        <v>14799.378000000001</v>
      </c>
      <c r="AN19" s="742">
        <v>1459.7380000000001</v>
      </c>
      <c r="AO19" s="742">
        <v>1056.826</v>
      </c>
      <c r="AP19" s="742">
        <v>1768.2729999999999</v>
      </c>
      <c r="AQ19" s="742">
        <v>1442.7349999999999</v>
      </c>
      <c r="AR19" s="742">
        <v>2272.1979999999999</v>
      </c>
      <c r="AS19" s="744">
        <v>1545.876</v>
      </c>
      <c r="AT19" s="745">
        <f t="shared" si="1"/>
        <v>-0.94108077802479762</v>
      </c>
      <c r="AU19" s="746"/>
      <c r="AV19" s="761">
        <f t="shared" ref="AV19:BJ35" si="4">IF(M19=0,0,AE19*2000/M19)</f>
        <v>2.0635620786329891</v>
      </c>
      <c r="AW19" s="762">
        <f t="shared" si="4"/>
        <v>1.7841525474250866</v>
      </c>
      <c r="AX19" s="763">
        <f t="shared" si="4"/>
        <v>1.980049000159718</v>
      </c>
      <c r="AY19" s="762">
        <f t="shared" si="4"/>
        <v>2.1337901690816605</v>
      </c>
      <c r="AZ19" s="762">
        <f t="shared" si="4"/>
        <v>2.0619314874664889</v>
      </c>
      <c r="BA19" s="762">
        <f t="shared" si="4"/>
        <v>2.430553105375576</v>
      </c>
      <c r="BB19" s="762">
        <f t="shared" si="4"/>
        <v>2.8361338116694967</v>
      </c>
      <c r="BC19" s="762">
        <f t="shared" si="4"/>
        <v>2.8025337675539959</v>
      </c>
      <c r="BD19" s="762">
        <f t="shared" si="4"/>
        <v>0.95181619661917272</v>
      </c>
      <c r="BE19" s="762">
        <f t="shared" si="4"/>
        <v>0.11147492134380489</v>
      </c>
      <c r="BF19" s="762">
        <f t="shared" si="4"/>
        <v>7.0085027565729818E-2</v>
      </c>
      <c r="BG19" s="762">
        <f t="shared" si="4"/>
        <v>0.11792583735731772</v>
      </c>
      <c r="BH19" s="762">
        <f t="shared" si="4"/>
        <v>0.12071246482965296</v>
      </c>
      <c r="BI19" s="762">
        <f t="shared" si="4"/>
        <v>0.14179909086639178</v>
      </c>
      <c r="BJ19" s="762">
        <f t="shared" si="4"/>
        <v>0.1228700936052413</v>
      </c>
      <c r="BK19" s="797">
        <f t="shared" si="3"/>
        <v>-0.93794593285553529</v>
      </c>
      <c r="BL19" s="795" t="s">
        <v>324</v>
      </c>
      <c r="BM19" s="823" t="s">
        <v>486</v>
      </c>
    </row>
    <row r="20" spans="1:66" ht="102" x14ac:dyDescent="0.2">
      <c r="A20" s="728">
        <v>28</v>
      </c>
      <c r="B20" s="752"/>
      <c r="C20" s="753"/>
      <c r="D20" s="731"/>
      <c r="E20" s="753">
        <v>21.3300000000017</v>
      </c>
      <c r="F20" s="754">
        <v>1008</v>
      </c>
      <c r="G20" s="752">
        <v>10</v>
      </c>
      <c r="H20" s="752" t="s">
        <v>45</v>
      </c>
      <c r="I20" s="752" t="s">
        <v>9</v>
      </c>
      <c r="J20" s="753">
        <v>3178</v>
      </c>
      <c r="K20" s="755" t="s">
        <v>858</v>
      </c>
      <c r="L20" s="756" t="s">
        <v>351</v>
      </c>
      <c r="M20" s="742">
        <v>17489373.600000001</v>
      </c>
      <c r="N20" s="742">
        <v>15628630.130000001</v>
      </c>
      <c r="O20" s="757">
        <v>14606159.979</v>
      </c>
      <c r="P20" s="742">
        <v>14720259.088</v>
      </c>
      <c r="Q20" s="742">
        <v>16141287.782</v>
      </c>
      <c r="R20" s="742">
        <v>15718095.388</v>
      </c>
      <c r="S20" s="742">
        <v>12454510.855</v>
      </c>
      <c r="T20" s="742">
        <v>13943591.887</v>
      </c>
      <c r="U20" s="742">
        <v>14672365.052999999</v>
      </c>
      <c r="V20" s="742">
        <v>8973759.2679999992</v>
      </c>
      <c r="W20" s="742">
        <v>11857217.509</v>
      </c>
      <c r="X20" s="742">
        <v>3905392.66</v>
      </c>
      <c r="Y20" s="742">
        <v>1812117.311</v>
      </c>
      <c r="Z20" s="742">
        <v>3962919.926</v>
      </c>
      <c r="AA20" s="744">
        <v>4619793.5609999998</v>
      </c>
      <c r="AB20" s="758">
        <v>73.3333333333333</v>
      </c>
      <c r="AC20" s="745">
        <f t="shared" si="0"/>
        <v>-0.68370923174591369</v>
      </c>
      <c r="AD20" s="759"/>
      <c r="AE20" s="742">
        <v>30064.921999999999</v>
      </c>
      <c r="AF20" s="742">
        <v>25151.893</v>
      </c>
      <c r="AG20" s="760">
        <v>23994.467000000001</v>
      </c>
      <c r="AH20" s="742">
        <v>26029.721000000001</v>
      </c>
      <c r="AI20" s="742">
        <v>30563.485000000001</v>
      </c>
      <c r="AJ20" s="742">
        <v>29992.013999999999</v>
      </c>
      <c r="AK20" s="742">
        <v>25368.309000000001</v>
      </c>
      <c r="AL20" s="742">
        <v>26619.975999999999</v>
      </c>
      <c r="AM20" s="742">
        <v>22026.464</v>
      </c>
      <c r="AN20" s="742">
        <v>14104.929</v>
      </c>
      <c r="AO20" s="742">
        <v>12103.713</v>
      </c>
      <c r="AP20" s="742">
        <v>1578.221</v>
      </c>
      <c r="AQ20" s="742">
        <v>600.11</v>
      </c>
      <c r="AR20" s="742">
        <v>1461.271</v>
      </c>
      <c r="AS20" s="744">
        <v>1767.731</v>
      </c>
      <c r="AT20" s="745">
        <f t="shared" si="1"/>
        <v>-0.92632755709889281</v>
      </c>
      <c r="AU20" s="746"/>
      <c r="AV20" s="761">
        <f t="shared" si="4"/>
        <v>3.4380787657254914</v>
      </c>
      <c r="AW20" s="762">
        <f t="shared" si="4"/>
        <v>3.2186945101118725</v>
      </c>
      <c r="AX20" s="763">
        <f t="shared" si="4"/>
        <v>3.2855270700167645</v>
      </c>
      <c r="AY20" s="762">
        <f t="shared" si="4"/>
        <v>3.5365846272664463</v>
      </c>
      <c r="AZ20" s="762">
        <f t="shared" si="4"/>
        <v>3.7869946206005882</v>
      </c>
      <c r="BA20" s="762">
        <f t="shared" si="4"/>
        <v>3.816240232629895</v>
      </c>
      <c r="BB20" s="762">
        <f t="shared" si="4"/>
        <v>4.0737543682521444</v>
      </c>
      <c r="BC20" s="762">
        <f t="shared" si="4"/>
        <v>3.8182379713534997</v>
      </c>
      <c r="BD20" s="762">
        <f t="shared" si="4"/>
        <v>3.0024421993912069</v>
      </c>
      <c r="BE20" s="762">
        <f t="shared" si="4"/>
        <v>3.1435942460140445</v>
      </c>
      <c r="BF20" s="762">
        <f t="shared" si="4"/>
        <v>2.0415772909306762</v>
      </c>
      <c r="BG20" s="762">
        <f t="shared" si="4"/>
        <v>0.80822654078527401</v>
      </c>
      <c r="BH20" s="762">
        <f t="shared" si="4"/>
        <v>0.66233018840136226</v>
      </c>
      <c r="BI20" s="762">
        <f t="shared" si="4"/>
        <v>0.73747187795184332</v>
      </c>
      <c r="BJ20" s="762">
        <f t="shared" si="4"/>
        <v>0.76528571099932752</v>
      </c>
      <c r="BK20" s="797">
        <f t="shared" si="3"/>
        <v>-0.76707368568555956</v>
      </c>
      <c r="BL20" s="795"/>
      <c r="BM20" s="825" t="s">
        <v>487</v>
      </c>
      <c r="BN20" s="769"/>
    </row>
    <row r="21" spans="1:66" ht="63.75" x14ac:dyDescent="0.2">
      <c r="A21" s="728">
        <v>29</v>
      </c>
      <c r="B21" s="752"/>
      <c r="C21" s="753"/>
      <c r="D21" s="731"/>
      <c r="E21" s="753">
        <v>21.129999999997398</v>
      </c>
      <c r="F21" s="754"/>
      <c r="G21" s="752"/>
      <c r="H21" s="752"/>
      <c r="I21" s="752"/>
      <c r="J21" s="753">
        <v>3775</v>
      </c>
      <c r="K21" s="755" t="s">
        <v>859</v>
      </c>
      <c r="L21" s="756" t="s">
        <v>355</v>
      </c>
      <c r="M21" s="742">
        <v>17291865.899999999</v>
      </c>
      <c r="N21" s="742">
        <v>14687580.289000001</v>
      </c>
      <c r="O21" s="757">
        <v>15727305.986</v>
      </c>
      <c r="P21" s="742">
        <v>16266365.02</v>
      </c>
      <c r="Q21" s="742">
        <v>17554078.477000002</v>
      </c>
      <c r="R21" s="742">
        <v>14799551.23</v>
      </c>
      <c r="S21" s="742">
        <v>13020624.647</v>
      </c>
      <c r="T21" s="742">
        <v>17055071.734999999</v>
      </c>
      <c r="U21" s="742">
        <v>11556125.313999999</v>
      </c>
      <c r="V21" s="742">
        <v>8548272.8430000003</v>
      </c>
      <c r="W21" s="742">
        <v>10357463.024</v>
      </c>
      <c r="X21" s="742">
        <v>3699384.551</v>
      </c>
      <c r="Y21" s="742">
        <v>1025324.736</v>
      </c>
      <c r="Z21" s="742">
        <v>2704047.9950000001</v>
      </c>
      <c r="AA21" s="744">
        <v>4609966.71</v>
      </c>
      <c r="AB21" s="758">
        <v>76.5</v>
      </c>
      <c r="AC21" s="745">
        <f t="shared" si="0"/>
        <v>-0.70688134928488955</v>
      </c>
      <c r="AD21" s="759"/>
      <c r="AE21" s="742">
        <v>28943.27</v>
      </c>
      <c r="AF21" s="742">
        <v>22359.33</v>
      </c>
      <c r="AG21" s="760">
        <v>23772.735000000001</v>
      </c>
      <c r="AH21" s="742">
        <v>27311.118999999999</v>
      </c>
      <c r="AI21" s="742">
        <v>32090.098999999998</v>
      </c>
      <c r="AJ21" s="742">
        <v>26674.67</v>
      </c>
      <c r="AK21" s="742">
        <v>25450.807000000001</v>
      </c>
      <c r="AL21" s="742">
        <v>33372.118000000002</v>
      </c>
      <c r="AM21" s="742">
        <v>18406.968000000001</v>
      </c>
      <c r="AN21" s="742">
        <v>12797.548000000001</v>
      </c>
      <c r="AO21" s="742">
        <v>10984.790999999999</v>
      </c>
      <c r="AP21" s="742">
        <v>1431.6849999999999</v>
      </c>
      <c r="AQ21" s="742">
        <v>325.61399999999998</v>
      </c>
      <c r="AR21" s="742">
        <v>1033.991</v>
      </c>
      <c r="AS21" s="744">
        <v>1756.72</v>
      </c>
      <c r="AT21" s="745">
        <f t="shared" si="1"/>
        <v>-0.92610358042522234</v>
      </c>
      <c r="AU21" s="746"/>
      <c r="AV21" s="761">
        <f t="shared" si="4"/>
        <v>3.3476167543029582</v>
      </c>
      <c r="AW21" s="762">
        <f t="shared" si="4"/>
        <v>3.044658079826208</v>
      </c>
      <c r="AX21" s="763">
        <f t="shared" si="4"/>
        <v>3.0231159769081639</v>
      </c>
      <c r="AY21" s="762">
        <f t="shared" si="4"/>
        <v>3.3579867372237291</v>
      </c>
      <c r="AZ21" s="762">
        <f t="shared" si="4"/>
        <v>3.6561416814953431</v>
      </c>
      <c r="BA21" s="762">
        <f t="shared" si="4"/>
        <v>3.6047944407838641</v>
      </c>
      <c r="BB21" s="762">
        <f t="shared" si="4"/>
        <v>3.9093066100886276</v>
      </c>
      <c r="BC21" s="762">
        <f t="shared" si="4"/>
        <v>3.9134538415941766</v>
      </c>
      <c r="BD21" s="762">
        <f t="shared" si="4"/>
        <v>3.1856643121895454</v>
      </c>
      <c r="BE21" s="762">
        <f t="shared" si="4"/>
        <v>2.9941833245249398</v>
      </c>
      <c r="BF21" s="762">
        <f t="shared" si="4"/>
        <v>2.1211354507462636</v>
      </c>
      <c r="BG21" s="762">
        <f t="shared" si="4"/>
        <v>0.7740125311454813</v>
      </c>
      <c r="BH21" s="762">
        <f t="shared" si="4"/>
        <v>0.63514316697417506</v>
      </c>
      <c r="BI21" s="762">
        <f t="shared" si="4"/>
        <v>0.76477266817152034</v>
      </c>
      <c r="BJ21" s="762">
        <f t="shared" si="4"/>
        <v>0.76213999384824194</v>
      </c>
      <c r="BK21" s="797">
        <f t="shared" si="3"/>
        <v>-0.74789587972483063</v>
      </c>
      <c r="BL21" s="795"/>
      <c r="BM21" s="825" t="s">
        <v>1025</v>
      </c>
      <c r="BN21" s="769"/>
    </row>
    <row r="22" spans="1:66" ht="105" customHeight="1" x14ac:dyDescent="0.2">
      <c r="A22" s="728">
        <v>30</v>
      </c>
      <c r="B22" s="752"/>
      <c r="C22" s="753"/>
      <c r="D22" s="753">
        <v>20</v>
      </c>
      <c r="E22" s="753">
        <v>53.4700000000012</v>
      </c>
      <c r="F22" s="754">
        <v>1010</v>
      </c>
      <c r="G22" s="752">
        <v>13</v>
      </c>
      <c r="H22" s="752" t="s">
        <v>48</v>
      </c>
      <c r="I22" s="752" t="s">
        <v>9</v>
      </c>
      <c r="J22" s="753">
        <v>1008</v>
      </c>
      <c r="K22" s="755" t="s">
        <v>860</v>
      </c>
      <c r="L22" s="826" t="s">
        <v>356</v>
      </c>
      <c r="M22" s="742">
        <v>44040672.939999998</v>
      </c>
      <c r="N22" s="742">
        <v>40372259.420999996</v>
      </c>
      <c r="O22" s="757">
        <v>44575133.169</v>
      </c>
      <c r="P22" s="742">
        <v>43875561.990000002</v>
      </c>
      <c r="Q22" s="742">
        <v>45782192.516000003</v>
      </c>
      <c r="R22" s="742">
        <v>45862342.321000002</v>
      </c>
      <c r="S22" s="742">
        <v>43845876.843999997</v>
      </c>
      <c r="T22" s="742">
        <v>42814334.244999997</v>
      </c>
      <c r="U22" s="742">
        <v>46955772.998000003</v>
      </c>
      <c r="V22" s="742">
        <v>32997592.655999999</v>
      </c>
      <c r="W22" s="742">
        <v>30834791.988000002</v>
      </c>
      <c r="X22" s="742">
        <v>37809281.612999998</v>
      </c>
      <c r="Y22" s="742">
        <v>17062691.212000001</v>
      </c>
      <c r="Z22" s="742">
        <v>18690757.004000001</v>
      </c>
      <c r="AA22" s="744">
        <v>17356137.002</v>
      </c>
      <c r="AB22" s="758">
        <v>27.1666666666667</v>
      </c>
      <c r="AC22" s="745">
        <f t="shared" si="0"/>
        <v>-0.61063185305141354</v>
      </c>
      <c r="AD22" s="759"/>
      <c r="AE22" s="742">
        <v>57814.39</v>
      </c>
      <c r="AF22" s="742">
        <v>52328.167999999998</v>
      </c>
      <c r="AG22" s="760">
        <v>60900.845999999998</v>
      </c>
      <c r="AH22" s="742">
        <v>63494.400000000001</v>
      </c>
      <c r="AI22" s="742">
        <v>64282.889000000003</v>
      </c>
      <c r="AJ22" s="742">
        <v>66394.216</v>
      </c>
      <c r="AK22" s="742">
        <v>58358.487000000001</v>
      </c>
      <c r="AL22" s="742">
        <v>60470.097999999998</v>
      </c>
      <c r="AM22" s="742">
        <v>75821.803</v>
      </c>
      <c r="AN22" s="742">
        <v>50655.171999999999</v>
      </c>
      <c r="AO22" s="742">
        <v>45682.595000000001</v>
      </c>
      <c r="AP22" s="742">
        <v>55342.872000000003</v>
      </c>
      <c r="AQ22" s="742">
        <v>24024.332999999999</v>
      </c>
      <c r="AR22" s="742">
        <v>29047.975999999999</v>
      </c>
      <c r="AS22" s="744">
        <v>26828.256000000001</v>
      </c>
      <c r="AT22" s="745">
        <f t="shared" si="1"/>
        <v>-0.55947646441561749</v>
      </c>
      <c r="AU22" s="746"/>
      <c r="AV22" s="761">
        <f t="shared" si="4"/>
        <v>2.6254998455071292</v>
      </c>
      <c r="AW22" s="762">
        <f t="shared" si="4"/>
        <v>2.5922833525032303</v>
      </c>
      <c r="AX22" s="763">
        <f t="shared" si="4"/>
        <v>2.7325031545773957</v>
      </c>
      <c r="AY22" s="762">
        <f t="shared" si="4"/>
        <v>2.8942945512343052</v>
      </c>
      <c r="AZ22" s="762">
        <f t="shared" si="4"/>
        <v>2.8082049140627925</v>
      </c>
      <c r="BA22" s="762">
        <f t="shared" si="4"/>
        <v>2.8953696056469673</v>
      </c>
      <c r="BB22" s="762">
        <f t="shared" si="4"/>
        <v>2.6619828910086425</v>
      </c>
      <c r="BC22" s="762">
        <f t="shared" si="4"/>
        <v>2.824759467423549</v>
      </c>
      <c r="BD22" s="762">
        <f t="shared" si="4"/>
        <v>3.2294986605046199</v>
      </c>
      <c r="BE22" s="762">
        <f t="shared" si="4"/>
        <v>3.0702343972834818</v>
      </c>
      <c r="BF22" s="762">
        <f t="shared" si="4"/>
        <v>2.9630551759699451</v>
      </c>
      <c r="BG22" s="762">
        <f t="shared" si="4"/>
        <v>2.9274754578236375</v>
      </c>
      <c r="BH22" s="762">
        <f t="shared" si="4"/>
        <v>2.8160074751987487</v>
      </c>
      <c r="BI22" s="762">
        <f t="shared" si="4"/>
        <v>3.1082717509818845</v>
      </c>
      <c r="BJ22" s="762">
        <f t="shared" si="4"/>
        <v>3.0915008330377316</v>
      </c>
      <c r="BK22" s="797">
        <f t="shared" si="3"/>
        <v>0.13138051747861856</v>
      </c>
      <c r="BL22" s="795"/>
      <c r="BM22" s="823" t="s">
        <v>1026</v>
      </c>
      <c r="BN22" s="827"/>
    </row>
    <row r="23" spans="1:66" ht="78" customHeight="1" x14ac:dyDescent="0.2">
      <c r="A23" s="728">
        <v>31</v>
      </c>
      <c r="B23" s="752"/>
      <c r="C23" s="753"/>
      <c r="D23" s="753">
        <v>39</v>
      </c>
      <c r="E23" s="753">
        <v>62.889999999999397</v>
      </c>
      <c r="F23" s="754">
        <v>6113</v>
      </c>
      <c r="G23" s="752">
        <v>9</v>
      </c>
      <c r="H23" s="752" t="s">
        <v>273</v>
      </c>
      <c r="I23" s="752" t="s">
        <v>9</v>
      </c>
      <c r="J23" s="753">
        <v>1378</v>
      </c>
      <c r="K23" s="755" t="s">
        <v>861</v>
      </c>
      <c r="L23" s="756" t="s">
        <v>351</v>
      </c>
      <c r="M23" s="742">
        <v>86539070.625</v>
      </c>
      <c r="N23" s="742">
        <v>71063915.843999997</v>
      </c>
      <c r="O23" s="757">
        <v>76555526.202999994</v>
      </c>
      <c r="P23" s="742">
        <v>78215723.468999997</v>
      </c>
      <c r="Q23" s="742">
        <v>80809299.400000006</v>
      </c>
      <c r="R23" s="742">
        <v>74860173.324000001</v>
      </c>
      <c r="S23" s="742">
        <v>84506160.799999997</v>
      </c>
      <c r="T23" s="742">
        <v>83944725.295000002</v>
      </c>
      <c r="U23" s="742">
        <v>90777593.838</v>
      </c>
      <c r="V23" s="742">
        <v>69743612.162</v>
      </c>
      <c r="W23" s="742">
        <v>79373909.047999993</v>
      </c>
      <c r="X23" s="742">
        <v>67137860.518000007</v>
      </c>
      <c r="Y23" s="742">
        <v>72914736.473000005</v>
      </c>
      <c r="Z23" s="742">
        <v>69289614.040999994</v>
      </c>
      <c r="AA23" s="744">
        <v>76627063.751000002</v>
      </c>
      <c r="AB23" s="758">
        <v>33</v>
      </c>
      <c r="AC23" s="745">
        <f t="shared" si="0"/>
        <v>9.3445308977844262E-4</v>
      </c>
      <c r="AD23" s="759"/>
      <c r="AE23" s="742">
        <v>94646.138000000006</v>
      </c>
      <c r="AF23" s="742">
        <v>76670.153000000006</v>
      </c>
      <c r="AG23" s="760">
        <v>71816.538</v>
      </c>
      <c r="AH23" s="742">
        <v>68824.747000000003</v>
      </c>
      <c r="AI23" s="742">
        <v>87277.968999999997</v>
      </c>
      <c r="AJ23" s="742">
        <v>75512.324999999997</v>
      </c>
      <c r="AK23" s="742">
        <v>91062.269</v>
      </c>
      <c r="AL23" s="742">
        <v>47473.82</v>
      </c>
      <c r="AM23" s="742">
        <v>3618.953</v>
      </c>
      <c r="AN23" s="742">
        <v>3306.252</v>
      </c>
      <c r="AO23" s="742">
        <v>4661.665</v>
      </c>
      <c r="AP23" s="742">
        <v>4586.7740000000003</v>
      </c>
      <c r="AQ23" s="742">
        <v>4916.6710000000003</v>
      </c>
      <c r="AR23" s="742">
        <v>4546.5360000000001</v>
      </c>
      <c r="AS23" s="744">
        <v>4693.7550000000001</v>
      </c>
      <c r="AT23" s="745">
        <f t="shared" si="1"/>
        <v>-0.93464242177755763</v>
      </c>
      <c r="AU23" s="746"/>
      <c r="AV23" s="761">
        <f t="shared" si="4"/>
        <v>2.1873620161725649</v>
      </c>
      <c r="AW23" s="762">
        <f t="shared" si="4"/>
        <v>2.1577801360765667</v>
      </c>
      <c r="AX23" s="763">
        <f t="shared" si="4"/>
        <v>1.876194745486204</v>
      </c>
      <c r="AY23" s="762">
        <f t="shared" si="4"/>
        <v>1.7598698560214172</v>
      </c>
      <c r="AZ23" s="762">
        <f t="shared" si="4"/>
        <v>2.160097158322845</v>
      </c>
      <c r="BA23" s="762">
        <f t="shared" si="4"/>
        <v>2.0174231943914274</v>
      </c>
      <c r="BB23" s="762">
        <f t="shared" si="4"/>
        <v>2.1551628458312355</v>
      </c>
      <c r="BC23" s="762">
        <f t="shared" si="4"/>
        <v>1.1310733302936351</v>
      </c>
      <c r="BD23" s="762">
        <f t="shared" si="4"/>
        <v>7.9732296197634764E-2</v>
      </c>
      <c r="BE23" s="762">
        <f t="shared" si="4"/>
        <v>9.4811607759009084E-2</v>
      </c>
      <c r="BF23" s="762">
        <f t="shared" si="4"/>
        <v>0.11746089000557952</v>
      </c>
      <c r="BG23" s="762">
        <f t="shared" si="4"/>
        <v>0.13663747890120098</v>
      </c>
      <c r="BH23" s="762">
        <f t="shared" si="4"/>
        <v>0.13486083164603141</v>
      </c>
      <c r="BI23" s="762">
        <f t="shared" si="4"/>
        <v>0.13123282797649088</v>
      </c>
      <c r="BJ23" s="762">
        <f t="shared" si="4"/>
        <v>0.12250906586352776</v>
      </c>
      <c r="BK23" s="797">
        <f t="shared" si="3"/>
        <v>-0.93470343835134218</v>
      </c>
      <c r="BL23" s="795" t="s">
        <v>325</v>
      </c>
      <c r="BM23" s="823" t="s">
        <v>488</v>
      </c>
      <c r="BN23" s="827"/>
    </row>
    <row r="24" spans="1:66" ht="119.25" customHeight="1" x14ac:dyDescent="0.2">
      <c r="A24" s="728">
        <v>32</v>
      </c>
      <c r="B24" s="752"/>
      <c r="C24" s="753"/>
      <c r="D24" s="767"/>
      <c r="E24" s="753">
        <v>24.5800000000017</v>
      </c>
      <c r="F24" s="754"/>
      <c r="G24" s="752"/>
      <c r="H24" s="752"/>
      <c r="I24" s="752"/>
      <c r="J24" s="753">
        <v>3319</v>
      </c>
      <c r="K24" s="755" t="s">
        <v>862</v>
      </c>
      <c r="L24" s="756" t="s">
        <v>355</v>
      </c>
      <c r="M24" s="742">
        <v>83540407.700000003</v>
      </c>
      <c r="N24" s="742">
        <v>80377866.922999993</v>
      </c>
      <c r="O24" s="757">
        <v>71415848.989999995</v>
      </c>
      <c r="P24" s="742">
        <v>79796239.877000004</v>
      </c>
      <c r="Q24" s="742">
        <v>89502263.603</v>
      </c>
      <c r="R24" s="742">
        <v>93121158.706</v>
      </c>
      <c r="S24" s="742">
        <v>84454961.675999999</v>
      </c>
      <c r="T24" s="742">
        <v>94942642.968999997</v>
      </c>
      <c r="U24" s="742">
        <v>80989382.213</v>
      </c>
      <c r="V24" s="742">
        <v>74204283.001000002</v>
      </c>
      <c r="W24" s="742">
        <v>86888868.191</v>
      </c>
      <c r="X24" s="742">
        <v>68401494.395999998</v>
      </c>
      <c r="Y24" s="742">
        <v>74170947.263999999</v>
      </c>
      <c r="Z24" s="742">
        <v>70449688.744000003</v>
      </c>
      <c r="AA24" s="744">
        <v>62377507.954000004</v>
      </c>
      <c r="AB24" s="758">
        <v>75</v>
      </c>
      <c r="AC24" s="745">
        <f t="shared" si="0"/>
        <v>-0.12655931650781865</v>
      </c>
      <c r="AD24" s="759"/>
      <c r="AE24" s="742">
        <v>56150.283000000003</v>
      </c>
      <c r="AF24" s="742">
        <v>55809.749000000003</v>
      </c>
      <c r="AG24" s="760">
        <v>37600.18</v>
      </c>
      <c r="AH24" s="742">
        <v>50375.756999999998</v>
      </c>
      <c r="AI24" s="742">
        <v>62796.27</v>
      </c>
      <c r="AJ24" s="742">
        <v>58964.309000000001</v>
      </c>
      <c r="AK24" s="742">
        <v>45145.605000000003</v>
      </c>
      <c r="AL24" s="742">
        <v>6577.5060000000003</v>
      </c>
      <c r="AM24" s="742">
        <v>5443.96</v>
      </c>
      <c r="AN24" s="742">
        <v>5765.777</v>
      </c>
      <c r="AO24" s="742">
        <v>7073.42</v>
      </c>
      <c r="AP24" s="742">
        <v>5124.3270000000002</v>
      </c>
      <c r="AQ24" s="742">
        <v>5519.5640000000003</v>
      </c>
      <c r="AR24" s="742">
        <v>6235.6310000000003</v>
      </c>
      <c r="AS24" s="744">
        <v>5267.9719999999998</v>
      </c>
      <c r="AT24" s="745">
        <f t="shared" si="1"/>
        <v>-0.85989503241739795</v>
      </c>
      <c r="AU24" s="746"/>
      <c r="AV24" s="761">
        <f t="shared" si="4"/>
        <v>1.3442664345532036</v>
      </c>
      <c r="AW24" s="762">
        <f t="shared" si="4"/>
        <v>1.3886845007585076</v>
      </c>
      <c r="AX24" s="763">
        <f t="shared" si="4"/>
        <v>1.0529925928701056</v>
      </c>
      <c r="AY24" s="762">
        <f t="shared" si="4"/>
        <v>1.2626097940868015</v>
      </c>
      <c r="AZ24" s="762">
        <f t="shared" si="4"/>
        <v>1.4032331132660907</v>
      </c>
      <c r="BA24" s="762">
        <f t="shared" si="4"/>
        <v>1.2663998133047458</v>
      </c>
      <c r="BB24" s="762">
        <f t="shared" si="4"/>
        <v>1.0691048602495372</v>
      </c>
      <c r="BC24" s="762">
        <f t="shared" si="4"/>
        <v>0.13855746573534172</v>
      </c>
      <c r="BD24" s="762">
        <f t="shared" si="4"/>
        <v>0.13443638786335041</v>
      </c>
      <c r="BE24" s="762">
        <f t="shared" si="4"/>
        <v>0.15540280875491508</v>
      </c>
      <c r="BF24" s="762">
        <f t="shared" si="4"/>
        <v>0.16281533290204991</v>
      </c>
      <c r="BG24" s="762">
        <f t="shared" si="4"/>
        <v>0.1498308493183933</v>
      </c>
      <c r="BH24" s="762">
        <f t="shared" si="4"/>
        <v>0.14883358521373516</v>
      </c>
      <c r="BI24" s="762">
        <f t="shared" si="4"/>
        <v>0.17702366358662078</v>
      </c>
      <c r="BJ24" s="762">
        <f t="shared" si="4"/>
        <v>0.16890613853585945</v>
      </c>
      <c r="BK24" s="797">
        <f t="shared" si="3"/>
        <v>-0.83959418168794731</v>
      </c>
      <c r="BL24" s="795" t="s">
        <v>326</v>
      </c>
      <c r="BM24" s="823" t="s">
        <v>511</v>
      </c>
      <c r="BN24" s="827"/>
    </row>
    <row r="25" spans="1:66" ht="287.25" customHeight="1" x14ac:dyDescent="0.25">
      <c r="A25" s="728">
        <v>33</v>
      </c>
      <c r="B25" s="752"/>
      <c r="C25" s="753"/>
      <c r="D25" s="732">
        <v>84</v>
      </c>
      <c r="E25" s="753">
        <v>45.709999999999098</v>
      </c>
      <c r="F25" s="754">
        <v>6166</v>
      </c>
      <c r="G25" s="752">
        <v>11</v>
      </c>
      <c r="H25" s="752" t="s">
        <v>276</v>
      </c>
      <c r="I25" s="752" t="s">
        <v>9</v>
      </c>
      <c r="J25" s="753">
        <v>2408</v>
      </c>
      <c r="K25" s="755" t="s">
        <v>863</v>
      </c>
      <c r="L25" s="756" t="s">
        <v>357</v>
      </c>
      <c r="M25" s="742">
        <v>182107967.84999999</v>
      </c>
      <c r="N25" s="742">
        <v>173780839.5</v>
      </c>
      <c r="O25" s="757">
        <v>164105756.42500001</v>
      </c>
      <c r="P25" s="742">
        <v>171808993.30000001</v>
      </c>
      <c r="Q25" s="742">
        <v>162775849.59999999</v>
      </c>
      <c r="R25" s="742">
        <v>169808163.07499999</v>
      </c>
      <c r="S25" s="742">
        <v>196701189.69999999</v>
      </c>
      <c r="T25" s="742">
        <v>150964619.18200001</v>
      </c>
      <c r="U25" s="742">
        <v>180749115.19999999</v>
      </c>
      <c r="V25" s="742">
        <v>172453835.926</v>
      </c>
      <c r="W25" s="742">
        <v>173726663.24900001</v>
      </c>
      <c r="X25" s="742">
        <v>161889124.61700001</v>
      </c>
      <c r="Y25" s="742">
        <v>186546892.07800001</v>
      </c>
      <c r="Z25" s="742">
        <v>154252624.74599999</v>
      </c>
      <c r="AA25" s="744">
        <v>164605879.20899999</v>
      </c>
      <c r="AB25" s="758">
        <v>51.1666666666667</v>
      </c>
      <c r="AC25" s="745">
        <f t="shared" si="0"/>
        <v>3.047563930083993E-3</v>
      </c>
      <c r="AD25" s="759"/>
      <c r="AE25" s="742">
        <v>63388.832000000002</v>
      </c>
      <c r="AF25" s="742">
        <v>57365.214</v>
      </c>
      <c r="AG25" s="760">
        <v>53195.834000000003</v>
      </c>
      <c r="AH25" s="742">
        <v>53561.112000000001</v>
      </c>
      <c r="AI25" s="742">
        <v>44626.036</v>
      </c>
      <c r="AJ25" s="742">
        <v>67205.171000000002</v>
      </c>
      <c r="AK25" s="742">
        <v>83543.429000000004</v>
      </c>
      <c r="AL25" s="742">
        <v>48833.226000000002</v>
      </c>
      <c r="AM25" s="742">
        <v>60051.358999999997</v>
      </c>
      <c r="AN25" s="742">
        <v>54795.883000000002</v>
      </c>
      <c r="AO25" s="742">
        <v>54242.205999999998</v>
      </c>
      <c r="AP25" s="742">
        <v>56732.962</v>
      </c>
      <c r="AQ25" s="742">
        <v>54389.964</v>
      </c>
      <c r="AR25" s="742">
        <v>51636.002</v>
      </c>
      <c r="AS25" s="744">
        <v>54978.642999999996</v>
      </c>
      <c r="AT25" s="745">
        <f t="shared" si="1"/>
        <v>3.3514071797426728E-2</v>
      </c>
      <c r="AU25" s="746"/>
      <c r="AV25" s="761">
        <f t="shared" si="4"/>
        <v>0.69616758397098333</v>
      </c>
      <c r="AW25" s="762">
        <f t="shared" si="4"/>
        <v>0.66020182852206788</v>
      </c>
      <c r="AX25" s="763">
        <f t="shared" si="4"/>
        <v>0.64831161512986513</v>
      </c>
      <c r="AY25" s="762">
        <f t="shared" si="4"/>
        <v>0.62349602277775518</v>
      </c>
      <c r="AZ25" s="762">
        <f t="shared" si="4"/>
        <v>0.5483127393856343</v>
      </c>
      <c r="BA25" s="762">
        <f t="shared" si="4"/>
        <v>0.79154228846250663</v>
      </c>
      <c r="BB25" s="762">
        <f t="shared" si="4"/>
        <v>0.84944508091096727</v>
      </c>
      <c r="BC25" s="762">
        <f t="shared" si="4"/>
        <v>0.64694928208479907</v>
      </c>
      <c r="BD25" s="762">
        <f t="shared" si="4"/>
        <v>0.66447195532385106</v>
      </c>
      <c r="BE25" s="762">
        <f t="shared" si="4"/>
        <v>0.6354846525247827</v>
      </c>
      <c r="BF25" s="762">
        <f t="shared" si="4"/>
        <v>0.6244545884387982</v>
      </c>
      <c r="BG25" s="762">
        <f t="shared" si="4"/>
        <v>0.70088663626070979</v>
      </c>
      <c r="BH25" s="762">
        <f t="shared" si="4"/>
        <v>0.58312377541254523</v>
      </c>
      <c r="BI25" s="762">
        <f t="shared" si="4"/>
        <v>0.6694991684585776</v>
      </c>
      <c r="BJ25" s="762">
        <f t="shared" si="4"/>
        <v>0.66800339409740828</v>
      </c>
      <c r="BK25" s="797">
        <f t="shared" si="3"/>
        <v>3.0373941339302758E-2</v>
      </c>
      <c r="BL25" s="795"/>
      <c r="BM25" s="825" t="s">
        <v>1027</v>
      </c>
      <c r="BN25" s="828"/>
    </row>
    <row r="26" spans="1:66" ht="51" x14ac:dyDescent="0.2">
      <c r="A26" s="728">
        <v>34</v>
      </c>
      <c r="B26" s="752"/>
      <c r="C26" s="753"/>
      <c r="D26" s="731"/>
      <c r="E26" s="732">
        <v>35.489999999997998</v>
      </c>
      <c r="F26" s="754">
        <v>6705</v>
      </c>
      <c r="G26" s="752">
        <v>14</v>
      </c>
      <c r="H26" s="752" t="s">
        <v>284</v>
      </c>
      <c r="I26" s="752" t="s">
        <v>9</v>
      </c>
      <c r="J26" s="753">
        <v>2364</v>
      </c>
      <c r="K26" s="755" t="s">
        <v>864</v>
      </c>
      <c r="L26" s="756">
        <v>4</v>
      </c>
      <c r="M26" s="742">
        <v>23262874.550000001</v>
      </c>
      <c r="N26" s="742">
        <v>20260360.399999999</v>
      </c>
      <c r="O26" s="757">
        <v>27232157.25</v>
      </c>
      <c r="P26" s="742">
        <v>25345307.305</v>
      </c>
      <c r="Q26" s="742">
        <v>28070891.978999998</v>
      </c>
      <c r="R26" s="742">
        <v>27182799.131000001</v>
      </c>
      <c r="S26" s="742">
        <v>25277887.109000001</v>
      </c>
      <c r="T26" s="742">
        <v>24820328.285</v>
      </c>
      <c r="U26" s="742">
        <v>23807944.013</v>
      </c>
      <c r="V26" s="742">
        <v>22997258.373</v>
      </c>
      <c r="W26" s="742">
        <v>25403484.313000001</v>
      </c>
      <c r="X26" s="742">
        <v>23140387.454999998</v>
      </c>
      <c r="Y26" s="742">
        <v>22350916.662999999</v>
      </c>
      <c r="Z26" s="742">
        <v>23146482.879999999</v>
      </c>
      <c r="AA26" s="744">
        <v>21639416.736000001</v>
      </c>
      <c r="AB26" s="758">
        <v>49</v>
      </c>
      <c r="AC26" s="745">
        <f t="shared" si="0"/>
        <v>-0.20537265787123782</v>
      </c>
      <c r="AD26" s="759"/>
      <c r="AE26" s="742">
        <v>31594.962</v>
      </c>
      <c r="AF26" s="742">
        <v>30833.894</v>
      </c>
      <c r="AG26" s="760">
        <v>41049.35</v>
      </c>
      <c r="AH26" s="742">
        <v>41658.942999999999</v>
      </c>
      <c r="AI26" s="742">
        <v>41875.711000000003</v>
      </c>
      <c r="AJ26" s="742">
        <v>32778.529000000002</v>
      </c>
      <c r="AK26" s="742">
        <v>29944.116000000002</v>
      </c>
      <c r="AL26" s="742">
        <v>28790.358</v>
      </c>
      <c r="AM26" s="742">
        <v>32037.221000000001</v>
      </c>
      <c r="AN26" s="742">
        <v>1465.4880000000001</v>
      </c>
      <c r="AO26" s="742">
        <v>2256.431</v>
      </c>
      <c r="AP26" s="742">
        <v>2016.4469999999999</v>
      </c>
      <c r="AQ26" s="742">
        <v>2283.4340000000002</v>
      </c>
      <c r="AR26" s="742">
        <v>2124.5529999999999</v>
      </c>
      <c r="AS26" s="744">
        <v>1894.14</v>
      </c>
      <c r="AT26" s="745">
        <f t="shared" si="1"/>
        <v>-0.95385700382588279</v>
      </c>
      <c r="AU26" s="746"/>
      <c r="AV26" s="761">
        <f t="shared" si="4"/>
        <v>2.7163420352107774</v>
      </c>
      <c r="AW26" s="762">
        <f t="shared" si="4"/>
        <v>3.0437655985626004</v>
      </c>
      <c r="AX26" s="763">
        <f t="shared" si="4"/>
        <v>3.0147703410459705</v>
      </c>
      <c r="AY26" s="762">
        <f t="shared" si="4"/>
        <v>3.2873101516336103</v>
      </c>
      <c r="AZ26" s="762">
        <f t="shared" si="4"/>
        <v>2.9835682479436327</v>
      </c>
      <c r="BA26" s="762">
        <f t="shared" si="4"/>
        <v>2.4117110855311794</v>
      </c>
      <c r="BB26" s="762">
        <f t="shared" si="4"/>
        <v>2.3691945351982069</v>
      </c>
      <c r="BC26" s="762">
        <f t="shared" si="4"/>
        <v>2.3199014670083362</v>
      </c>
      <c r="BD26" s="762">
        <f t="shared" si="4"/>
        <v>2.691305136008932</v>
      </c>
      <c r="BE26" s="762">
        <f t="shared" si="4"/>
        <v>0.12744893119264691</v>
      </c>
      <c r="BF26" s="762">
        <f t="shared" si="4"/>
        <v>0.17764736303084944</v>
      </c>
      <c r="BG26" s="762">
        <f t="shared" si="4"/>
        <v>0.17427945006722881</v>
      </c>
      <c r="BH26" s="762">
        <f t="shared" si="4"/>
        <v>0.20432575848488815</v>
      </c>
      <c r="BI26" s="762">
        <f t="shared" si="4"/>
        <v>0.18357458547931235</v>
      </c>
      <c r="BJ26" s="762">
        <f t="shared" si="4"/>
        <v>0.17506386822791303</v>
      </c>
      <c r="BK26" s="797">
        <f t="shared" si="3"/>
        <v>-0.94193127554546174</v>
      </c>
      <c r="BL26" s="795" t="s">
        <v>324</v>
      </c>
      <c r="BM26" s="823" t="s">
        <v>489</v>
      </c>
      <c r="BN26" s="829"/>
    </row>
    <row r="27" spans="1:66" ht="51.75" thickBot="1" x14ac:dyDescent="0.25">
      <c r="A27" s="728">
        <v>35</v>
      </c>
      <c r="B27" s="770"/>
      <c r="C27" s="771"/>
      <c r="D27" s="772"/>
      <c r="E27" s="772"/>
      <c r="F27" s="774"/>
      <c r="G27" s="770"/>
      <c r="H27" s="770"/>
      <c r="I27" s="770"/>
      <c r="J27" s="771">
        <v>6041</v>
      </c>
      <c r="K27" s="775" t="s">
        <v>865</v>
      </c>
      <c r="L27" s="776" t="s">
        <v>351</v>
      </c>
      <c r="M27" s="777">
        <v>18823180.199000001</v>
      </c>
      <c r="N27" s="777">
        <v>17788416.986000001</v>
      </c>
      <c r="O27" s="778">
        <v>17183175.6505</v>
      </c>
      <c r="P27" s="777">
        <v>18201237.885499999</v>
      </c>
      <c r="Q27" s="777">
        <v>19223604.800000001</v>
      </c>
      <c r="R27" s="777">
        <v>19144210.627999999</v>
      </c>
      <c r="S27" s="777">
        <v>17358808.800999999</v>
      </c>
      <c r="T27" s="777">
        <v>17877272.901999999</v>
      </c>
      <c r="U27" s="777">
        <v>17636278.112</v>
      </c>
      <c r="V27" s="777">
        <v>20624006.574000001</v>
      </c>
      <c r="W27" s="777">
        <v>20066936.4925</v>
      </c>
      <c r="X27" s="777">
        <v>22102161.009500001</v>
      </c>
      <c r="Y27" s="777">
        <v>20319898.364500001</v>
      </c>
      <c r="Z27" s="777">
        <v>20850856.546999998</v>
      </c>
      <c r="AA27" s="779">
        <v>21488763.223999999</v>
      </c>
      <c r="AB27" s="780">
        <v>87.6666666666667</v>
      </c>
      <c r="AC27" s="781">
        <f t="shared" si="0"/>
        <v>0.25056995639654739</v>
      </c>
      <c r="AD27" s="782"/>
      <c r="AE27" s="777">
        <v>30588.46</v>
      </c>
      <c r="AF27" s="777">
        <v>28181.279500000001</v>
      </c>
      <c r="AG27" s="783">
        <v>28690.998500000002</v>
      </c>
      <c r="AH27" s="777">
        <v>32243.1715</v>
      </c>
      <c r="AI27" s="777">
        <v>32260.026999999998</v>
      </c>
      <c r="AJ27" s="777">
        <v>26293.153999999999</v>
      </c>
      <c r="AK27" s="777">
        <v>21635.074499999999</v>
      </c>
      <c r="AL27" s="777">
        <v>24849.054499999998</v>
      </c>
      <c r="AM27" s="777">
        <v>18122.308499999999</v>
      </c>
      <c r="AN27" s="777">
        <v>1088.1845000000001</v>
      </c>
      <c r="AO27" s="777">
        <v>1324.085</v>
      </c>
      <c r="AP27" s="777">
        <v>1503.152</v>
      </c>
      <c r="AQ27" s="777">
        <v>1604.82</v>
      </c>
      <c r="AR27" s="777">
        <v>1870.1669999999999</v>
      </c>
      <c r="AS27" s="779">
        <v>1695.1780000000001</v>
      </c>
      <c r="AT27" s="781">
        <f t="shared" si="1"/>
        <v>-0.94091603329873652</v>
      </c>
      <c r="AU27" s="799"/>
      <c r="AV27" s="800">
        <f t="shared" si="4"/>
        <v>3.250084170327928</v>
      </c>
      <c r="AW27" s="801">
        <f t="shared" si="4"/>
        <v>3.1684977389701943</v>
      </c>
      <c r="AX27" s="802">
        <f t="shared" si="4"/>
        <v>3.3394291117736601</v>
      </c>
      <c r="AY27" s="801">
        <f t="shared" si="4"/>
        <v>3.5429646821644472</v>
      </c>
      <c r="AZ27" s="801">
        <f t="shared" si="4"/>
        <v>3.356293196372826</v>
      </c>
      <c r="BA27" s="801">
        <f t="shared" si="4"/>
        <v>2.7468517256641629</v>
      </c>
      <c r="BB27" s="801">
        <f t="shared" si="4"/>
        <v>2.4926911458064631</v>
      </c>
      <c r="BC27" s="801">
        <f t="shared" si="4"/>
        <v>2.7799603033659617</v>
      </c>
      <c r="BD27" s="801">
        <f t="shared" si="4"/>
        <v>2.0551171154042187</v>
      </c>
      <c r="BE27" s="801">
        <f t="shared" si="4"/>
        <v>0.10552600398914128</v>
      </c>
      <c r="BF27" s="801">
        <f t="shared" si="4"/>
        <v>0.13196683016312685</v>
      </c>
      <c r="BG27" s="801">
        <f t="shared" si="4"/>
        <v>0.13601855486926476</v>
      </c>
      <c r="BH27" s="801">
        <f t="shared" si="4"/>
        <v>0.15795551446297687</v>
      </c>
      <c r="BI27" s="801">
        <f t="shared" si="4"/>
        <v>0.17938514859420276</v>
      </c>
      <c r="BJ27" s="801">
        <f t="shared" si="4"/>
        <v>0.15777343556996512</v>
      </c>
      <c r="BK27" s="803">
        <f t="shared" si="3"/>
        <v>-0.95275436899866772</v>
      </c>
      <c r="BL27" s="795" t="s">
        <v>324</v>
      </c>
      <c r="BM27" s="823" t="s">
        <v>1028</v>
      </c>
      <c r="BN27" s="830"/>
    </row>
    <row r="28" spans="1:66" ht="130.5" customHeight="1" x14ac:dyDescent="0.2">
      <c r="A28" s="728">
        <v>36</v>
      </c>
      <c r="B28" s="786" t="s">
        <v>51</v>
      </c>
      <c r="C28" s="787">
        <v>21</v>
      </c>
      <c r="D28" s="831">
        <v>5</v>
      </c>
      <c r="E28" s="787">
        <v>36.620000000002598</v>
      </c>
      <c r="F28" s="788">
        <v>1353</v>
      </c>
      <c r="G28" s="786">
        <v>15</v>
      </c>
      <c r="H28" s="786" t="s">
        <v>50</v>
      </c>
      <c r="I28" s="786" t="s">
        <v>9</v>
      </c>
      <c r="J28" s="787">
        <v>1554</v>
      </c>
      <c r="K28" s="789" t="s">
        <v>866</v>
      </c>
      <c r="L28" s="790" t="s">
        <v>374</v>
      </c>
      <c r="M28" s="736">
        <v>66840518.75</v>
      </c>
      <c r="N28" s="736">
        <v>70006336.099999994</v>
      </c>
      <c r="O28" s="737">
        <v>52566915.975000001</v>
      </c>
      <c r="P28" s="736">
        <v>58101023.424999997</v>
      </c>
      <c r="Q28" s="736">
        <v>57616072.299999997</v>
      </c>
      <c r="R28" s="736">
        <v>67760805.5</v>
      </c>
      <c r="S28" s="736">
        <v>66571925</v>
      </c>
      <c r="T28" s="736">
        <v>69952050.502000004</v>
      </c>
      <c r="U28" s="736">
        <v>54967695.465000004</v>
      </c>
      <c r="V28" s="736">
        <v>59498322.108000003</v>
      </c>
      <c r="W28" s="736">
        <v>61577965.431000002</v>
      </c>
      <c r="X28" s="736">
        <v>59150626.388999999</v>
      </c>
      <c r="Y28" s="736">
        <v>25870691.423</v>
      </c>
      <c r="Z28" s="736">
        <v>25441659.767999999</v>
      </c>
      <c r="AA28" s="738">
        <v>41271093.759000003</v>
      </c>
      <c r="AB28" s="739">
        <v>37.1666666666667</v>
      </c>
      <c r="AC28" s="740">
        <f t="shared" si="0"/>
        <v>-0.21488462860123111</v>
      </c>
      <c r="AD28" s="791"/>
      <c r="AE28" s="736">
        <v>51810.402000000002</v>
      </c>
      <c r="AF28" s="736">
        <v>55845.862999999998</v>
      </c>
      <c r="AG28" s="792">
        <v>41899.029000000002</v>
      </c>
      <c r="AH28" s="736">
        <v>46959.659</v>
      </c>
      <c r="AI28" s="736">
        <v>48009.985000000001</v>
      </c>
      <c r="AJ28" s="736">
        <v>50098.358</v>
      </c>
      <c r="AK28" s="736">
        <v>46475.756999999998</v>
      </c>
      <c r="AL28" s="736">
        <v>46750.9</v>
      </c>
      <c r="AM28" s="736">
        <v>37830.449000000001</v>
      </c>
      <c r="AN28" s="736">
        <v>40224.875</v>
      </c>
      <c r="AO28" s="736">
        <v>42924.118000000002</v>
      </c>
      <c r="AP28" s="736">
        <v>42140.792999999998</v>
      </c>
      <c r="AQ28" s="736">
        <v>19699.108</v>
      </c>
      <c r="AR28" s="736">
        <v>18732.626</v>
      </c>
      <c r="AS28" s="738">
        <v>32833.898000000001</v>
      </c>
      <c r="AT28" s="740">
        <f t="shared" si="1"/>
        <v>-0.21635658907513108</v>
      </c>
      <c r="AU28" s="746"/>
      <c r="AV28" s="761">
        <f t="shared" si="4"/>
        <v>1.5502692967953664</v>
      </c>
      <c r="AW28" s="762">
        <f t="shared" si="4"/>
        <v>1.5954516722665624</v>
      </c>
      <c r="AX28" s="763">
        <f t="shared" si="4"/>
        <v>1.5941216342205244</v>
      </c>
      <c r="AY28" s="762">
        <f t="shared" si="4"/>
        <v>1.6164830232506358</v>
      </c>
      <c r="AZ28" s="762">
        <f t="shared" si="4"/>
        <v>1.6665483460940465</v>
      </c>
      <c r="BA28" s="762">
        <f t="shared" si="4"/>
        <v>1.4786824811284158</v>
      </c>
      <c r="BB28" s="762">
        <f t="shared" si="4"/>
        <v>1.3962569656803525</v>
      </c>
      <c r="BC28" s="762">
        <f t="shared" si="4"/>
        <v>1.3366555994999272</v>
      </c>
      <c r="BD28" s="762">
        <f t="shared" si="4"/>
        <v>1.3764611625054599</v>
      </c>
      <c r="BE28" s="762">
        <f t="shared" si="4"/>
        <v>1.3521347686741392</v>
      </c>
      <c r="BF28" s="762">
        <f t="shared" si="4"/>
        <v>1.3941388839193718</v>
      </c>
      <c r="BG28" s="762">
        <f t="shared" si="4"/>
        <v>1.4248637951139855</v>
      </c>
      <c r="BH28" s="762">
        <f t="shared" si="4"/>
        <v>1.5228899512509175</v>
      </c>
      <c r="BI28" s="762">
        <f t="shared" si="4"/>
        <v>1.4725946475836074</v>
      </c>
      <c r="BJ28" s="762">
        <f t="shared" si="4"/>
        <v>1.5911329218329668</v>
      </c>
      <c r="BK28" s="797">
        <f t="shared" si="3"/>
        <v>-1.8748333398153701E-3</v>
      </c>
      <c r="BL28" s="832"/>
      <c r="BM28" s="825" t="s">
        <v>1029</v>
      </c>
    </row>
    <row r="29" spans="1:66" ht="89.25" x14ac:dyDescent="0.2">
      <c r="A29" s="728">
        <v>37</v>
      </c>
      <c r="B29" s="752"/>
      <c r="C29" s="753"/>
      <c r="D29" s="753">
        <v>82</v>
      </c>
      <c r="E29" s="753">
        <v>33.850000000005799</v>
      </c>
      <c r="F29" s="754">
        <v>1355</v>
      </c>
      <c r="G29" s="752">
        <v>17</v>
      </c>
      <c r="H29" s="752" t="s">
        <v>53</v>
      </c>
      <c r="I29" s="752" t="s">
        <v>9</v>
      </c>
      <c r="J29" s="753">
        <v>2727</v>
      </c>
      <c r="K29" s="755" t="s">
        <v>867</v>
      </c>
      <c r="L29" s="756" t="s">
        <v>358</v>
      </c>
      <c r="M29" s="742">
        <v>40723965.081</v>
      </c>
      <c r="N29" s="742">
        <v>32938758.715999998</v>
      </c>
      <c r="O29" s="757">
        <v>32474209.84</v>
      </c>
      <c r="P29" s="742">
        <v>39589168.865000002</v>
      </c>
      <c r="Q29" s="742">
        <v>34044767.318999998</v>
      </c>
      <c r="R29" s="742">
        <v>27358947.783</v>
      </c>
      <c r="S29" s="742">
        <v>30763755.921</v>
      </c>
      <c r="T29" s="742">
        <v>35207830.634000003</v>
      </c>
      <c r="U29" s="742">
        <v>35715069.798</v>
      </c>
      <c r="V29" s="742">
        <v>21901593.699000001</v>
      </c>
      <c r="W29" s="742">
        <v>28327181.447000001</v>
      </c>
      <c r="X29" s="742">
        <v>25488043.300000001</v>
      </c>
      <c r="Y29" s="742">
        <v>24208774.414000001</v>
      </c>
      <c r="Z29" s="742">
        <v>29417484.809999999</v>
      </c>
      <c r="AA29" s="744">
        <v>26979891.916999999</v>
      </c>
      <c r="AB29" s="758">
        <v>58.2</v>
      </c>
      <c r="AC29" s="745">
        <f t="shared" si="0"/>
        <v>-0.1691901958529686</v>
      </c>
      <c r="AD29" s="759"/>
      <c r="AE29" s="742">
        <v>42492.805</v>
      </c>
      <c r="AF29" s="742">
        <v>40548.404000000002</v>
      </c>
      <c r="AG29" s="760">
        <v>38490.006000000001</v>
      </c>
      <c r="AH29" s="742">
        <v>47264.201999999997</v>
      </c>
      <c r="AI29" s="742">
        <v>43109.482000000004</v>
      </c>
      <c r="AJ29" s="742">
        <v>34180.722000000002</v>
      </c>
      <c r="AK29" s="742">
        <v>38254.597999999998</v>
      </c>
      <c r="AL29" s="742">
        <v>43206.578999999998</v>
      </c>
      <c r="AM29" s="742">
        <v>44988.97</v>
      </c>
      <c r="AN29" s="742">
        <v>28797.107</v>
      </c>
      <c r="AO29" s="742">
        <v>15497.128000000001</v>
      </c>
      <c r="AP29" s="742">
        <v>952.09400000000005</v>
      </c>
      <c r="AQ29" s="742">
        <v>1490.74</v>
      </c>
      <c r="AR29" s="742">
        <v>1789.192</v>
      </c>
      <c r="AS29" s="744">
        <v>1732.357</v>
      </c>
      <c r="AT29" s="745">
        <f t="shared" si="1"/>
        <v>-0.95499203091836371</v>
      </c>
      <c r="AU29" s="746"/>
      <c r="AV29" s="761">
        <f t="shared" si="4"/>
        <v>2.0868697296779315</v>
      </c>
      <c r="AW29" s="762">
        <f t="shared" si="4"/>
        <v>2.4620480904948989</v>
      </c>
      <c r="AX29" s="763">
        <f t="shared" si="4"/>
        <v>2.3704968459364983</v>
      </c>
      <c r="AY29" s="762">
        <f t="shared" si="4"/>
        <v>2.3877339865947698</v>
      </c>
      <c r="AZ29" s="762">
        <f t="shared" si="4"/>
        <v>2.532517352582468</v>
      </c>
      <c r="BA29" s="762">
        <f t="shared" si="4"/>
        <v>2.4986868845328063</v>
      </c>
      <c r="BB29" s="762">
        <f t="shared" si="4"/>
        <v>2.4869913867627971</v>
      </c>
      <c r="BC29" s="762">
        <f t="shared" si="4"/>
        <v>2.4543732585600235</v>
      </c>
      <c r="BD29" s="762">
        <f t="shared" si="4"/>
        <v>2.5193270098281779</v>
      </c>
      <c r="BE29" s="762">
        <f t="shared" si="4"/>
        <v>2.6296814191484925</v>
      </c>
      <c r="BF29" s="762">
        <f t="shared" si="4"/>
        <v>1.0941524859432301</v>
      </c>
      <c r="BG29" s="762">
        <f t="shared" si="4"/>
        <v>7.470906956596389E-2</v>
      </c>
      <c r="BH29" s="762">
        <f t="shared" si="4"/>
        <v>0.12315699873991977</v>
      </c>
      <c r="BI29" s="762">
        <f t="shared" si="4"/>
        <v>0.12164139875016053</v>
      </c>
      <c r="BJ29" s="762">
        <f t="shared" si="4"/>
        <v>0.12841837953460769</v>
      </c>
      <c r="BK29" s="797">
        <f t="shared" si="3"/>
        <v>-0.94582638666879382</v>
      </c>
      <c r="BL29" s="795" t="s">
        <v>322</v>
      </c>
      <c r="BM29" s="823" t="s">
        <v>490</v>
      </c>
    </row>
    <row r="30" spans="1:66" ht="127.5" x14ac:dyDescent="0.2">
      <c r="A30" s="728">
        <v>38</v>
      </c>
      <c r="B30" s="752"/>
      <c r="C30" s="753"/>
      <c r="D30" s="731"/>
      <c r="E30" s="732">
        <v>22.810000000001299</v>
      </c>
      <c r="F30" s="754">
        <v>1356</v>
      </c>
      <c r="G30" s="752">
        <v>19</v>
      </c>
      <c r="H30" s="752" t="s">
        <v>55</v>
      </c>
      <c r="I30" s="752" t="s">
        <v>9</v>
      </c>
      <c r="J30" s="753">
        <v>3149</v>
      </c>
      <c r="K30" s="755" t="s">
        <v>868</v>
      </c>
      <c r="L30" s="756" t="s">
        <v>355</v>
      </c>
      <c r="M30" s="742">
        <v>68478304.226999998</v>
      </c>
      <c r="N30" s="742">
        <v>63919253.305</v>
      </c>
      <c r="O30" s="757">
        <v>54831979.241999999</v>
      </c>
      <c r="P30" s="742">
        <v>52594748.236000001</v>
      </c>
      <c r="Q30" s="742">
        <v>59185902.506999999</v>
      </c>
      <c r="R30" s="742">
        <v>62419452.005999997</v>
      </c>
      <c r="S30" s="742">
        <v>61255507.079999998</v>
      </c>
      <c r="T30" s="742">
        <v>56799318.506999999</v>
      </c>
      <c r="U30" s="742">
        <v>63602281.255999997</v>
      </c>
      <c r="V30" s="742">
        <v>63093826.902000003</v>
      </c>
      <c r="W30" s="742">
        <v>63058064.681999996</v>
      </c>
      <c r="X30" s="742">
        <v>56460471.083999999</v>
      </c>
      <c r="Y30" s="742">
        <v>58454795.594999999</v>
      </c>
      <c r="Z30" s="742">
        <v>63998205.284999996</v>
      </c>
      <c r="AA30" s="744">
        <v>61226584.056000002</v>
      </c>
      <c r="AB30" s="758">
        <v>72.2</v>
      </c>
      <c r="AC30" s="745">
        <f t="shared" si="0"/>
        <v>0.1166218127158519</v>
      </c>
      <c r="AD30" s="759"/>
      <c r="AE30" s="742">
        <v>37837.463000000003</v>
      </c>
      <c r="AF30" s="742">
        <v>30456.989000000001</v>
      </c>
      <c r="AG30" s="760">
        <v>25782.083999999999</v>
      </c>
      <c r="AH30" s="742">
        <v>24988.06</v>
      </c>
      <c r="AI30" s="742">
        <v>30881.330999999998</v>
      </c>
      <c r="AJ30" s="742">
        <v>30722.473000000002</v>
      </c>
      <c r="AK30" s="742">
        <v>28794.091</v>
      </c>
      <c r="AL30" s="742">
        <v>22599.300999999999</v>
      </c>
      <c r="AM30" s="742">
        <v>10915.937</v>
      </c>
      <c r="AN30" s="742">
        <v>4408.8429999999998</v>
      </c>
      <c r="AO30" s="742">
        <v>5791.4089999999997</v>
      </c>
      <c r="AP30" s="742">
        <v>4620.5770000000002</v>
      </c>
      <c r="AQ30" s="742">
        <v>4859.7690000000002</v>
      </c>
      <c r="AR30" s="742">
        <v>5619.84</v>
      </c>
      <c r="AS30" s="744">
        <v>6159.0069999999996</v>
      </c>
      <c r="AT30" s="745">
        <f t="shared" si="1"/>
        <v>-0.76111291081046817</v>
      </c>
      <c r="AU30" s="746"/>
      <c r="AV30" s="761">
        <f t="shared" si="4"/>
        <v>1.1050934577635536</v>
      </c>
      <c r="AW30" s="762">
        <f t="shared" si="4"/>
        <v>0.95298325387720206</v>
      </c>
      <c r="AX30" s="763">
        <f t="shared" si="4"/>
        <v>0.94040318647668053</v>
      </c>
      <c r="AY30" s="762">
        <f t="shared" si="4"/>
        <v>0.95021122214997877</v>
      </c>
      <c r="AZ30" s="762">
        <f t="shared" si="4"/>
        <v>1.04353671032887</v>
      </c>
      <c r="BA30" s="762">
        <f t="shared" si="4"/>
        <v>0.9843877833803103</v>
      </c>
      <c r="BB30" s="762">
        <f t="shared" si="4"/>
        <v>0.94013068775660524</v>
      </c>
      <c r="BC30" s="762">
        <f t="shared" si="4"/>
        <v>0.79575958282720738</v>
      </c>
      <c r="BD30" s="762">
        <f t="shared" si="4"/>
        <v>0.34325614693168671</v>
      </c>
      <c r="BE30" s="762">
        <f t="shared" si="4"/>
        <v>0.1397551303029376</v>
      </c>
      <c r="BF30" s="762">
        <f t="shared" si="4"/>
        <v>0.18368495859192346</v>
      </c>
      <c r="BG30" s="762">
        <f t="shared" si="4"/>
        <v>0.16367475904073348</v>
      </c>
      <c r="BH30" s="762">
        <f t="shared" si="4"/>
        <v>0.16627443310795484</v>
      </c>
      <c r="BI30" s="762">
        <f t="shared" si="4"/>
        <v>0.17562492494823717</v>
      </c>
      <c r="BJ30" s="762">
        <f t="shared" si="4"/>
        <v>0.20118734680238748</v>
      </c>
      <c r="BK30" s="797">
        <f t="shared" si="3"/>
        <v>-0.7860626700382024</v>
      </c>
      <c r="BL30" s="795" t="s">
        <v>327</v>
      </c>
      <c r="BM30" s="823" t="s">
        <v>1030</v>
      </c>
      <c r="BN30" s="769"/>
    </row>
    <row r="31" spans="1:66" ht="71.25" customHeight="1" x14ac:dyDescent="0.2">
      <c r="A31" s="728">
        <v>39</v>
      </c>
      <c r="B31" s="752"/>
      <c r="C31" s="753"/>
      <c r="D31" s="767"/>
      <c r="E31" s="767"/>
      <c r="F31" s="754">
        <v>1364</v>
      </c>
      <c r="G31" s="752">
        <v>21</v>
      </c>
      <c r="H31" s="752" t="s">
        <v>57</v>
      </c>
      <c r="I31" s="752" t="s">
        <v>9</v>
      </c>
      <c r="J31" s="753">
        <v>3948</v>
      </c>
      <c r="K31" s="755" t="s">
        <v>869</v>
      </c>
      <c r="L31" s="756">
        <v>4</v>
      </c>
      <c r="M31" s="742">
        <v>32093552.092</v>
      </c>
      <c r="N31" s="742">
        <v>27578636.572000001</v>
      </c>
      <c r="O31" s="757">
        <v>31325830.513</v>
      </c>
      <c r="P31" s="742">
        <v>30906020.640999999</v>
      </c>
      <c r="Q31" s="742">
        <v>35452976.941</v>
      </c>
      <c r="R31" s="742">
        <v>32152848.318999998</v>
      </c>
      <c r="S31" s="742">
        <v>30140005.868000001</v>
      </c>
      <c r="T31" s="742">
        <v>34983484.678999998</v>
      </c>
      <c r="U31" s="742">
        <v>33072823.971000001</v>
      </c>
      <c r="V31" s="742">
        <v>36428449.108999997</v>
      </c>
      <c r="W31" s="742">
        <v>33958213.019000001</v>
      </c>
      <c r="X31" s="742">
        <v>32028752.010000002</v>
      </c>
      <c r="Y31" s="742">
        <v>24019043.644000001</v>
      </c>
      <c r="Z31" s="742">
        <v>28093645.559</v>
      </c>
      <c r="AA31" s="744">
        <v>24695317.517000001</v>
      </c>
      <c r="AB31" s="758">
        <v>81</v>
      </c>
      <c r="AC31" s="745">
        <f t="shared" si="0"/>
        <v>-0.21166279991358514</v>
      </c>
      <c r="AD31" s="759"/>
      <c r="AE31" s="742">
        <v>8178.7420000000002</v>
      </c>
      <c r="AF31" s="742">
        <v>5451.3289999999997</v>
      </c>
      <c r="AG31" s="760">
        <v>7211.9049999999997</v>
      </c>
      <c r="AH31" s="742">
        <v>8111.0739999999996</v>
      </c>
      <c r="AI31" s="742">
        <v>9365.4889999999996</v>
      </c>
      <c r="AJ31" s="742">
        <v>7902.5770000000002</v>
      </c>
      <c r="AK31" s="742">
        <v>8009.3530000000001</v>
      </c>
      <c r="AL31" s="742">
        <v>9384.1550000000007</v>
      </c>
      <c r="AM31" s="742">
        <v>9498.6010000000006</v>
      </c>
      <c r="AN31" s="742">
        <v>8164.3710000000001</v>
      </c>
      <c r="AO31" s="742">
        <v>8228.42</v>
      </c>
      <c r="AP31" s="742">
        <v>10755.873</v>
      </c>
      <c r="AQ31" s="742">
        <v>7784.1620000000003</v>
      </c>
      <c r="AR31" s="742">
        <v>9361.4220000000005</v>
      </c>
      <c r="AS31" s="744">
        <v>7503.8969999999999</v>
      </c>
      <c r="AT31" s="745">
        <f t="shared" si="1"/>
        <v>4.048749948869268E-2</v>
      </c>
      <c r="AU31" s="746"/>
      <c r="AV31" s="761">
        <f t="shared" si="4"/>
        <v>0.50968132019507595</v>
      </c>
      <c r="AW31" s="762">
        <f t="shared" si="4"/>
        <v>0.39532984060093945</v>
      </c>
      <c r="AX31" s="763">
        <f t="shared" si="4"/>
        <v>0.46044461595405173</v>
      </c>
      <c r="AY31" s="762">
        <f t="shared" si="4"/>
        <v>0.52488633811625884</v>
      </c>
      <c r="AZ31" s="762">
        <f t="shared" si="4"/>
        <v>0.5283330094161528</v>
      </c>
      <c r="BA31" s="762">
        <f t="shared" si="4"/>
        <v>0.49156310642190609</v>
      </c>
      <c r="BB31" s="762">
        <f t="shared" si="4"/>
        <v>0.53147653886183377</v>
      </c>
      <c r="BC31" s="762">
        <f t="shared" si="4"/>
        <v>0.53649058040425301</v>
      </c>
      <c r="BD31" s="762">
        <f t="shared" si="4"/>
        <v>0.57440519795520784</v>
      </c>
      <c r="BE31" s="762">
        <f t="shared" si="4"/>
        <v>0.44824148157231947</v>
      </c>
      <c r="BF31" s="762">
        <f t="shared" si="4"/>
        <v>0.48462031823618673</v>
      </c>
      <c r="BG31" s="762">
        <f t="shared" si="4"/>
        <v>0.67163859501249423</v>
      </c>
      <c r="BH31" s="762">
        <f t="shared" si="4"/>
        <v>0.64816585667385618</v>
      </c>
      <c r="BI31" s="762">
        <f t="shared" si="4"/>
        <v>0.66644408824336443</v>
      </c>
      <c r="BJ31" s="762">
        <f t="shared" si="4"/>
        <v>0.60771820365009643</v>
      </c>
      <c r="BK31" s="797">
        <f t="shared" si="3"/>
        <v>0.31985081938875642</v>
      </c>
      <c r="BL31" s="795" t="s">
        <v>328</v>
      </c>
      <c r="BM31" s="823" t="s">
        <v>514</v>
      </c>
      <c r="BN31" s="769"/>
    </row>
    <row r="32" spans="1:66" ht="102" x14ac:dyDescent="0.25">
      <c r="A32" s="728">
        <v>40</v>
      </c>
      <c r="B32" s="752"/>
      <c r="C32" s="753"/>
      <c r="D32" s="767"/>
      <c r="E32" s="753">
        <v>41.159999999996202</v>
      </c>
      <c r="F32" s="754">
        <v>1378</v>
      </c>
      <c r="G32" s="752">
        <v>22</v>
      </c>
      <c r="H32" s="752" t="s">
        <v>59</v>
      </c>
      <c r="I32" s="752" t="s">
        <v>9</v>
      </c>
      <c r="J32" s="753">
        <v>2850</v>
      </c>
      <c r="K32" s="755" t="s">
        <v>870</v>
      </c>
      <c r="L32" s="756">
        <v>3</v>
      </c>
      <c r="M32" s="742">
        <v>49674895.950000003</v>
      </c>
      <c r="N32" s="742">
        <v>57906968.674999997</v>
      </c>
      <c r="O32" s="757">
        <v>57718638.325000003</v>
      </c>
      <c r="P32" s="742">
        <v>61701359.450000003</v>
      </c>
      <c r="Q32" s="742">
        <v>52061206.524999999</v>
      </c>
      <c r="R32" s="742">
        <v>46316268.625</v>
      </c>
      <c r="S32" s="742">
        <v>61305861.899999999</v>
      </c>
      <c r="T32" s="742">
        <v>52779641</v>
      </c>
      <c r="U32" s="742">
        <v>68920748.474999994</v>
      </c>
      <c r="V32" s="742">
        <v>53796707.112999998</v>
      </c>
      <c r="W32" s="742">
        <v>59060663.920000002</v>
      </c>
      <c r="X32" s="742">
        <v>39716327.130999997</v>
      </c>
      <c r="Y32" s="742">
        <v>64275317.284999996</v>
      </c>
      <c r="Z32" s="742">
        <v>38271742.020000003</v>
      </c>
      <c r="AA32" s="744">
        <v>58436645.838</v>
      </c>
      <c r="AB32" s="758">
        <v>61.3333333333333</v>
      </c>
      <c r="AC32" s="745">
        <f t="shared" si="0"/>
        <v>1.2439786069745202E-2</v>
      </c>
      <c r="AD32" s="759"/>
      <c r="AE32" s="742">
        <v>102919.734</v>
      </c>
      <c r="AF32" s="742">
        <v>75348.884000000005</v>
      </c>
      <c r="AG32" s="760">
        <v>47558.258999999998</v>
      </c>
      <c r="AH32" s="742">
        <v>75468.952000000005</v>
      </c>
      <c r="AI32" s="742">
        <v>56927.642</v>
      </c>
      <c r="AJ32" s="742">
        <v>53519.135000000002</v>
      </c>
      <c r="AK32" s="742">
        <v>52974.366999999998</v>
      </c>
      <c r="AL32" s="742">
        <v>3926.1680000000001</v>
      </c>
      <c r="AM32" s="742">
        <v>3439.1849999999999</v>
      </c>
      <c r="AN32" s="742">
        <v>3589.47</v>
      </c>
      <c r="AO32" s="742">
        <v>4933.7489999999998</v>
      </c>
      <c r="AP32" s="742">
        <v>3954.0529999999999</v>
      </c>
      <c r="AQ32" s="742">
        <v>4434.665</v>
      </c>
      <c r="AR32" s="742">
        <v>2698.3989999999999</v>
      </c>
      <c r="AS32" s="744">
        <v>5000.7079999999996</v>
      </c>
      <c r="AT32" s="745">
        <f t="shared" si="1"/>
        <v>-0.89485090276328239</v>
      </c>
      <c r="AU32" s="746"/>
      <c r="AV32" s="761">
        <f t="shared" si="4"/>
        <v>4.1437322426842442</v>
      </c>
      <c r="AW32" s="762">
        <f t="shared" si="4"/>
        <v>2.6024116172577396</v>
      </c>
      <c r="AX32" s="763">
        <f t="shared" si="4"/>
        <v>1.6479341987318097</v>
      </c>
      <c r="AY32" s="762">
        <f t="shared" si="4"/>
        <v>2.4462654525839622</v>
      </c>
      <c r="AZ32" s="762">
        <f t="shared" si="4"/>
        <v>2.1869505453225759</v>
      </c>
      <c r="BA32" s="762">
        <f t="shared" si="4"/>
        <v>2.3110296484942712</v>
      </c>
      <c r="BB32" s="762">
        <f t="shared" si="4"/>
        <v>1.7281990778111873</v>
      </c>
      <c r="BC32" s="762">
        <f t="shared" si="4"/>
        <v>0.14877585090053946</v>
      </c>
      <c r="BD32" s="762">
        <f t="shared" si="4"/>
        <v>9.9801150628754845E-2</v>
      </c>
      <c r="BE32" s="762">
        <f t="shared" si="4"/>
        <v>0.13344571415719989</v>
      </c>
      <c r="BF32" s="762">
        <f t="shared" si="4"/>
        <v>0.16707394304550852</v>
      </c>
      <c r="BG32" s="762">
        <f t="shared" si="4"/>
        <v>0.19911473621203618</v>
      </c>
      <c r="BH32" s="762">
        <f t="shared" si="4"/>
        <v>0.13798967278018939</v>
      </c>
      <c r="BI32" s="762">
        <f t="shared" si="4"/>
        <v>0.1410126039514937</v>
      </c>
      <c r="BJ32" s="762">
        <f t="shared" si="4"/>
        <v>0.17114972730854977</v>
      </c>
      <c r="BK32" s="797">
        <f t="shared" si="3"/>
        <v>-0.89614286332533155</v>
      </c>
      <c r="BL32" s="795" t="s">
        <v>330</v>
      </c>
      <c r="BM32" s="823" t="s">
        <v>515</v>
      </c>
      <c r="BN32" s="833"/>
    </row>
    <row r="33" spans="1:66" ht="68.25" customHeight="1" x14ac:dyDescent="0.25">
      <c r="A33" s="728">
        <v>41</v>
      </c>
      <c r="B33" s="752"/>
      <c r="C33" s="753"/>
      <c r="D33" s="767"/>
      <c r="E33" s="767"/>
      <c r="F33" s="754"/>
      <c r="G33" s="752"/>
      <c r="H33" s="752"/>
      <c r="I33" s="752"/>
      <c r="J33" s="753">
        <v>6031</v>
      </c>
      <c r="K33" s="755" t="s">
        <v>871</v>
      </c>
      <c r="L33" s="756">
        <v>2</v>
      </c>
      <c r="M33" s="742">
        <v>50840381.899999999</v>
      </c>
      <c r="N33" s="742">
        <v>46164252.924999997</v>
      </c>
      <c r="O33" s="757">
        <v>58269001.424999997</v>
      </c>
      <c r="P33" s="742">
        <v>43512271.600000001</v>
      </c>
      <c r="Q33" s="742">
        <v>41786049.424999997</v>
      </c>
      <c r="R33" s="742">
        <v>53241516.100000001</v>
      </c>
      <c r="S33" s="742">
        <v>45638211.25</v>
      </c>
      <c r="T33" s="742">
        <v>50437240.850000001</v>
      </c>
      <c r="U33" s="742">
        <v>38968091.200000003</v>
      </c>
      <c r="V33" s="742">
        <v>44740273.181000002</v>
      </c>
      <c r="W33" s="742">
        <v>42549745.82</v>
      </c>
      <c r="X33" s="742">
        <v>52907377.805</v>
      </c>
      <c r="Y33" s="742">
        <v>44809247.706</v>
      </c>
      <c r="Z33" s="742">
        <v>46169364.931000002</v>
      </c>
      <c r="AA33" s="744">
        <v>40620294.924999997</v>
      </c>
      <c r="AB33" s="758">
        <v>87</v>
      </c>
      <c r="AC33" s="745">
        <f t="shared" si="0"/>
        <v>-0.30288328387978719</v>
      </c>
      <c r="AD33" s="759"/>
      <c r="AE33" s="742">
        <v>24386.962</v>
      </c>
      <c r="AF33" s="742">
        <v>17541.738000000001</v>
      </c>
      <c r="AG33" s="760">
        <v>20888.596000000001</v>
      </c>
      <c r="AH33" s="742">
        <v>19333.284</v>
      </c>
      <c r="AI33" s="742">
        <v>16375.005999999999</v>
      </c>
      <c r="AJ33" s="742">
        <v>17319.513999999999</v>
      </c>
      <c r="AK33" s="742">
        <v>15805.352000000001</v>
      </c>
      <c r="AL33" s="742">
        <v>18528.439999999999</v>
      </c>
      <c r="AM33" s="742">
        <v>13115.272000000001</v>
      </c>
      <c r="AN33" s="742">
        <v>17241.621999999999</v>
      </c>
      <c r="AO33" s="742">
        <v>16715.850999999999</v>
      </c>
      <c r="AP33" s="742">
        <v>19761.333999999999</v>
      </c>
      <c r="AQ33" s="742">
        <v>11146.152</v>
      </c>
      <c r="AR33" s="742">
        <v>9201.8559999999998</v>
      </c>
      <c r="AS33" s="744">
        <v>8084.0829999999996</v>
      </c>
      <c r="AT33" s="745">
        <f t="shared" si="1"/>
        <v>-0.61299060022990548</v>
      </c>
      <c r="AU33" s="746"/>
      <c r="AV33" s="761">
        <f t="shared" si="4"/>
        <v>0.95935400516729796</v>
      </c>
      <c r="AW33" s="762">
        <f t="shared" si="4"/>
        <v>0.75997062179253283</v>
      </c>
      <c r="AX33" s="763">
        <f t="shared" si="4"/>
        <v>0.7169711335069443</v>
      </c>
      <c r="AY33" s="762">
        <f t="shared" si="4"/>
        <v>0.88863593138630803</v>
      </c>
      <c r="AZ33" s="762">
        <f t="shared" si="4"/>
        <v>0.7837546848926602</v>
      </c>
      <c r="BA33" s="762">
        <f t="shared" si="4"/>
        <v>0.65060183363185631</v>
      </c>
      <c r="BB33" s="762">
        <f t="shared" si="4"/>
        <v>0.69263678689861008</v>
      </c>
      <c r="BC33" s="762">
        <f t="shared" si="4"/>
        <v>0.7347126721346019</v>
      </c>
      <c r="BD33" s="762">
        <f t="shared" si="4"/>
        <v>0.67312878799667764</v>
      </c>
      <c r="BE33" s="762">
        <f t="shared" si="4"/>
        <v>0.77074281286785062</v>
      </c>
      <c r="BF33" s="762">
        <f t="shared" si="4"/>
        <v>0.78570861836466777</v>
      </c>
      <c r="BG33" s="762">
        <f t="shared" si="4"/>
        <v>0.74701619395442653</v>
      </c>
      <c r="BH33" s="762">
        <f t="shared" si="4"/>
        <v>0.49749337784608777</v>
      </c>
      <c r="BI33" s="762">
        <f t="shared" si="4"/>
        <v>0.39861306360839704</v>
      </c>
      <c r="BJ33" s="762">
        <f t="shared" si="4"/>
        <v>0.39803172354736421</v>
      </c>
      <c r="BK33" s="797">
        <f t="shared" si="3"/>
        <v>-0.44484274896750914</v>
      </c>
      <c r="BL33" s="795" t="s">
        <v>329</v>
      </c>
      <c r="BM33" s="823" t="s">
        <v>491</v>
      </c>
      <c r="BN33" s="833"/>
    </row>
    <row r="34" spans="1:66" ht="105" customHeight="1" x14ac:dyDescent="0.25">
      <c r="A34" s="728">
        <v>42</v>
      </c>
      <c r="B34" s="752"/>
      <c r="C34" s="753"/>
      <c r="D34" s="753">
        <v>78</v>
      </c>
      <c r="E34" s="753">
        <v>19.4199999999983</v>
      </c>
      <c r="F34" s="754">
        <v>1384</v>
      </c>
      <c r="G34" s="752">
        <v>16</v>
      </c>
      <c r="H34" s="752" t="s">
        <v>62</v>
      </c>
      <c r="I34" s="752" t="s">
        <v>9</v>
      </c>
      <c r="J34" s="753">
        <v>1573</v>
      </c>
      <c r="K34" s="755" t="s">
        <v>872</v>
      </c>
      <c r="L34" s="756" t="s">
        <v>351</v>
      </c>
      <c r="M34" s="742">
        <v>18323941.151000001</v>
      </c>
      <c r="N34" s="742">
        <v>21306616.300000001</v>
      </c>
      <c r="O34" s="757">
        <v>21188527.899999999</v>
      </c>
      <c r="P34" s="742">
        <v>19100697.274999999</v>
      </c>
      <c r="Q34" s="742">
        <v>22601769.675000001</v>
      </c>
      <c r="R34" s="742">
        <v>19375059.149999999</v>
      </c>
      <c r="S34" s="742">
        <v>19193673.899999999</v>
      </c>
      <c r="T34" s="742">
        <v>18828039.5</v>
      </c>
      <c r="U34" s="742">
        <v>18255207.000999998</v>
      </c>
      <c r="V34" s="742">
        <v>14511641.683</v>
      </c>
      <c r="W34" s="742">
        <v>17255751.778000001</v>
      </c>
      <c r="X34" s="742">
        <v>16303456.318</v>
      </c>
      <c r="Y34" s="742">
        <v>13821870.346999999</v>
      </c>
      <c r="Z34" s="742">
        <v>9510387.6970000006</v>
      </c>
      <c r="AA34" s="744">
        <v>9668046.1779999994</v>
      </c>
      <c r="AB34" s="758">
        <v>40</v>
      </c>
      <c r="AC34" s="745">
        <f t="shared" si="0"/>
        <v>-0.54371317235304484</v>
      </c>
      <c r="AD34" s="759"/>
      <c r="AE34" s="742">
        <v>18101.644</v>
      </c>
      <c r="AF34" s="742">
        <v>23388.49</v>
      </c>
      <c r="AG34" s="760">
        <v>22713.133999999998</v>
      </c>
      <c r="AH34" s="742">
        <v>20595.583999999999</v>
      </c>
      <c r="AI34" s="742">
        <v>30529.165000000001</v>
      </c>
      <c r="AJ34" s="742">
        <v>23422.429</v>
      </c>
      <c r="AK34" s="742">
        <v>21182.235000000001</v>
      </c>
      <c r="AL34" s="742">
        <v>19820.913</v>
      </c>
      <c r="AM34" s="742">
        <v>20010.422999999999</v>
      </c>
      <c r="AN34" s="742">
        <v>15158.662</v>
      </c>
      <c r="AO34" s="742">
        <v>18009.419000000002</v>
      </c>
      <c r="AP34" s="742">
        <v>18316.11</v>
      </c>
      <c r="AQ34" s="742">
        <v>7428.1959999999999</v>
      </c>
      <c r="AR34" s="742">
        <v>4603.71</v>
      </c>
      <c r="AS34" s="744">
        <v>4323.857</v>
      </c>
      <c r="AT34" s="745">
        <f t="shared" si="1"/>
        <v>-0.80963186322063696</v>
      </c>
      <c r="AU34" s="746"/>
      <c r="AV34" s="761">
        <f t="shared" si="4"/>
        <v>1.9757369717389788</v>
      </c>
      <c r="AW34" s="762">
        <f t="shared" si="4"/>
        <v>2.1954203962456487</v>
      </c>
      <c r="AX34" s="763">
        <f t="shared" si="4"/>
        <v>2.1439086384099388</v>
      </c>
      <c r="AY34" s="762">
        <f t="shared" si="4"/>
        <v>2.1565269271040264</v>
      </c>
      <c r="AZ34" s="762">
        <f t="shared" si="4"/>
        <v>2.7014844801085247</v>
      </c>
      <c r="BA34" s="762">
        <f t="shared" si="4"/>
        <v>2.4177917412964391</v>
      </c>
      <c r="BB34" s="762">
        <f t="shared" si="4"/>
        <v>2.2072100537250456</v>
      </c>
      <c r="BC34" s="762">
        <f t="shared" si="4"/>
        <v>2.1054675395173246</v>
      </c>
      <c r="BD34" s="762">
        <f t="shared" si="4"/>
        <v>2.1922975728408725</v>
      </c>
      <c r="BE34" s="762">
        <f t="shared" si="4"/>
        <v>2.0891725872418649</v>
      </c>
      <c r="BF34" s="762">
        <f t="shared" si="4"/>
        <v>2.0873525803681154</v>
      </c>
      <c r="BG34" s="762">
        <f t="shared" si="4"/>
        <v>2.2468990185569311</v>
      </c>
      <c r="BH34" s="762">
        <f t="shared" si="4"/>
        <v>1.0748467195124964</v>
      </c>
      <c r="BI34" s="762">
        <f t="shared" si="4"/>
        <v>0.9681434967056527</v>
      </c>
      <c r="BJ34" s="762">
        <f t="shared" si="4"/>
        <v>0.8944634562956677</v>
      </c>
      <c r="BK34" s="797">
        <f t="shared" si="3"/>
        <v>-0.58278844523941109</v>
      </c>
      <c r="BL34" s="795"/>
      <c r="BM34" s="823" t="s">
        <v>1031</v>
      </c>
      <c r="BN34" s="833" t="s">
        <v>287</v>
      </c>
    </row>
    <row r="35" spans="1:66" ht="99" customHeight="1" x14ac:dyDescent="0.2">
      <c r="A35" s="728">
        <v>43</v>
      </c>
      <c r="B35" s="752"/>
      <c r="C35" s="753"/>
      <c r="D35" s="767"/>
      <c r="E35" s="767"/>
      <c r="F35" s="754">
        <v>6018</v>
      </c>
      <c r="G35" s="752">
        <v>18</v>
      </c>
      <c r="H35" s="752" t="s">
        <v>264</v>
      </c>
      <c r="I35" s="752" t="s">
        <v>9</v>
      </c>
      <c r="J35" s="753">
        <v>2840</v>
      </c>
      <c r="K35" s="755" t="s">
        <v>873</v>
      </c>
      <c r="L35" s="756">
        <v>2</v>
      </c>
      <c r="M35" s="742">
        <v>45508819.875</v>
      </c>
      <c r="N35" s="742">
        <v>41652715.475000001</v>
      </c>
      <c r="O35" s="757">
        <v>34859948.950000003</v>
      </c>
      <c r="P35" s="742">
        <v>48254883.924999997</v>
      </c>
      <c r="Q35" s="742">
        <v>42149046.674999997</v>
      </c>
      <c r="R35" s="742">
        <v>35725527.674999997</v>
      </c>
      <c r="S35" s="742">
        <v>45529586.475000001</v>
      </c>
      <c r="T35" s="742">
        <v>37734310.299999997</v>
      </c>
      <c r="U35" s="742">
        <v>42991629.318999998</v>
      </c>
      <c r="V35" s="742">
        <v>43862453.158</v>
      </c>
      <c r="W35" s="742">
        <v>44237244.262000002</v>
      </c>
      <c r="X35" s="742">
        <v>42907717.075999998</v>
      </c>
      <c r="Y35" s="742">
        <v>32436811.434999999</v>
      </c>
      <c r="Z35" s="742">
        <v>37767156.340999998</v>
      </c>
      <c r="AA35" s="744">
        <v>32985030.899999999</v>
      </c>
      <c r="AB35" s="758">
        <v>61</v>
      </c>
      <c r="AC35" s="745">
        <f t="shared" si="0"/>
        <v>-5.3784302802313895E-2</v>
      </c>
      <c r="AD35" s="759"/>
      <c r="AE35" s="742">
        <v>14850.423000000001</v>
      </c>
      <c r="AF35" s="742">
        <v>13106.455</v>
      </c>
      <c r="AG35" s="760">
        <v>12918.1</v>
      </c>
      <c r="AH35" s="742">
        <v>14959.754999999999</v>
      </c>
      <c r="AI35" s="742">
        <v>11545.53</v>
      </c>
      <c r="AJ35" s="742">
        <v>3666.6790000000001</v>
      </c>
      <c r="AK35" s="742">
        <v>3946.5439999999999</v>
      </c>
      <c r="AL35" s="742">
        <v>2451.799</v>
      </c>
      <c r="AM35" s="742">
        <v>2713.3609999999999</v>
      </c>
      <c r="AN35" s="742">
        <v>1724.598</v>
      </c>
      <c r="AO35" s="742">
        <v>1710.252</v>
      </c>
      <c r="AP35" s="742">
        <v>2000.2760000000001</v>
      </c>
      <c r="AQ35" s="742">
        <v>1496.6310000000001</v>
      </c>
      <c r="AR35" s="742">
        <v>2197.7220000000002</v>
      </c>
      <c r="AS35" s="744">
        <v>2102.7109999999998</v>
      </c>
      <c r="AT35" s="745">
        <f t="shared" si="1"/>
        <v>-0.83722753346080314</v>
      </c>
      <c r="AU35" s="746"/>
      <c r="AV35" s="761">
        <f t="shared" si="4"/>
        <v>0.65263933632161675</v>
      </c>
      <c r="AW35" s="762">
        <f t="shared" si="4"/>
        <v>0.62932055452022118</v>
      </c>
      <c r="AX35" s="763">
        <f t="shared" si="4"/>
        <v>0.74114279504703628</v>
      </c>
      <c r="AY35" s="762">
        <f t="shared" si="4"/>
        <v>0.62003071122297804</v>
      </c>
      <c r="AZ35" s="762">
        <f t="shared" si="4"/>
        <v>0.54784299578704532</v>
      </c>
      <c r="BA35" s="762">
        <f t="shared" si="4"/>
        <v>0.20526941034188659</v>
      </c>
      <c r="BB35" s="762">
        <f t="shared" si="4"/>
        <v>0.17336173269076458</v>
      </c>
      <c r="BC35" s="762">
        <f t="shared" si="4"/>
        <v>0.12995064600398964</v>
      </c>
      <c r="BD35" s="762">
        <f t="shared" si="4"/>
        <v>0.12622740952043143</v>
      </c>
      <c r="BE35" s="762">
        <f t="shared" si="4"/>
        <v>7.8636641402053162E-2</v>
      </c>
      <c r="BF35" s="762">
        <f t="shared" si="4"/>
        <v>7.7321814617151208E-2</v>
      </c>
      <c r="BG35" s="762">
        <f t="shared" si="4"/>
        <v>9.3236188560534464E-2</v>
      </c>
      <c r="BH35" s="762">
        <f t="shared" si="4"/>
        <v>9.2279785452962476E-2</v>
      </c>
      <c r="BI35" s="762">
        <f t="shared" si="4"/>
        <v>0.11638270989516648</v>
      </c>
      <c r="BJ35" s="762">
        <f t="shared" si="4"/>
        <v>0.12749486313199118</v>
      </c>
      <c r="BK35" s="797">
        <f t="shared" si="3"/>
        <v>-0.82797530518542006</v>
      </c>
      <c r="BL35" s="795" t="s">
        <v>376</v>
      </c>
      <c r="BM35" s="823" t="s">
        <v>494</v>
      </c>
      <c r="BN35" s="821"/>
    </row>
    <row r="36" spans="1:66" ht="73.5" customHeight="1" x14ac:dyDescent="0.2">
      <c r="A36" s="728">
        <v>44</v>
      </c>
      <c r="B36" s="752"/>
      <c r="C36" s="753"/>
      <c r="D36" s="767"/>
      <c r="E36" s="767"/>
      <c r="F36" s="754">
        <v>6041</v>
      </c>
      <c r="G36" s="752">
        <v>20</v>
      </c>
      <c r="H36" s="752" t="s">
        <v>270</v>
      </c>
      <c r="I36" s="752" t="s">
        <v>9</v>
      </c>
      <c r="J36" s="753">
        <v>2850</v>
      </c>
      <c r="K36" s="755" t="s">
        <v>874</v>
      </c>
      <c r="L36" s="756">
        <v>1</v>
      </c>
      <c r="M36" s="742">
        <v>21402823.125</v>
      </c>
      <c r="N36" s="742">
        <v>21961439.5</v>
      </c>
      <c r="O36" s="757">
        <v>22549559.100000001</v>
      </c>
      <c r="P36" s="742">
        <v>19600617.100000001</v>
      </c>
      <c r="Q36" s="742">
        <v>13256730.824999999</v>
      </c>
      <c r="R36" s="742">
        <v>20888540.649999999</v>
      </c>
      <c r="S36" s="742">
        <v>21353286.199999999</v>
      </c>
      <c r="T36" s="742">
        <v>21486710.046999998</v>
      </c>
      <c r="U36" s="742">
        <v>21775904.693999998</v>
      </c>
      <c r="V36" s="742">
        <v>17036835.885000002</v>
      </c>
      <c r="W36" s="742">
        <v>21450632.706999999</v>
      </c>
      <c r="X36" s="742">
        <v>18578810.691</v>
      </c>
      <c r="Y36" s="742">
        <v>18208960.067000002</v>
      </c>
      <c r="Z36" s="742">
        <v>14456056.759</v>
      </c>
      <c r="AA36" s="744">
        <v>17250521.399999999</v>
      </c>
      <c r="AB36" s="758">
        <v>61</v>
      </c>
      <c r="AC36" s="745">
        <f t="shared" si="0"/>
        <v>-0.23499518001662403</v>
      </c>
      <c r="AD36" s="759"/>
      <c r="AE36" s="742">
        <v>16299.525</v>
      </c>
      <c r="AF36" s="742">
        <v>18588.843000000001</v>
      </c>
      <c r="AG36" s="760">
        <v>19032.208999999999</v>
      </c>
      <c r="AH36" s="742">
        <v>21066.079000000002</v>
      </c>
      <c r="AI36" s="742">
        <v>11527.028</v>
      </c>
      <c r="AJ36" s="742">
        <v>20677.488000000001</v>
      </c>
      <c r="AK36" s="742">
        <v>15707.263000000001</v>
      </c>
      <c r="AL36" s="742">
        <v>15688.767</v>
      </c>
      <c r="AM36" s="742">
        <v>17172.365000000002</v>
      </c>
      <c r="AN36" s="742">
        <v>4978.491</v>
      </c>
      <c r="AO36" s="742">
        <v>2327.873</v>
      </c>
      <c r="AP36" s="742">
        <v>1454.8789999999999</v>
      </c>
      <c r="AQ36" s="742">
        <v>1051.2180000000001</v>
      </c>
      <c r="AR36" s="742">
        <v>757.702</v>
      </c>
      <c r="AS36" s="744">
        <v>909.11300000000006</v>
      </c>
      <c r="AT36" s="745">
        <f t="shared" si="1"/>
        <v>-0.9522329226208055</v>
      </c>
      <c r="AU36" s="746"/>
      <c r="AV36" s="761">
        <f t="shared" ref="AV36:BJ52" si="5">IF(M36=0,0,AE36*2000/M36)</f>
        <v>1.5231191609448018</v>
      </c>
      <c r="AW36" s="762">
        <f t="shared" si="5"/>
        <v>1.6928619820208051</v>
      </c>
      <c r="AX36" s="763">
        <f t="shared" si="5"/>
        <v>1.6880338028427349</v>
      </c>
      <c r="AY36" s="762">
        <f t="shared" si="5"/>
        <v>2.1495322205952383</v>
      </c>
      <c r="AZ36" s="762">
        <f t="shared" si="5"/>
        <v>1.7390453426514376</v>
      </c>
      <c r="BA36" s="762">
        <f t="shared" si="5"/>
        <v>1.9797924945034397</v>
      </c>
      <c r="BB36" s="762">
        <f t="shared" si="5"/>
        <v>1.4711799254580309</v>
      </c>
      <c r="BC36" s="762">
        <f t="shared" si="5"/>
        <v>1.4603228661514409</v>
      </c>
      <c r="BD36" s="762">
        <f t="shared" si="5"/>
        <v>1.5771895809896312</v>
      </c>
      <c r="BE36" s="762">
        <f t="shared" si="5"/>
        <v>0.58443845249261195</v>
      </c>
      <c r="BF36" s="762">
        <f t="shared" si="5"/>
        <v>0.21704469344070618</v>
      </c>
      <c r="BG36" s="762">
        <f t="shared" si="5"/>
        <v>0.1566170218532639</v>
      </c>
      <c r="BH36" s="762">
        <f t="shared" si="5"/>
        <v>0.11546161847047121</v>
      </c>
      <c r="BI36" s="762">
        <f t="shared" si="5"/>
        <v>0.10482831004772759</v>
      </c>
      <c r="BJ36" s="762">
        <f t="shared" si="5"/>
        <v>0.10540121993066251</v>
      </c>
      <c r="BK36" s="797">
        <f t="shared" si="3"/>
        <v>-0.93755976938781593</v>
      </c>
      <c r="BL36" s="795" t="s">
        <v>322</v>
      </c>
      <c r="BM36" s="823" t="s">
        <v>495</v>
      </c>
      <c r="BN36" s="821"/>
    </row>
    <row r="37" spans="1:66" ht="64.5" thickBot="1" x14ac:dyDescent="0.25">
      <c r="A37" s="728">
        <v>45</v>
      </c>
      <c r="B37" s="770"/>
      <c r="C37" s="771"/>
      <c r="D37" s="773"/>
      <c r="E37" s="771">
        <v>18.229999999999599</v>
      </c>
      <c r="F37" s="834"/>
      <c r="G37" s="835"/>
      <c r="H37" s="835"/>
      <c r="I37" s="835"/>
      <c r="J37" s="771">
        <v>3947</v>
      </c>
      <c r="K37" s="775" t="s">
        <v>875</v>
      </c>
      <c r="L37" s="776">
        <v>2</v>
      </c>
      <c r="M37" s="777">
        <v>41527366.174999997</v>
      </c>
      <c r="N37" s="777">
        <v>34206533.700000003</v>
      </c>
      <c r="O37" s="778">
        <v>39145381.174999997</v>
      </c>
      <c r="P37" s="777">
        <v>35915896.725000001</v>
      </c>
      <c r="Q37" s="777">
        <v>38430055.725000001</v>
      </c>
      <c r="R37" s="777">
        <v>37098929.274999999</v>
      </c>
      <c r="S37" s="777">
        <v>41104151.399999999</v>
      </c>
      <c r="T37" s="777">
        <v>39166833.864</v>
      </c>
      <c r="U37" s="777">
        <v>30482959.651999999</v>
      </c>
      <c r="V37" s="777">
        <v>32592287.787999999</v>
      </c>
      <c r="W37" s="777">
        <v>35224440.522</v>
      </c>
      <c r="X37" s="777">
        <v>37745071.581</v>
      </c>
      <c r="Y37" s="777">
        <v>27631200.02</v>
      </c>
      <c r="Z37" s="777">
        <v>36348692.909999996</v>
      </c>
      <c r="AA37" s="779">
        <v>35123859.075999998</v>
      </c>
      <c r="AB37" s="780">
        <v>80.6666666666667</v>
      </c>
      <c r="AC37" s="781">
        <f t="shared" si="0"/>
        <v>-0.10273299118028066</v>
      </c>
      <c r="AD37" s="782"/>
      <c r="AE37" s="777">
        <v>22351.655999999999</v>
      </c>
      <c r="AF37" s="777">
        <v>18793.73</v>
      </c>
      <c r="AG37" s="783">
        <v>21478.115000000002</v>
      </c>
      <c r="AH37" s="777">
        <v>19296.275000000001</v>
      </c>
      <c r="AI37" s="777">
        <v>20394.723000000002</v>
      </c>
      <c r="AJ37" s="777">
        <v>19656.643</v>
      </c>
      <c r="AK37" s="777">
        <v>22075.249</v>
      </c>
      <c r="AL37" s="777">
        <v>20123.151999999998</v>
      </c>
      <c r="AM37" s="777">
        <v>11626.633</v>
      </c>
      <c r="AN37" s="777">
        <v>1304.5889999999999</v>
      </c>
      <c r="AO37" s="777">
        <v>1876.0170000000001</v>
      </c>
      <c r="AP37" s="777">
        <v>2396.13</v>
      </c>
      <c r="AQ37" s="777">
        <v>1828.0360000000001</v>
      </c>
      <c r="AR37" s="777">
        <v>1734.575</v>
      </c>
      <c r="AS37" s="779">
        <v>1741.6880000000001</v>
      </c>
      <c r="AT37" s="781">
        <f t="shared" si="1"/>
        <v>-0.91890871242657945</v>
      </c>
      <c r="AU37" s="746"/>
      <c r="AV37" s="761">
        <f t="shared" si="5"/>
        <v>1.0764783832332705</v>
      </c>
      <c r="AW37" s="762">
        <f t="shared" si="5"/>
        <v>1.0988386116421962</v>
      </c>
      <c r="AX37" s="763">
        <f t="shared" si="5"/>
        <v>1.0973511742793753</v>
      </c>
      <c r="AY37" s="762">
        <f t="shared" si="5"/>
        <v>1.0745255866920025</v>
      </c>
      <c r="AZ37" s="762">
        <f t="shared" si="5"/>
        <v>1.0613944016080399</v>
      </c>
      <c r="BA37" s="762">
        <f t="shared" si="5"/>
        <v>1.059687887717347</v>
      </c>
      <c r="BB37" s="762">
        <f t="shared" si="5"/>
        <v>1.0741128692903754</v>
      </c>
      <c r="BC37" s="762">
        <f t="shared" si="5"/>
        <v>1.0275608219890398</v>
      </c>
      <c r="BD37" s="762">
        <f t="shared" si="5"/>
        <v>0.76282835608695054</v>
      </c>
      <c r="BE37" s="762">
        <f t="shared" si="5"/>
        <v>8.0055073671774002E-2</v>
      </c>
      <c r="BF37" s="762">
        <f t="shared" si="5"/>
        <v>0.10651791609455388</v>
      </c>
      <c r="BG37" s="762">
        <f t="shared" si="5"/>
        <v>0.12696386042654409</v>
      </c>
      <c r="BH37" s="762">
        <f t="shared" si="5"/>
        <v>0.13231680120131098</v>
      </c>
      <c r="BI37" s="762">
        <f t="shared" si="5"/>
        <v>9.5440845936047181E-2</v>
      </c>
      <c r="BJ37" s="762">
        <f t="shared" si="5"/>
        <v>9.9174068329529824E-2</v>
      </c>
      <c r="BK37" s="797">
        <f t="shared" si="3"/>
        <v>-0.9096241288531387</v>
      </c>
      <c r="BL37" s="836" t="s">
        <v>331</v>
      </c>
      <c r="BM37" s="823" t="s">
        <v>516</v>
      </c>
      <c r="BN37" s="821"/>
    </row>
    <row r="38" spans="1:66" ht="39" thickBot="1" x14ac:dyDescent="0.25">
      <c r="A38" s="728">
        <v>46</v>
      </c>
      <c r="B38" s="806" t="s">
        <v>65</v>
      </c>
      <c r="C38" s="807">
        <v>23</v>
      </c>
      <c r="D38" s="837"/>
      <c r="E38" s="808"/>
      <c r="F38" s="809">
        <v>1507</v>
      </c>
      <c r="G38" s="806">
        <v>23</v>
      </c>
      <c r="H38" s="806" t="s">
        <v>64</v>
      </c>
      <c r="I38" s="806" t="s">
        <v>40</v>
      </c>
      <c r="J38" s="807">
        <v>3809</v>
      </c>
      <c r="K38" s="810" t="s">
        <v>876</v>
      </c>
      <c r="L38" s="811">
        <v>4</v>
      </c>
      <c r="M38" s="812">
        <v>14349809.34</v>
      </c>
      <c r="N38" s="812">
        <v>6211210.3540000003</v>
      </c>
      <c r="O38" s="813">
        <v>3446150.102</v>
      </c>
      <c r="P38" s="812">
        <v>10027948.606000001</v>
      </c>
      <c r="Q38" s="812">
        <v>4943087.9409999996</v>
      </c>
      <c r="R38" s="812">
        <v>6382955.2029999997</v>
      </c>
      <c r="S38" s="812">
        <v>577749.16399999999</v>
      </c>
      <c r="T38" s="812">
        <v>3212458.0120000001</v>
      </c>
      <c r="U38" s="812">
        <v>1559476.3489999999</v>
      </c>
      <c r="V38" s="812">
        <v>2229756.2089999998</v>
      </c>
      <c r="W38" s="812">
        <v>1571448.2069999999</v>
      </c>
      <c r="X38" s="812">
        <v>769111.36600000004</v>
      </c>
      <c r="Y38" s="812">
        <v>503709.47</v>
      </c>
      <c r="Z38" s="812">
        <v>1869915.673</v>
      </c>
      <c r="AA38" s="814">
        <v>2204675.41</v>
      </c>
      <c r="AB38" s="815">
        <v>78</v>
      </c>
      <c r="AC38" s="816">
        <f t="shared" si="0"/>
        <v>-0.36024974399098297</v>
      </c>
      <c r="AD38" s="817"/>
      <c r="AE38" s="812">
        <v>4678.0110000000004</v>
      </c>
      <c r="AF38" s="812">
        <v>2002.7370000000001</v>
      </c>
      <c r="AG38" s="818">
        <v>1158.886</v>
      </c>
      <c r="AH38" s="812">
        <v>3226.6689999999999</v>
      </c>
      <c r="AI38" s="812">
        <v>1569.6130000000001</v>
      </c>
      <c r="AJ38" s="812">
        <v>1992.1030000000001</v>
      </c>
      <c r="AK38" s="812">
        <v>170.59399999999999</v>
      </c>
      <c r="AL38" s="812">
        <v>1050.2429999999999</v>
      </c>
      <c r="AM38" s="812">
        <v>574.83000000000004</v>
      </c>
      <c r="AN38" s="812">
        <v>756.61900000000003</v>
      </c>
      <c r="AO38" s="812">
        <v>556.71699999999998</v>
      </c>
      <c r="AP38" s="812">
        <v>283.88099999999997</v>
      </c>
      <c r="AQ38" s="812">
        <v>186.07900000000001</v>
      </c>
      <c r="AR38" s="812">
        <v>667.80799999999999</v>
      </c>
      <c r="AS38" s="812">
        <v>689.16</v>
      </c>
      <c r="AT38" s="816">
        <f t="shared" si="1"/>
        <v>-0.40532545910469192</v>
      </c>
      <c r="AU38" s="838"/>
      <c r="AV38" s="839">
        <f t="shared" si="5"/>
        <v>0.65199625850917409</v>
      </c>
      <c r="AW38" s="840">
        <f t="shared" si="5"/>
        <v>0.64487817538178971</v>
      </c>
      <c r="AX38" s="841">
        <f t="shared" si="5"/>
        <v>0.67256849858480139</v>
      </c>
      <c r="AY38" s="840">
        <f t="shared" si="5"/>
        <v>0.64353520880021142</v>
      </c>
      <c r="AZ38" s="840">
        <f t="shared" si="5"/>
        <v>0.63507387233837609</v>
      </c>
      <c r="BA38" s="840">
        <f t="shared" si="5"/>
        <v>0.62419457340502982</v>
      </c>
      <c r="BB38" s="840">
        <f t="shared" si="5"/>
        <v>0.59054693846341944</v>
      </c>
      <c r="BC38" s="840">
        <f t="shared" si="5"/>
        <v>0.65385632813058536</v>
      </c>
      <c r="BD38" s="840">
        <f t="shared" si="5"/>
        <v>0.73720900014752322</v>
      </c>
      <c r="BE38" s="840">
        <f t="shared" si="5"/>
        <v>0.6786562557341892</v>
      </c>
      <c r="BF38" s="840">
        <f t="shared" si="5"/>
        <v>0.70854005562526312</v>
      </c>
      <c r="BG38" s="840">
        <f t="shared" si="5"/>
        <v>0.73820518730963591</v>
      </c>
      <c r="BH38" s="840">
        <f t="shared" si="5"/>
        <v>0.73883463020856055</v>
      </c>
      <c r="BI38" s="840">
        <f t="shared" si="5"/>
        <v>0.71426536462855783</v>
      </c>
      <c r="BJ38" s="840">
        <f t="shared" si="5"/>
        <v>0.62518046590813103</v>
      </c>
      <c r="BK38" s="842">
        <f t="shared" si="3"/>
        <v>-7.0458299454082135E-2</v>
      </c>
      <c r="BL38" s="795"/>
      <c r="BM38" s="825" t="s">
        <v>517</v>
      </c>
      <c r="BN38" s="769"/>
    </row>
    <row r="39" spans="1:66" ht="51" x14ac:dyDescent="0.2">
      <c r="A39" s="728">
        <v>47</v>
      </c>
      <c r="B39" s="786" t="s">
        <v>18</v>
      </c>
      <c r="C39" s="787">
        <v>24</v>
      </c>
      <c r="D39" s="831">
        <v>35</v>
      </c>
      <c r="E39" s="787">
        <v>17.1699999999983</v>
      </c>
      <c r="F39" s="788">
        <v>602</v>
      </c>
      <c r="G39" s="786">
        <v>24</v>
      </c>
      <c r="H39" s="786" t="s">
        <v>17</v>
      </c>
      <c r="I39" s="786" t="s">
        <v>9</v>
      </c>
      <c r="J39" s="787">
        <v>3405</v>
      </c>
      <c r="K39" s="789" t="s">
        <v>877</v>
      </c>
      <c r="L39" s="790">
        <v>2</v>
      </c>
      <c r="M39" s="736">
        <v>41179260.174999997</v>
      </c>
      <c r="N39" s="736">
        <v>51466296.774999999</v>
      </c>
      <c r="O39" s="737">
        <v>35560729.450000003</v>
      </c>
      <c r="P39" s="736">
        <v>43585260.200000003</v>
      </c>
      <c r="Q39" s="736">
        <v>37807777.174999997</v>
      </c>
      <c r="R39" s="736">
        <v>43814759.600000001</v>
      </c>
      <c r="S39" s="736">
        <v>39027526.5</v>
      </c>
      <c r="T39" s="736">
        <v>46944987.575000003</v>
      </c>
      <c r="U39" s="736">
        <v>36535383.964000002</v>
      </c>
      <c r="V39" s="736">
        <v>38837685.722999997</v>
      </c>
      <c r="W39" s="736">
        <v>28951815.942000002</v>
      </c>
      <c r="X39" s="736">
        <v>31941291.963</v>
      </c>
      <c r="Y39" s="736">
        <v>25593204.032000002</v>
      </c>
      <c r="Z39" s="736">
        <v>28769557.510000002</v>
      </c>
      <c r="AA39" s="738">
        <v>26042087.039999999</v>
      </c>
      <c r="AB39" s="739">
        <v>75.6666666666667</v>
      </c>
      <c r="AC39" s="740">
        <f t="shared" si="0"/>
        <v>-0.2676728671548666</v>
      </c>
      <c r="AD39" s="791"/>
      <c r="AE39" s="736">
        <v>21234.684000000001</v>
      </c>
      <c r="AF39" s="736">
        <v>26530.444</v>
      </c>
      <c r="AG39" s="792">
        <v>19498.153999999999</v>
      </c>
      <c r="AH39" s="736">
        <v>22614.174999999999</v>
      </c>
      <c r="AI39" s="736">
        <v>20146.821</v>
      </c>
      <c r="AJ39" s="736">
        <v>22822.111000000001</v>
      </c>
      <c r="AK39" s="736">
        <v>19969.108</v>
      </c>
      <c r="AL39" s="736">
        <v>24717.822</v>
      </c>
      <c r="AM39" s="736">
        <v>18729.659</v>
      </c>
      <c r="AN39" s="736">
        <v>20293.338</v>
      </c>
      <c r="AO39" s="736">
        <v>719.90200000000004</v>
      </c>
      <c r="AP39" s="736">
        <v>1505.538</v>
      </c>
      <c r="AQ39" s="736">
        <v>1301.278</v>
      </c>
      <c r="AR39" s="736">
        <v>1481.268</v>
      </c>
      <c r="AS39" s="738">
        <v>1475.1869999999999</v>
      </c>
      <c r="AT39" s="740">
        <f t="shared" si="1"/>
        <v>-0.92434222234576657</v>
      </c>
      <c r="AU39" s="746"/>
      <c r="AV39" s="761">
        <f t="shared" si="5"/>
        <v>1.0313290675820161</v>
      </c>
      <c r="AW39" s="762">
        <f t="shared" si="5"/>
        <v>1.0309832127998488</v>
      </c>
      <c r="AX39" s="763">
        <f t="shared" si="5"/>
        <v>1.0966115882080141</v>
      </c>
      <c r="AY39" s="762">
        <f t="shared" si="5"/>
        <v>1.0376982904876635</v>
      </c>
      <c r="AZ39" s="762">
        <f t="shared" si="5"/>
        <v>1.0657500919319784</v>
      </c>
      <c r="BA39" s="762">
        <f t="shared" si="5"/>
        <v>1.0417544776395395</v>
      </c>
      <c r="BB39" s="762">
        <f t="shared" si="5"/>
        <v>1.0233345431204819</v>
      </c>
      <c r="BC39" s="762">
        <f t="shared" si="5"/>
        <v>1.0530547893110183</v>
      </c>
      <c r="BD39" s="762">
        <f t="shared" si="5"/>
        <v>1.0252887457515265</v>
      </c>
      <c r="BE39" s="762">
        <f t="shared" si="5"/>
        <v>1.0450333289546199</v>
      </c>
      <c r="BF39" s="762">
        <f t="shared" si="5"/>
        <v>4.973104287773867E-2</v>
      </c>
      <c r="BG39" s="762">
        <f t="shared" si="5"/>
        <v>9.4269073507983206E-2</v>
      </c>
      <c r="BH39" s="762">
        <f t="shared" si="5"/>
        <v>0.10168933896459158</v>
      </c>
      <c r="BI39" s="762">
        <f t="shared" si="5"/>
        <v>0.10297468075309302</v>
      </c>
      <c r="BJ39" s="762">
        <f t="shared" si="5"/>
        <v>0.11329253279386936</v>
      </c>
      <c r="BK39" s="797">
        <f t="shared" si="3"/>
        <v>-0.89668855042923445</v>
      </c>
      <c r="BL39" s="832" t="s">
        <v>321</v>
      </c>
      <c r="BM39" s="823" t="s">
        <v>518</v>
      </c>
      <c r="BN39" s="843"/>
    </row>
    <row r="40" spans="1:66" ht="51" x14ac:dyDescent="0.2">
      <c r="A40" s="728">
        <v>48</v>
      </c>
      <c r="B40" s="752"/>
      <c r="C40" s="753"/>
      <c r="D40" s="732">
        <v>36</v>
      </c>
      <c r="E40" s="732">
        <v>17.819999999999698</v>
      </c>
      <c r="F40" s="754"/>
      <c r="G40" s="752"/>
      <c r="H40" s="752"/>
      <c r="I40" s="752"/>
      <c r="J40" s="753">
        <v>3407</v>
      </c>
      <c r="K40" s="755" t="s">
        <v>878</v>
      </c>
      <c r="L40" s="756">
        <v>1</v>
      </c>
      <c r="M40" s="742">
        <v>52812533.625</v>
      </c>
      <c r="N40" s="742">
        <v>38796729.975000001</v>
      </c>
      <c r="O40" s="757">
        <v>38259355.25</v>
      </c>
      <c r="P40" s="742">
        <v>35838631.350000001</v>
      </c>
      <c r="Q40" s="742">
        <v>38946569.799999997</v>
      </c>
      <c r="R40" s="742">
        <v>35473163.950000003</v>
      </c>
      <c r="S40" s="742">
        <v>39865595.850000001</v>
      </c>
      <c r="T40" s="742">
        <v>32053636.425000001</v>
      </c>
      <c r="U40" s="742">
        <v>39789804.342</v>
      </c>
      <c r="V40" s="742">
        <v>28030942.493000001</v>
      </c>
      <c r="W40" s="742">
        <v>32741504.778000001</v>
      </c>
      <c r="X40" s="742">
        <v>32487812.68</v>
      </c>
      <c r="Y40" s="742">
        <v>26283081.920000002</v>
      </c>
      <c r="Z40" s="742">
        <v>24369677.298</v>
      </c>
      <c r="AA40" s="744">
        <v>28512201.995000001</v>
      </c>
      <c r="AB40" s="758">
        <v>76</v>
      </c>
      <c r="AC40" s="745">
        <f t="shared" si="0"/>
        <v>-0.25476522516672567</v>
      </c>
      <c r="AD40" s="759"/>
      <c r="AE40" s="742">
        <v>28464.962</v>
      </c>
      <c r="AF40" s="742">
        <v>20235.319</v>
      </c>
      <c r="AG40" s="760">
        <v>20475.995999999999</v>
      </c>
      <c r="AH40" s="742">
        <v>18152.5</v>
      </c>
      <c r="AI40" s="742">
        <v>21144.244999999999</v>
      </c>
      <c r="AJ40" s="742">
        <v>18876.475999999999</v>
      </c>
      <c r="AK40" s="742">
        <v>20498.008000000002</v>
      </c>
      <c r="AL40" s="742">
        <v>17323.278999999999</v>
      </c>
      <c r="AM40" s="742">
        <v>21194.394</v>
      </c>
      <c r="AN40" s="742">
        <v>12527.227999999999</v>
      </c>
      <c r="AO40" s="742">
        <v>540.101</v>
      </c>
      <c r="AP40" s="742">
        <v>1323.414</v>
      </c>
      <c r="AQ40" s="742">
        <v>1546.85</v>
      </c>
      <c r="AR40" s="742">
        <v>1388.9549999999999</v>
      </c>
      <c r="AS40" s="744">
        <v>1669.9</v>
      </c>
      <c r="AT40" s="745">
        <f t="shared" si="1"/>
        <v>-0.91844596961241831</v>
      </c>
      <c r="AU40" s="746"/>
      <c r="AV40" s="761">
        <f t="shared" si="5"/>
        <v>1.0779623716641942</v>
      </c>
      <c r="AW40" s="762">
        <f t="shared" si="5"/>
        <v>1.0431455956746518</v>
      </c>
      <c r="AX40" s="763">
        <f t="shared" si="5"/>
        <v>1.0703785187284358</v>
      </c>
      <c r="AY40" s="762">
        <f t="shared" si="5"/>
        <v>1.0130130150743046</v>
      </c>
      <c r="AZ40" s="762">
        <f t="shared" si="5"/>
        <v>1.0858078186901072</v>
      </c>
      <c r="BA40" s="762">
        <f t="shared" si="5"/>
        <v>1.0642679647412729</v>
      </c>
      <c r="BB40" s="762">
        <f t="shared" si="5"/>
        <v>1.028355782119835</v>
      </c>
      <c r="BC40" s="762">
        <f t="shared" si="5"/>
        <v>1.0808932110110812</v>
      </c>
      <c r="BD40" s="762">
        <f t="shared" si="5"/>
        <v>1.0653178295540562</v>
      </c>
      <c r="BE40" s="762">
        <f t="shared" si="5"/>
        <v>0.89381425566609829</v>
      </c>
      <c r="BF40" s="762">
        <f t="shared" si="5"/>
        <v>3.2991825126065071E-2</v>
      </c>
      <c r="BG40" s="762">
        <f t="shared" si="5"/>
        <v>8.1471412867060403E-2</v>
      </c>
      <c r="BH40" s="762">
        <f t="shared" si="5"/>
        <v>0.11770689637602437</v>
      </c>
      <c r="BI40" s="762">
        <f t="shared" si="5"/>
        <v>0.11399043023963149</v>
      </c>
      <c r="BJ40" s="762">
        <f t="shared" si="5"/>
        <v>0.11713581436416869</v>
      </c>
      <c r="BK40" s="797">
        <f t="shared" si="3"/>
        <v>-0.89056598921349706</v>
      </c>
      <c r="BL40" s="795" t="s">
        <v>321</v>
      </c>
      <c r="BM40" s="823" t="s">
        <v>519</v>
      </c>
      <c r="BN40" s="37"/>
    </row>
    <row r="41" spans="1:66" ht="38.25" x14ac:dyDescent="0.2">
      <c r="A41" s="728">
        <v>49</v>
      </c>
      <c r="B41" s="752"/>
      <c r="C41" s="753"/>
      <c r="D41" s="732">
        <v>86</v>
      </c>
      <c r="E41" s="732">
        <v>15.8199999999997</v>
      </c>
      <c r="F41" s="754">
        <v>1552</v>
      </c>
      <c r="G41" s="752">
        <v>25</v>
      </c>
      <c r="H41" s="752" t="s">
        <v>67</v>
      </c>
      <c r="I41" s="752" t="s">
        <v>9</v>
      </c>
      <c r="J41" s="753">
        <v>2866</v>
      </c>
      <c r="K41" s="755" t="s">
        <v>879</v>
      </c>
      <c r="L41" s="756">
        <v>1</v>
      </c>
      <c r="M41" s="742">
        <v>11909123.199999999</v>
      </c>
      <c r="N41" s="742">
        <v>9992375.0500000007</v>
      </c>
      <c r="O41" s="757">
        <v>13098633.425000001</v>
      </c>
      <c r="P41" s="742">
        <v>12088150.5</v>
      </c>
      <c r="Q41" s="742">
        <v>10914261.475</v>
      </c>
      <c r="R41" s="742">
        <v>10947287.1</v>
      </c>
      <c r="S41" s="742">
        <v>10825024.5</v>
      </c>
      <c r="T41" s="742">
        <v>9716173.8499999996</v>
      </c>
      <c r="U41" s="742">
        <v>10395760.564999999</v>
      </c>
      <c r="V41" s="742">
        <v>6395205.6059999997</v>
      </c>
      <c r="W41" s="742">
        <v>3657410.2609999999</v>
      </c>
      <c r="X41" s="742">
        <v>5527961.04</v>
      </c>
      <c r="Y41" s="742">
        <v>4615976.3099999996</v>
      </c>
      <c r="Z41" s="742">
        <v>3384509.8480000002</v>
      </c>
      <c r="AA41" s="744">
        <v>2151130.057</v>
      </c>
      <c r="AB41" s="758">
        <v>63</v>
      </c>
      <c r="AC41" s="745">
        <f t="shared" si="0"/>
        <v>-0.835774466907795</v>
      </c>
      <c r="AD41" s="759"/>
      <c r="AE41" s="742">
        <v>15633.346</v>
      </c>
      <c r="AF41" s="742">
        <v>13184.002</v>
      </c>
      <c r="AG41" s="760">
        <v>17971.2</v>
      </c>
      <c r="AH41" s="742">
        <v>15420.168</v>
      </c>
      <c r="AI41" s="742">
        <v>14860.16</v>
      </c>
      <c r="AJ41" s="742">
        <v>15445.056</v>
      </c>
      <c r="AK41" s="742">
        <v>14769.803</v>
      </c>
      <c r="AL41" s="742">
        <v>13537.087</v>
      </c>
      <c r="AM41" s="742">
        <v>12833.471</v>
      </c>
      <c r="AN41" s="742">
        <v>6960.3959999999997</v>
      </c>
      <c r="AO41" s="742">
        <v>1315.028</v>
      </c>
      <c r="AP41" s="742">
        <v>2596.777</v>
      </c>
      <c r="AQ41" s="742">
        <v>1211.9690000000001</v>
      </c>
      <c r="AR41" s="742">
        <v>831.27</v>
      </c>
      <c r="AS41" s="744">
        <v>573.37599999999998</v>
      </c>
      <c r="AT41" s="745">
        <f t="shared" si="1"/>
        <v>-0.96809472934472929</v>
      </c>
      <c r="AU41" s="746"/>
      <c r="AV41" s="761">
        <f t="shared" si="5"/>
        <v>2.625440301096222</v>
      </c>
      <c r="AW41" s="762">
        <f t="shared" si="5"/>
        <v>2.6388124813229461</v>
      </c>
      <c r="AX41" s="763">
        <f t="shared" si="5"/>
        <v>2.7439809050156696</v>
      </c>
      <c r="AY41" s="762">
        <f t="shared" si="5"/>
        <v>2.5512865677838805</v>
      </c>
      <c r="AZ41" s="762">
        <f t="shared" si="5"/>
        <v>2.7230720161942976</v>
      </c>
      <c r="BA41" s="762">
        <f t="shared" si="5"/>
        <v>2.8217138837986631</v>
      </c>
      <c r="BB41" s="762">
        <f t="shared" si="5"/>
        <v>2.7288257869531845</v>
      </c>
      <c r="BC41" s="762">
        <f t="shared" si="5"/>
        <v>2.7865057190181917</v>
      </c>
      <c r="BD41" s="762">
        <f t="shared" si="5"/>
        <v>2.4689816429992009</v>
      </c>
      <c r="BE41" s="762">
        <f t="shared" si="5"/>
        <v>2.1767544091060143</v>
      </c>
      <c r="BF41" s="762">
        <f t="shared" si="5"/>
        <v>0.71910335792651725</v>
      </c>
      <c r="BG41" s="762">
        <f t="shared" si="5"/>
        <v>0.93950625961719869</v>
      </c>
      <c r="BH41" s="762">
        <f t="shared" si="5"/>
        <v>0.52511924611675487</v>
      </c>
      <c r="BI41" s="762">
        <f t="shared" si="5"/>
        <v>0.4912203168746696</v>
      </c>
      <c r="BJ41" s="762">
        <f t="shared" si="5"/>
        <v>0.53309282545160397</v>
      </c>
      <c r="BK41" s="797">
        <f t="shared" si="3"/>
        <v>-0.80572283703681258</v>
      </c>
      <c r="BL41" s="795"/>
      <c r="BM41" s="825" t="s">
        <v>520</v>
      </c>
      <c r="BN41" s="37"/>
    </row>
    <row r="42" spans="1:66" ht="38.25" x14ac:dyDescent="0.2">
      <c r="A42" s="728">
        <v>50</v>
      </c>
      <c r="B42" s="752"/>
      <c r="C42" s="753"/>
      <c r="D42" s="732">
        <v>75</v>
      </c>
      <c r="E42" s="753">
        <v>12.6999999999989</v>
      </c>
      <c r="F42" s="754"/>
      <c r="G42" s="752"/>
      <c r="H42" s="752"/>
      <c r="I42" s="752"/>
      <c r="J42" s="753">
        <v>2876</v>
      </c>
      <c r="K42" s="755" t="s">
        <v>880</v>
      </c>
      <c r="L42" s="756">
        <v>2</v>
      </c>
      <c r="M42" s="742">
        <v>11943752.625</v>
      </c>
      <c r="N42" s="742">
        <v>14644149.324999999</v>
      </c>
      <c r="O42" s="757">
        <v>10616739.9</v>
      </c>
      <c r="P42" s="742">
        <v>13264962.375</v>
      </c>
      <c r="Q42" s="742">
        <v>10498570.4</v>
      </c>
      <c r="R42" s="742">
        <v>12304876.824999999</v>
      </c>
      <c r="S42" s="742">
        <v>9519109.6750000007</v>
      </c>
      <c r="T42" s="742">
        <v>12116305.074999999</v>
      </c>
      <c r="U42" s="742">
        <v>9114744.1799999997</v>
      </c>
      <c r="V42" s="742">
        <v>5459077.3859999999</v>
      </c>
      <c r="W42" s="742">
        <v>6418144.0029999996</v>
      </c>
      <c r="X42" s="742">
        <v>6318382.9740000004</v>
      </c>
      <c r="Y42" s="742">
        <v>4385366.6370000001</v>
      </c>
      <c r="Z42" s="742">
        <v>4835446.4060000004</v>
      </c>
      <c r="AA42" s="744">
        <v>4067322.4410000001</v>
      </c>
      <c r="AB42" s="758">
        <v>68</v>
      </c>
      <c r="AC42" s="745">
        <f t="shared" si="0"/>
        <v>-0.61689534835453586</v>
      </c>
      <c r="AD42" s="759"/>
      <c r="AE42" s="742">
        <v>15044.019</v>
      </c>
      <c r="AF42" s="742">
        <v>18866.899000000001</v>
      </c>
      <c r="AG42" s="760">
        <v>14415.078</v>
      </c>
      <c r="AH42" s="742">
        <v>16840.59</v>
      </c>
      <c r="AI42" s="742">
        <v>14181.983</v>
      </c>
      <c r="AJ42" s="742">
        <v>17585.940999999999</v>
      </c>
      <c r="AK42" s="742">
        <v>13111.31</v>
      </c>
      <c r="AL42" s="742">
        <v>17093.583999999999</v>
      </c>
      <c r="AM42" s="742">
        <v>11518.563</v>
      </c>
      <c r="AN42" s="742">
        <v>5516.5259999999998</v>
      </c>
      <c r="AO42" s="742">
        <v>4274.4279999999999</v>
      </c>
      <c r="AP42" s="742">
        <v>3085.1480000000001</v>
      </c>
      <c r="AQ42" s="742">
        <v>961.245</v>
      </c>
      <c r="AR42" s="742">
        <v>2140.29</v>
      </c>
      <c r="AS42" s="744">
        <v>1313.78</v>
      </c>
      <c r="AT42" s="745">
        <f t="shared" si="1"/>
        <v>-0.90886070821122156</v>
      </c>
      <c r="AU42" s="746"/>
      <c r="AV42" s="761">
        <f t="shared" si="5"/>
        <v>2.5191444384925883</v>
      </c>
      <c r="AW42" s="762">
        <f t="shared" si="5"/>
        <v>2.5767149161462135</v>
      </c>
      <c r="AX42" s="763">
        <f t="shared" si="5"/>
        <v>2.7155375634661634</v>
      </c>
      <c r="AY42" s="762">
        <f t="shared" si="5"/>
        <v>2.5391085966046698</v>
      </c>
      <c r="AZ42" s="762">
        <f t="shared" si="5"/>
        <v>2.7016979378449468</v>
      </c>
      <c r="BA42" s="762">
        <f t="shared" si="5"/>
        <v>2.8583692872520894</v>
      </c>
      <c r="BB42" s="762">
        <f t="shared" si="5"/>
        <v>2.7547345177531004</v>
      </c>
      <c r="BC42" s="762">
        <f t="shared" si="5"/>
        <v>2.8215836254024005</v>
      </c>
      <c r="BD42" s="762">
        <f t="shared" si="5"/>
        <v>2.5274572215146911</v>
      </c>
      <c r="BE42" s="762">
        <f t="shared" si="5"/>
        <v>2.0210470048097613</v>
      </c>
      <c r="BF42" s="762">
        <f t="shared" si="5"/>
        <v>1.3319825787648349</v>
      </c>
      <c r="BG42" s="762">
        <f t="shared" si="5"/>
        <v>0.97656252009266065</v>
      </c>
      <c r="BH42" s="762">
        <f t="shared" si="5"/>
        <v>0.43838751902284789</v>
      </c>
      <c r="BI42" s="762">
        <f t="shared" si="5"/>
        <v>0.88525022109406448</v>
      </c>
      <c r="BJ42" s="762">
        <f t="shared" si="5"/>
        <v>0.64601713734650035</v>
      </c>
      <c r="BK42" s="797">
        <f t="shared" si="3"/>
        <v>-0.76210340595623649</v>
      </c>
      <c r="BL42" s="795"/>
      <c r="BM42" s="825" t="s">
        <v>520</v>
      </c>
      <c r="BN42" s="37"/>
    </row>
    <row r="43" spans="1:66" ht="51" x14ac:dyDescent="0.2">
      <c r="A43" s="728">
        <v>51</v>
      </c>
      <c r="B43" s="752"/>
      <c r="C43" s="753"/>
      <c r="D43" s="732">
        <v>60</v>
      </c>
      <c r="E43" s="753">
        <v>9.0400000000008696</v>
      </c>
      <c r="F43" s="754">
        <v>1554</v>
      </c>
      <c r="G43" s="752">
        <v>28</v>
      </c>
      <c r="H43" s="752" t="s">
        <v>70</v>
      </c>
      <c r="I43" s="752" t="s">
        <v>9</v>
      </c>
      <c r="J43" s="753">
        <v>3797</v>
      </c>
      <c r="K43" s="755" t="s">
        <v>881</v>
      </c>
      <c r="L43" s="756">
        <v>3</v>
      </c>
      <c r="M43" s="742">
        <v>22188267.699999999</v>
      </c>
      <c r="N43" s="742">
        <v>18143738.75</v>
      </c>
      <c r="O43" s="757">
        <v>15191281.975</v>
      </c>
      <c r="P43" s="742">
        <v>19594810.75</v>
      </c>
      <c r="Q43" s="742">
        <v>18511297.125</v>
      </c>
      <c r="R43" s="742">
        <v>22255774.800000001</v>
      </c>
      <c r="S43" s="742">
        <v>18039440.625</v>
      </c>
      <c r="T43" s="742">
        <v>21134996.649999999</v>
      </c>
      <c r="U43" s="742">
        <v>14317495.775</v>
      </c>
      <c r="V43" s="742">
        <v>17081268.574999999</v>
      </c>
      <c r="W43" s="742">
        <v>11758234.122</v>
      </c>
      <c r="X43" s="742">
        <v>11425504.710000001</v>
      </c>
      <c r="Y43" s="742">
        <v>8271871.659</v>
      </c>
      <c r="Z43" s="742">
        <v>12748700.33</v>
      </c>
      <c r="AA43" s="744">
        <v>10167413.341</v>
      </c>
      <c r="AB43" s="758">
        <v>77</v>
      </c>
      <c r="AC43" s="745">
        <f t="shared" si="0"/>
        <v>-0.33070735190536804</v>
      </c>
      <c r="AD43" s="759"/>
      <c r="AE43" s="742">
        <v>14938.603999999999</v>
      </c>
      <c r="AF43" s="742">
        <v>12242.208000000001</v>
      </c>
      <c r="AG43" s="760">
        <v>10095.924999999999</v>
      </c>
      <c r="AH43" s="742">
        <v>13782.919</v>
      </c>
      <c r="AI43" s="742">
        <v>12693.880999999999</v>
      </c>
      <c r="AJ43" s="742">
        <v>15479.773999999999</v>
      </c>
      <c r="AK43" s="742">
        <v>12860.26</v>
      </c>
      <c r="AL43" s="742">
        <v>14039.912</v>
      </c>
      <c r="AM43" s="742">
        <v>9116.9840000000004</v>
      </c>
      <c r="AN43" s="742">
        <v>10734.445</v>
      </c>
      <c r="AO43" s="742">
        <v>5852.1</v>
      </c>
      <c r="AP43" s="742">
        <v>6013.4440000000004</v>
      </c>
      <c r="AQ43" s="742">
        <v>4960.18</v>
      </c>
      <c r="AR43" s="742">
        <v>8553.5329999999994</v>
      </c>
      <c r="AS43" s="744">
        <v>7276.125</v>
      </c>
      <c r="AT43" s="745">
        <f t="shared" si="1"/>
        <v>-0.27930080700876836</v>
      </c>
      <c r="AU43" s="746"/>
      <c r="AV43" s="761">
        <f t="shared" si="5"/>
        <v>1.3465317979735751</v>
      </c>
      <c r="AW43" s="762">
        <f t="shared" si="5"/>
        <v>1.3494691660504647</v>
      </c>
      <c r="AX43" s="763">
        <f t="shared" si="5"/>
        <v>1.3291735373768547</v>
      </c>
      <c r="AY43" s="762">
        <f t="shared" si="5"/>
        <v>1.4067927652733263</v>
      </c>
      <c r="AZ43" s="762">
        <f t="shared" si="5"/>
        <v>1.3714739614715141</v>
      </c>
      <c r="BA43" s="762">
        <f t="shared" si="5"/>
        <v>1.3910793166365072</v>
      </c>
      <c r="BB43" s="762">
        <f t="shared" si="5"/>
        <v>1.4257936559493511</v>
      </c>
      <c r="BC43" s="762">
        <f t="shared" si="5"/>
        <v>1.3285937284499167</v>
      </c>
      <c r="BD43" s="762">
        <f t="shared" si="5"/>
        <v>1.2735445001379788</v>
      </c>
      <c r="BE43" s="762">
        <f t="shared" si="5"/>
        <v>1.2568674220966052</v>
      </c>
      <c r="BF43" s="762">
        <f t="shared" si="5"/>
        <v>0.99540457168658514</v>
      </c>
      <c r="BG43" s="762">
        <f t="shared" si="5"/>
        <v>1.0526351618824898</v>
      </c>
      <c r="BH43" s="762">
        <f t="shared" si="5"/>
        <v>1.1992884330121834</v>
      </c>
      <c r="BI43" s="762">
        <f t="shared" si="5"/>
        <v>1.3418674497936058</v>
      </c>
      <c r="BJ43" s="762">
        <f t="shared" si="5"/>
        <v>1.4312637356168247</v>
      </c>
      <c r="BK43" s="797">
        <f t="shared" si="3"/>
        <v>7.680727562591011E-2</v>
      </c>
      <c r="BL43" s="795"/>
      <c r="BM43" s="825" t="s">
        <v>521</v>
      </c>
      <c r="BN43" s="821"/>
    </row>
    <row r="44" spans="1:66" ht="76.5" x14ac:dyDescent="0.2">
      <c r="A44" s="728">
        <v>52</v>
      </c>
      <c r="B44" s="752"/>
      <c r="C44" s="753"/>
      <c r="D44" s="732">
        <v>7</v>
      </c>
      <c r="E44" s="753">
        <v>43.0899999999965</v>
      </c>
      <c r="F44" s="754">
        <v>1571</v>
      </c>
      <c r="G44" s="752">
        <v>26</v>
      </c>
      <c r="H44" s="752" t="s">
        <v>72</v>
      </c>
      <c r="I44" s="752" t="s">
        <v>9</v>
      </c>
      <c r="J44" s="753">
        <v>983</v>
      </c>
      <c r="K44" s="755" t="s">
        <v>882</v>
      </c>
      <c r="L44" s="756" t="s">
        <v>351</v>
      </c>
      <c r="M44" s="742">
        <v>35236291.204000004</v>
      </c>
      <c r="N44" s="742">
        <v>30327651.778000001</v>
      </c>
      <c r="O44" s="757">
        <v>46246757.5</v>
      </c>
      <c r="P44" s="742">
        <v>37634373.853</v>
      </c>
      <c r="Q44" s="742">
        <v>44474317.899999999</v>
      </c>
      <c r="R44" s="742">
        <v>41921086.399999999</v>
      </c>
      <c r="S44" s="742">
        <v>41017091.100000001</v>
      </c>
      <c r="T44" s="742">
        <v>43178578.361000001</v>
      </c>
      <c r="U44" s="742">
        <v>41677273.816</v>
      </c>
      <c r="V44" s="742">
        <v>40109181.048</v>
      </c>
      <c r="W44" s="742">
        <v>42066516.523000002</v>
      </c>
      <c r="X44" s="742">
        <v>37237008.181999996</v>
      </c>
      <c r="Y44" s="742">
        <v>20277459.835000001</v>
      </c>
      <c r="Z44" s="742">
        <v>26378165.359999999</v>
      </c>
      <c r="AA44" s="744">
        <v>29096586.285</v>
      </c>
      <c r="AB44" s="758">
        <v>23.6666666666667</v>
      </c>
      <c r="AC44" s="745">
        <f t="shared" si="0"/>
        <v>-0.37084051168344073</v>
      </c>
      <c r="AD44" s="759"/>
      <c r="AE44" s="742">
        <v>32600.674999999999</v>
      </c>
      <c r="AF44" s="742">
        <v>32022.3</v>
      </c>
      <c r="AG44" s="760">
        <v>48730.968000000001</v>
      </c>
      <c r="AH44" s="742">
        <v>41665.754000000001</v>
      </c>
      <c r="AI44" s="742">
        <v>54512.970999999998</v>
      </c>
      <c r="AJ44" s="742">
        <v>48097.345999999998</v>
      </c>
      <c r="AK44" s="742">
        <v>48553.705000000002</v>
      </c>
      <c r="AL44" s="742">
        <v>44785.677000000003</v>
      </c>
      <c r="AM44" s="742">
        <v>42700.019</v>
      </c>
      <c r="AN44" s="742">
        <v>40897.517999999996</v>
      </c>
      <c r="AO44" s="742">
        <v>2473.4769999999999</v>
      </c>
      <c r="AP44" s="742">
        <v>5668.4170000000004</v>
      </c>
      <c r="AQ44" s="742">
        <v>4646.567</v>
      </c>
      <c r="AR44" s="742">
        <v>4443.5780000000004</v>
      </c>
      <c r="AS44" s="744">
        <v>3849.989</v>
      </c>
      <c r="AT44" s="745">
        <f t="shared" si="1"/>
        <v>-0.92099502312369408</v>
      </c>
      <c r="AU44" s="746"/>
      <c r="AV44" s="761">
        <f t="shared" si="5"/>
        <v>1.8504033135189433</v>
      </c>
      <c r="AW44" s="762">
        <f t="shared" si="5"/>
        <v>2.1117559799489203</v>
      </c>
      <c r="AX44" s="763">
        <f t="shared" si="5"/>
        <v>2.1074328508328395</v>
      </c>
      <c r="AY44" s="762">
        <f t="shared" si="5"/>
        <v>2.214239257055084</v>
      </c>
      <c r="AZ44" s="762">
        <f t="shared" si="5"/>
        <v>2.4514359555810072</v>
      </c>
      <c r="BA44" s="762">
        <f t="shared" si="5"/>
        <v>2.2946612375961708</v>
      </c>
      <c r="BB44" s="762">
        <f t="shared" si="5"/>
        <v>2.3674865134451233</v>
      </c>
      <c r="BC44" s="762">
        <f t="shared" si="5"/>
        <v>2.0744396272412513</v>
      </c>
      <c r="BD44" s="762">
        <f t="shared" si="5"/>
        <v>2.0490792746433124</v>
      </c>
      <c r="BE44" s="762">
        <f t="shared" si="5"/>
        <v>2.0393095511502253</v>
      </c>
      <c r="BF44" s="762">
        <f t="shared" si="5"/>
        <v>0.11759837535621086</v>
      </c>
      <c r="BG44" s="762">
        <f t="shared" si="5"/>
        <v>0.30445072129828393</v>
      </c>
      <c r="BH44" s="762">
        <f t="shared" si="5"/>
        <v>0.45829872556125317</v>
      </c>
      <c r="BI44" s="762">
        <f t="shared" si="5"/>
        <v>0.33691334779015886</v>
      </c>
      <c r="BJ44" s="762">
        <f t="shared" si="5"/>
        <v>0.2646350992717495</v>
      </c>
      <c r="BK44" s="797">
        <f t="shared" si="3"/>
        <v>-0.87442774313441685</v>
      </c>
      <c r="BL44" s="795" t="s">
        <v>321</v>
      </c>
      <c r="BM44" s="823" t="s">
        <v>522</v>
      </c>
      <c r="BN44" s="769"/>
    </row>
    <row r="45" spans="1:66" ht="67.5" customHeight="1" x14ac:dyDescent="0.2">
      <c r="A45" s="728">
        <v>53</v>
      </c>
      <c r="B45" s="752"/>
      <c r="C45" s="753"/>
      <c r="D45" s="732">
        <v>43</v>
      </c>
      <c r="E45" s="732">
        <v>28.4700000000012</v>
      </c>
      <c r="F45" s="754">
        <v>1572</v>
      </c>
      <c r="G45" s="752">
        <v>27</v>
      </c>
      <c r="H45" s="752" t="s">
        <v>74</v>
      </c>
      <c r="I45" s="752" t="s">
        <v>9</v>
      </c>
      <c r="J45" s="753">
        <v>2727</v>
      </c>
      <c r="K45" s="755" t="s">
        <v>883</v>
      </c>
      <c r="L45" s="756" t="s">
        <v>350</v>
      </c>
      <c r="M45" s="742">
        <v>28293670.855999999</v>
      </c>
      <c r="N45" s="742">
        <v>29922788.710000001</v>
      </c>
      <c r="O45" s="757">
        <v>29581223.864999998</v>
      </c>
      <c r="P45" s="742">
        <v>25318969.938000001</v>
      </c>
      <c r="Q45" s="742">
        <v>32606920.030000001</v>
      </c>
      <c r="R45" s="742">
        <v>33247880.214000002</v>
      </c>
      <c r="S45" s="742">
        <v>31195014.147999998</v>
      </c>
      <c r="T45" s="742">
        <v>29866120.802000001</v>
      </c>
      <c r="U45" s="742">
        <v>26786290.532000002</v>
      </c>
      <c r="V45" s="742">
        <v>22869998.206</v>
      </c>
      <c r="W45" s="742">
        <v>28885914.184999999</v>
      </c>
      <c r="X45" s="742">
        <v>14136296.597999999</v>
      </c>
      <c r="Y45" s="742">
        <v>11258702.402000001</v>
      </c>
      <c r="Z45" s="742">
        <v>10983894.168</v>
      </c>
      <c r="AA45" s="744">
        <v>12601227.059</v>
      </c>
      <c r="AB45" s="758">
        <v>57.5</v>
      </c>
      <c r="AC45" s="745">
        <f t="shared" si="0"/>
        <v>-0.57401265354982289</v>
      </c>
      <c r="AD45" s="759"/>
      <c r="AE45" s="742">
        <v>29212.495999999999</v>
      </c>
      <c r="AF45" s="742">
        <v>33642.076000000001</v>
      </c>
      <c r="AG45" s="760">
        <v>33904.703000000001</v>
      </c>
      <c r="AH45" s="742">
        <v>30106.187000000002</v>
      </c>
      <c r="AI45" s="742">
        <v>38799.644999999997</v>
      </c>
      <c r="AJ45" s="742">
        <v>37727.254999999997</v>
      </c>
      <c r="AK45" s="742">
        <v>35952.207000000002</v>
      </c>
      <c r="AL45" s="742">
        <v>33832.480000000003</v>
      </c>
      <c r="AM45" s="742">
        <v>29823.881000000001</v>
      </c>
      <c r="AN45" s="742">
        <v>25673.195</v>
      </c>
      <c r="AO45" s="742">
        <v>2575.4760000000001</v>
      </c>
      <c r="AP45" s="742">
        <v>1124.0360000000001</v>
      </c>
      <c r="AQ45" s="742">
        <v>817.8</v>
      </c>
      <c r="AR45" s="742">
        <v>849.95600000000002</v>
      </c>
      <c r="AS45" s="744">
        <v>625.31200000000001</v>
      </c>
      <c r="AT45" s="745">
        <f t="shared" si="1"/>
        <v>-0.98155677694625443</v>
      </c>
      <c r="AU45" s="746"/>
      <c r="AV45" s="761">
        <f t="shared" si="5"/>
        <v>2.0649491646860771</v>
      </c>
      <c r="AW45" s="762">
        <f t="shared" si="5"/>
        <v>2.2485922903808118</v>
      </c>
      <c r="AX45" s="763">
        <f t="shared" si="5"/>
        <v>2.2923123907740321</v>
      </c>
      <c r="AY45" s="762">
        <f t="shared" si="5"/>
        <v>2.3781525925993616</v>
      </c>
      <c r="AZ45" s="762">
        <f t="shared" si="5"/>
        <v>2.3798411480938637</v>
      </c>
      <c r="BA45" s="762">
        <f t="shared" si="5"/>
        <v>2.2694532557966705</v>
      </c>
      <c r="BB45" s="762">
        <f t="shared" si="5"/>
        <v>2.3049969991634063</v>
      </c>
      <c r="BC45" s="762">
        <f t="shared" si="5"/>
        <v>2.2656092650461916</v>
      </c>
      <c r="BD45" s="762">
        <f t="shared" si="5"/>
        <v>2.226801875711097</v>
      </c>
      <c r="BE45" s="762">
        <f t="shared" si="5"/>
        <v>2.2451418464269555</v>
      </c>
      <c r="BF45" s="762">
        <f t="shared" si="5"/>
        <v>0.17832054637463435</v>
      </c>
      <c r="BG45" s="762">
        <f t="shared" si="5"/>
        <v>0.15902835544056546</v>
      </c>
      <c r="BH45" s="762">
        <f t="shared" si="5"/>
        <v>0.14527429019790516</v>
      </c>
      <c r="BI45" s="762">
        <f t="shared" si="5"/>
        <v>0.15476405489707373</v>
      </c>
      <c r="BJ45" s="762">
        <f t="shared" si="5"/>
        <v>9.9246207860907015E-2</v>
      </c>
      <c r="BK45" s="797">
        <f t="shared" si="3"/>
        <v>-0.95670476316389186</v>
      </c>
      <c r="BL45" s="795" t="s">
        <v>321</v>
      </c>
      <c r="BM45" s="823" t="s">
        <v>824</v>
      </c>
      <c r="BN45" s="844"/>
    </row>
    <row r="46" spans="1:66" ht="38.25" x14ac:dyDescent="0.2">
      <c r="A46" s="728">
        <v>54</v>
      </c>
      <c r="B46" s="752"/>
      <c r="C46" s="753"/>
      <c r="D46" s="732">
        <v>24</v>
      </c>
      <c r="E46" s="753">
        <v>27.299999999999301</v>
      </c>
      <c r="F46" s="754">
        <v>1573</v>
      </c>
      <c r="G46" s="752">
        <v>29</v>
      </c>
      <c r="H46" s="752" t="s">
        <v>76</v>
      </c>
      <c r="I46" s="752" t="s">
        <v>9</v>
      </c>
      <c r="J46" s="753">
        <v>1571</v>
      </c>
      <c r="K46" s="755" t="s">
        <v>884</v>
      </c>
      <c r="L46" s="756">
        <v>2</v>
      </c>
      <c r="M46" s="742">
        <v>37273355.019000001</v>
      </c>
      <c r="N46" s="742">
        <v>36994819.298</v>
      </c>
      <c r="O46" s="757">
        <v>33545861.241</v>
      </c>
      <c r="P46" s="742">
        <v>38205354.137000002</v>
      </c>
      <c r="Q46" s="742">
        <v>31167196.616999999</v>
      </c>
      <c r="R46" s="742">
        <v>31393688.225000001</v>
      </c>
      <c r="S46" s="742">
        <v>35112681.193000004</v>
      </c>
      <c r="T46" s="742">
        <v>34331368.952</v>
      </c>
      <c r="U46" s="742">
        <v>27390642.381999999</v>
      </c>
      <c r="V46" s="742">
        <v>32698784.818999998</v>
      </c>
      <c r="W46" s="742">
        <v>34519975.523000002</v>
      </c>
      <c r="X46" s="742">
        <v>34063290.167000003</v>
      </c>
      <c r="Y46" s="742">
        <v>29547701.565000001</v>
      </c>
      <c r="Z46" s="742">
        <v>17072423.315000001</v>
      </c>
      <c r="AA46" s="744">
        <v>30351288.254999999</v>
      </c>
      <c r="AB46" s="758">
        <v>37.5</v>
      </c>
      <c r="AC46" s="745">
        <f t="shared" si="0"/>
        <v>-9.5230018482744178E-2</v>
      </c>
      <c r="AD46" s="759"/>
      <c r="AE46" s="742">
        <v>37721.896000000001</v>
      </c>
      <c r="AF46" s="742">
        <v>40564.483999999997</v>
      </c>
      <c r="AG46" s="760">
        <v>32586.773000000001</v>
      </c>
      <c r="AH46" s="742">
        <v>42301.353999999999</v>
      </c>
      <c r="AI46" s="742">
        <v>40915.341</v>
      </c>
      <c r="AJ46" s="742">
        <v>40929.934999999998</v>
      </c>
      <c r="AK46" s="742">
        <v>48053.815000000002</v>
      </c>
      <c r="AL46" s="742">
        <v>47798.45</v>
      </c>
      <c r="AM46" s="742">
        <v>30863.67</v>
      </c>
      <c r="AN46" s="742">
        <v>36636.940999999999</v>
      </c>
      <c r="AO46" s="742">
        <v>2228.7269999999999</v>
      </c>
      <c r="AP46" s="742">
        <v>1925.846</v>
      </c>
      <c r="AQ46" s="742">
        <v>1698.607</v>
      </c>
      <c r="AR46" s="742">
        <v>1047.674</v>
      </c>
      <c r="AS46" s="744">
        <v>1538.2819999999999</v>
      </c>
      <c r="AT46" s="745">
        <f t="shared" si="1"/>
        <v>-0.95279428251456511</v>
      </c>
      <c r="AU46" s="746"/>
      <c r="AV46" s="761">
        <f t="shared" si="5"/>
        <v>2.0240676472923544</v>
      </c>
      <c r="AW46" s="762">
        <f t="shared" si="5"/>
        <v>2.1929818698799797</v>
      </c>
      <c r="AX46" s="763">
        <f t="shared" si="5"/>
        <v>1.9428192805002249</v>
      </c>
      <c r="AY46" s="762">
        <f t="shared" si="5"/>
        <v>2.2144202013315839</v>
      </c>
      <c r="AZ46" s="762">
        <f t="shared" si="5"/>
        <v>2.6255387356643376</v>
      </c>
      <c r="BA46" s="762">
        <f t="shared" si="5"/>
        <v>2.607526373241225</v>
      </c>
      <c r="BB46" s="762">
        <f t="shared" si="5"/>
        <v>2.7371202293477901</v>
      </c>
      <c r="BC46" s="762">
        <f t="shared" si="5"/>
        <v>2.7845350453009226</v>
      </c>
      <c r="BD46" s="762">
        <f t="shared" si="5"/>
        <v>2.2535922721025581</v>
      </c>
      <c r="BE46" s="762">
        <f t="shared" si="5"/>
        <v>2.2408747727353888</v>
      </c>
      <c r="BF46" s="762">
        <f t="shared" si="5"/>
        <v>0.12912680071369353</v>
      </c>
      <c r="BG46" s="762">
        <f t="shared" si="5"/>
        <v>0.11307457327570372</v>
      </c>
      <c r="BH46" s="762">
        <f t="shared" si="5"/>
        <v>0.1149738835870769</v>
      </c>
      <c r="BI46" s="762">
        <f t="shared" si="5"/>
        <v>0.12273289862482535</v>
      </c>
      <c r="BJ46" s="762">
        <f t="shared" si="5"/>
        <v>0.10136518668176051</v>
      </c>
      <c r="BK46" s="797">
        <f t="shared" si="3"/>
        <v>-0.94782572537798704</v>
      </c>
      <c r="BL46" s="795" t="s">
        <v>322</v>
      </c>
      <c r="BM46" s="823" t="s">
        <v>523</v>
      </c>
      <c r="BN46" s="844"/>
    </row>
    <row r="47" spans="1:66" ht="39" thickBot="1" x14ac:dyDescent="0.25">
      <c r="A47" s="728">
        <v>55</v>
      </c>
      <c r="B47" s="770"/>
      <c r="C47" s="771"/>
      <c r="D47" s="845">
        <v>21</v>
      </c>
      <c r="E47" s="771">
        <v>32.579999999994499</v>
      </c>
      <c r="F47" s="774"/>
      <c r="G47" s="770"/>
      <c r="H47" s="770"/>
      <c r="I47" s="770"/>
      <c r="J47" s="771">
        <v>1573</v>
      </c>
      <c r="K47" s="775" t="s">
        <v>885</v>
      </c>
      <c r="L47" s="776">
        <v>1</v>
      </c>
      <c r="M47" s="777">
        <v>36873071.723999999</v>
      </c>
      <c r="N47" s="777">
        <v>31726435.978</v>
      </c>
      <c r="O47" s="778">
        <v>38948283.678999998</v>
      </c>
      <c r="P47" s="777">
        <v>37448100.546999998</v>
      </c>
      <c r="Q47" s="777">
        <v>30450065.173999999</v>
      </c>
      <c r="R47" s="777">
        <v>28646100.548</v>
      </c>
      <c r="S47" s="777">
        <v>35354741.456</v>
      </c>
      <c r="T47" s="777">
        <v>31476081.322999999</v>
      </c>
      <c r="U47" s="777">
        <v>36783941.093000002</v>
      </c>
      <c r="V47" s="777">
        <v>29360496.197000001</v>
      </c>
      <c r="W47" s="777">
        <v>42910594.744000003</v>
      </c>
      <c r="X47" s="777">
        <v>33003664.850000001</v>
      </c>
      <c r="Y47" s="777">
        <v>21254145.254999999</v>
      </c>
      <c r="Z47" s="777">
        <v>21666365.212000001</v>
      </c>
      <c r="AA47" s="779">
        <v>29586254.980999999</v>
      </c>
      <c r="AB47" s="780">
        <v>39.8333333333333</v>
      </c>
      <c r="AC47" s="781">
        <f t="shared" si="0"/>
        <v>-0.24037076383542377</v>
      </c>
      <c r="AD47" s="782"/>
      <c r="AE47" s="777">
        <v>37896.239000000001</v>
      </c>
      <c r="AF47" s="777">
        <v>34770.928999999996</v>
      </c>
      <c r="AG47" s="783">
        <v>37756.595999999998</v>
      </c>
      <c r="AH47" s="777">
        <v>43039.197999999997</v>
      </c>
      <c r="AI47" s="777">
        <v>40084.752999999997</v>
      </c>
      <c r="AJ47" s="777">
        <v>38551.800999999999</v>
      </c>
      <c r="AK47" s="777">
        <v>50019.008999999998</v>
      </c>
      <c r="AL47" s="777">
        <v>45270.038</v>
      </c>
      <c r="AM47" s="777">
        <v>39694.83</v>
      </c>
      <c r="AN47" s="777">
        <v>32914.400999999998</v>
      </c>
      <c r="AO47" s="777">
        <v>3028.6509999999998</v>
      </c>
      <c r="AP47" s="777">
        <v>3251.797</v>
      </c>
      <c r="AQ47" s="777">
        <v>1231.654</v>
      </c>
      <c r="AR47" s="777">
        <v>1373.8140000000001</v>
      </c>
      <c r="AS47" s="779">
        <v>1342.4829999999999</v>
      </c>
      <c r="AT47" s="781">
        <f t="shared" si="1"/>
        <v>-0.96444374911339992</v>
      </c>
      <c r="AU47" s="746"/>
      <c r="AV47" s="761">
        <f t="shared" si="5"/>
        <v>2.0554967204066181</v>
      </c>
      <c r="AW47" s="762">
        <f t="shared" si="5"/>
        <v>2.1919215271523806</v>
      </c>
      <c r="AX47" s="763">
        <f t="shared" si="5"/>
        <v>1.9388066653297729</v>
      </c>
      <c r="AY47" s="762">
        <f t="shared" si="5"/>
        <v>2.2986051293033025</v>
      </c>
      <c r="AZ47" s="762">
        <f t="shared" si="5"/>
        <v>2.6328188639955128</v>
      </c>
      <c r="BA47" s="762">
        <f t="shared" si="5"/>
        <v>2.6915915438753557</v>
      </c>
      <c r="BB47" s="762">
        <f t="shared" si="5"/>
        <v>2.8295502634208263</v>
      </c>
      <c r="BC47" s="762">
        <f t="shared" si="5"/>
        <v>2.8764722987877511</v>
      </c>
      <c r="BD47" s="762">
        <f t="shared" si="5"/>
        <v>2.1582695502714331</v>
      </c>
      <c r="BE47" s="762">
        <f t="shared" si="5"/>
        <v>2.242087516447568</v>
      </c>
      <c r="BF47" s="762">
        <f t="shared" si="5"/>
        <v>0.14116098917149048</v>
      </c>
      <c r="BG47" s="762">
        <f t="shared" si="5"/>
        <v>0.19705672171737618</v>
      </c>
      <c r="BH47" s="762">
        <f t="shared" si="5"/>
        <v>0.11589776819750074</v>
      </c>
      <c r="BI47" s="762">
        <f t="shared" si="5"/>
        <v>0.12681536441923427</v>
      </c>
      <c r="BJ47" s="762">
        <f t="shared" si="5"/>
        <v>9.0750451577067071E-2</v>
      </c>
      <c r="BK47" s="797">
        <f t="shared" si="3"/>
        <v>-0.95319262451491982</v>
      </c>
      <c r="BL47" s="836" t="s">
        <v>322</v>
      </c>
      <c r="BM47" s="823" t="s">
        <v>524</v>
      </c>
      <c r="BN47" s="844"/>
    </row>
    <row r="48" spans="1:66" ht="51" x14ac:dyDescent="0.2">
      <c r="A48" s="728">
        <v>56</v>
      </c>
      <c r="B48" s="786" t="s">
        <v>80</v>
      </c>
      <c r="C48" s="787">
        <v>25</v>
      </c>
      <c r="D48" s="822"/>
      <c r="E48" s="831">
        <v>11.5400000000009</v>
      </c>
      <c r="F48" s="788">
        <v>1599</v>
      </c>
      <c r="G48" s="786">
        <v>31</v>
      </c>
      <c r="H48" s="786" t="s">
        <v>79</v>
      </c>
      <c r="I48" s="786" t="s">
        <v>40</v>
      </c>
      <c r="J48" s="787">
        <v>1384</v>
      </c>
      <c r="K48" s="789" t="s">
        <v>886</v>
      </c>
      <c r="L48" s="790">
        <v>1</v>
      </c>
      <c r="M48" s="736">
        <v>25492996.225000001</v>
      </c>
      <c r="N48" s="736">
        <v>24686717.274999999</v>
      </c>
      <c r="O48" s="737">
        <v>27295647.625</v>
      </c>
      <c r="P48" s="736">
        <v>26772465.624000002</v>
      </c>
      <c r="Q48" s="736">
        <v>31093134.931000002</v>
      </c>
      <c r="R48" s="736">
        <v>28602031.238000002</v>
      </c>
      <c r="S48" s="736">
        <v>10401537.995999999</v>
      </c>
      <c r="T48" s="736">
        <v>18976807.427999999</v>
      </c>
      <c r="U48" s="736">
        <v>14716689.861</v>
      </c>
      <c r="V48" s="736">
        <v>5155624.3530000001</v>
      </c>
      <c r="W48" s="736">
        <v>1147951.061</v>
      </c>
      <c r="X48" s="736">
        <v>500263.565</v>
      </c>
      <c r="Y48" s="736">
        <v>325482.02399999998</v>
      </c>
      <c r="Z48" s="736">
        <v>53036.785000000003</v>
      </c>
      <c r="AA48" s="738">
        <v>3044237.2370000002</v>
      </c>
      <c r="AB48" s="739">
        <v>35.3333333333333</v>
      </c>
      <c r="AC48" s="740">
        <f t="shared" si="0"/>
        <v>-0.88847169780240742</v>
      </c>
      <c r="AD48" s="791"/>
      <c r="AE48" s="736">
        <v>12472.300999999999</v>
      </c>
      <c r="AF48" s="736">
        <v>11738.736999999999</v>
      </c>
      <c r="AG48" s="792">
        <v>13065.857</v>
      </c>
      <c r="AH48" s="736">
        <v>13784.642</v>
      </c>
      <c r="AI48" s="736">
        <v>16120.574000000001</v>
      </c>
      <c r="AJ48" s="736">
        <v>15862.833000000001</v>
      </c>
      <c r="AK48" s="736">
        <v>3829.0720000000001</v>
      </c>
      <c r="AL48" s="736">
        <v>5168.9690000000001</v>
      </c>
      <c r="AM48" s="736">
        <v>3655.6970000000001</v>
      </c>
      <c r="AN48" s="736">
        <v>1353.713</v>
      </c>
      <c r="AO48" s="736">
        <v>241.55</v>
      </c>
      <c r="AP48" s="736">
        <v>99.055000000000007</v>
      </c>
      <c r="AQ48" s="736">
        <v>63.655000000000001</v>
      </c>
      <c r="AR48" s="736">
        <v>10.635999999999999</v>
      </c>
      <c r="AS48" s="738">
        <v>540.94399999999996</v>
      </c>
      <c r="AT48" s="740">
        <f t="shared" si="1"/>
        <v>-0.95859865908527853</v>
      </c>
      <c r="AU48" s="793"/>
      <c r="AV48" s="747">
        <f t="shared" si="5"/>
        <v>0.97848843579782074</v>
      </c>
      <c r="AW48" s="748">
        <f t="shared" si="5"/>
        <v>0.95101644088480786</v>
      </c>
      <c r="AX48" s="749">
        <f t="shared" si="5"/>
        <v>0.95735827041033617</v>
      </c>
      <c r="AY48" s="748">
        <f t="shared" si="5"/>
        <v>1.0297626071199695</v>
      </c>
      <c r="AZ48" s="748">
        <f t="shared" si="5"/>
        <v>1.0369217536780257</v>
      </c>
      <c r="BA48" s="748">
        <f t="shared" si="5"/>
        <v>1.1092102423078962</v>
      </c>
      <c r="BB48" s="748">
        <f t="shared" si="5"/>
        <v>0.73625112006945559</v>
      </c>
      <c r="BC48" s="748">
        <f t="shared" si="5"/>
        <v>0.54476697617463965</v>
      </c>
      <c r="BD48" s="748">
        <f t="shared" si="5"/>
        <v>0.49680968132484588</v>
      </c>
      <c r="BE48" s="748">
        <f t="shared" si="5"/>
        <v>0.52514027683661224</v>
      </c>
      <c r="BF48" s="748">
        <f t="shared" si="5"/>
        <v>0.42083675551391819</v>
      </c>
      <c r="BG48" s="748">
        <f t="shared" si="5"/>
        <v>0.39601125058947678</v>
      </c>
      <c r="BH48" s="748">
        <f t="shared" si="5"/>
        <v>0.39114295295152768</v>
      </c>
      <c r="BI48" s="748">
        <f t="shared" si="5"/>
        <v>0.40108011826131618</v>
      </c>
      <c r="BJ48" s="748">
        <f t="shared" si="5"/>
        <v>0.35538885959694999</v>
      </c>
      <c r="BK48" s="794">
        <f t="shared" si="3"/>
        <v>-0.62878175226435795</v>
      </c>
      <c r="BL48" s="795"/>
      <c r="BM48" s="825" t="s">
        <v>526</v>
      </c>
      <c r="BN48" s="844"/>
    </row>
    <row r="49" spans="1:66" ht="51" x14ac:dyDescent="0.2">
      <c r="A49" s="728">
        <v>57</v>
      </c>
      <c r="B49" s="752"/>
      <c r="C49" s="753"/>
      <c r="D49" s="767"/>
      <c r="E49" s="753">
        <v>8.0200000000004401</v>
      </c>
      <c r="F49" s="754"/>
      <c r="G49" s="752"/>
      <c r="H49" s="752"/>
      <c r="I49" s="752"/>
      <c r="J49" s="753">
        <v>1552</v>
      </c>
      <c r="K49" s="755" t="s">
        <v>887</v>
      </c>
      <c r="L49" s="756">
        <v>2</v>
      </c>
      <c r="M49" s="742">
        <v>23257734.800000001</v>
      </c>
      <c r="N49" s="742">
        <v>24161384.274999999</v>
      </c>
      <c r="O49" s="757">
        <v>19440918.850000001</v>
      </c>
      <c r="P49" s="742">
        <v>19149567.188000001</v>
      </c>
      <c r="Q49" s="742">
        <v>23028004.964000002</v>
      </c>
      <c r="R49" s="742">
        <v>20583596.460000001</v>
      </c>
      <c r="S49" s="742">
        <v>9016285.9130000006</v>
      </c>
      <c r="T49" s="742">
        <v>6050202.5049999999</v>
      </c>
      <c r="U49" s="742">
        <v>4361336.9119999995</v>
      </c>
      <c r="V49" s="742">
        <v>839060.821</v>
      </c>
      <c r="W49" s="742">
        <v>257195.29699999999</v>
      </c>
      <c r="X49" s="742">
        <v>146754.38800000001</v>
      </c>
      <c r="Y49" s="742">
        <v>182753.38</v>
      </c>
      <c r="Z49" s="742">
        <v>1232496.3389999999</v>
      </c>
      <c r="AA49" s="744">
        <v>1082617.4620000001</v>
      </c>
      <c r="AB49" s="758">
        <v>36</v>
      </c>
      <c r="AC49" s="745">
        <f t="shared" si="0"/>
        <v>-0.94431243346298932</v>
      </c>
      <c r="AD49" s="759"/>
      <c r="AE49" s="742">
        <v>11375.942999999999</v>
      </c>
      <c r="AF49" s="742">
        <v>11488.084000000001</v>
      </c>
      <c r="AG49" s="760">
        <v>8948.1990000000005</v>
      </c>
      <c r="AH49" s="742">
        <v>9686.7080000000005</v>
      </c>
      <c r="AI49" s="742">
        <v>12059.977999999999</v>
      </c>
      <c r="AJ49" s="742">
        <v>11232.047</v>
      </c>
      <c r="AK49" s="742">
        <v>3013.076</v>
      </c>
      <c r="AL49" s="742">
        <v>1506.1980000000001</v>
      </c>
      <c r="AM49" s="742">
        <v>934.55100000000004</v>
      </c>
      <c r="AN49" s="742">
        <v>186.63</v>
      </c>
      <c r="AO49" s="742">
        <v>49.28</v>
      </c>
      <c r="AP49" s="742">
        <v>28.841999999999999</v>
      </c>
      <c r="AQ49" s="742">
        <v>35.189</v>
      </c>
      <c r="AR49" s="742">
        <v>35.808999999999997</v>
      </c>
      <c r="AS49" s="744">
        <v>159.06800000000001</v>
      </c>
      <c r="AT49" s="745">
        <f t="shared" si="1"/>
        <v>-0.98222346195027632</v>
      </c>
      <c r="AU49" s="746"/>
      <c r="AV49" s="761">
        <f t="shared" si="5"/>
        <v>0.9782502980470823</v>
      </c>
      <c r="AW49" s="762">
        <f t="shared" si="5"/>
        <v>0.95094584558938733</v>
      </c>
      <c r="AX49" s="763">
        <f t="shared" si="5"/>
        <v>0.92055309412497233</v>
      </c>
      <c r="AY49" s="762">
        <f t="shared" si="5"/>
        <v>1.0116894971986767</v>
      </c>
      <c r="AZ49" s="762">
        <f t="shared" si="5"/>
        <v>1.0474183950241047</v>
      </c>
      <c r="BA49" s="762">
        <f t="shared" si="5"/>
        <v>1.0913590364858912</v>
      </c>
      <c r="BB49" s="762">
        <f t="shared" si="5"/>
        <v>0.66836301090577444</v>
      </c>
      <c r="BC49" s="762">
        <f t="shared" si="5"/>
        <v>0.49790002855449877</v>
      </c>
      <c r="BD49" s="762">
        <f t="shared" si="5"/>
        <v>0.42856170887813316</v>
      </c>
      <c r="BE49" s="762">
        <f t="shared" si="5"/>
        <v>0.44485452145786702</v>
      </c>
      <c r="BF49" s="762">
        <f t="shared" si="5"/>
        <v>0.38321073965827612</v>
      </c>
      <c r="BG49" s="762">
        <f t="shared" si="5"/>
        <v>0.39306490787859777</v>
      </c>
      <c r="BH49" s="762">
        <f t="shared" si="5"/>
        <v>0.38509821268421957</v>
      </c>
      <c r="BI49" s="762">
        <f t="shared" si="5"/>
        <v>5.8108083353909261E-2</v>
      </c>
      <c r="BJ49" s="762">
        <f t="shared" si="5"/>
        <v>0.29385818275301379</v>
      </c>
      <c r="BK49" s="797">
        <f t="shared" si="3"/>
        <v>-0.68078084292102736</v>
      </c>
      <c r="BL49" s="795"/>
      <c r="BM49" s="825" t="s">
        <v>525</v>
      </c>
      <c r="BN49" s="844"/>
    </row>
    <row r="50" spans="1:66" ht="63.75" x14ac:dyDescent="0.2">
      <c r="A50" s="728">
        <v>58</v>
      </c>
      <c r="B50" s="752"/>
      <c r="C50" s="753"/>
      <c r="D50" s="767"/>
      <c r="E50" s="767"/>
      <c r="F50" s="754">
        <v>1606</v>
      </c>
      <c r="G50" s="752">
        <v>32</v>
      </c>
      <c r="H50" s="752" t="s">
        <v>83</v>
      </c>
      <c r="I50" s="752" t="s">
        <v>9</v>
      </c>
      <c r="J50" s="753">
        <v>1743</v>
      </c>
      <c r="K50" s="755" t="s">
        <v>888</v>
      </c>
      <c r="L50" s="756">
        <v>1</v>
      </c>
      <c r="M50" s="742">
        <v>12526751.65</v>
      </c>
      <c r="N50" s="742">
        <v>12557025.475</v>
      </c>
      <c r="O50" s="757">
        <v>10328260.625</v>
      </c>
      <c r="P50" s="742">
        <v>11111634.5</v>
      </c>
      <c r="Q50" s="742">
        <v>9568599</v>
      </c>
      <c r="R50" s="742">
        <v>11256681.625</v>
      </c>
      <c r="S50" s="742">
        <v>10331174.75</v>
      </c>
      <c r="T50" s="742">
        <v>11373496.625</v>
      </c>
      <c r="U50" s="742">
        <v>11385550.85</v>
      </c>
      <c r="V50" s="742">
        <v>5799685.7249999996</v>
      </c>
      <c r="W50" s="742">
        <v>5101765.6500000004</v>
      </c>
      <c r="X50" s="742">
        <v>1347631.075</v>
      </c>
      <c r="Y50" s="742">
        <v>1478188.9750000001</v>
      </c>
      <c r="Z50" s="742">
        <v>1331966.925</v>
      </c>
      <c r="AA50" s="744">
        <v>95279.3</v>
      </c>
      <c r="AB50" s="758">
        <v>48</v>
      </c>
      <c r="AC50" s="745">
        <f t="shared" si="0"/>
        <v>-0.99077489390910867</v>
      </c>
      <c r="AD50" s="759"/>
      <c r="AE50" s="742">
        <v>7372.6729999999998</v>
      </c>
      <c r="AF50" s="742">
        <v>7916.97</v>
      </c>
      <c r="AG50" s="760">
        <v>5281.65</v>
      </c>
      <c r="AH50" s="742">
        <v>4790.34</v>
      </c>
      <c r="AI50" s="742">
        <v>3928.6089999999999</v>
      </c>
      <c r="AJ50" s="742">
        <v>4137.1869999999999</v>
      </c>
      <c r="AK50" s="742">
        <v>4149.7269999999999</v>
      </c>
      <c r="AL50" s="742">
        <v>4857.9989999999998</v>
      </c>
      <c r="AM50" s="742">
        <v>4381.87</v>
      </c>
      <c r="AN50" s="742">
        <v>2129.3910000000001</v>
      </c>
      <c r="AO50" s="742">
        <v>550.67700000000002</v>
      </c>
      <c r="AP50" s="742">
        <v>128.798</v>
      </c>
      <c r="AQ50" s="742">
        <v>133.602</v>
      </c>
      <c r="AR50" s="742">
        <v>130.22200000000001</v>
      </c>
      <c r="AS50" s="744">
        <v>9.2360000000000007</v>
      </c>
      <c r="AT50" s="745">
        <f t="shared" si="1"/>
        <v>-0.99825130404324414</v>
      </c>
      <c r="AU50" s="746"/>
      <c r="AV50" s="761">
        <f t="shared" si="5"/>
        <v>1.1771085124051293</v>
      </c>
      <c r="AW50" s="762">
        <f t="shared" si="5"/>
        <v>1.2609626405173795</v>
      </c>
      <c r="AX50" s="763">
        <f t="shared" si="5"/>
        <v>1.0227569175037157</v>
      </c>
      <c r="AY50" s="762">
        <f t="shared" si="5"/>
        <v>0.86222058509933885</v>
      </c>
      <c r="AZ50" s="762">
        <f t="shared" si="5"/>
        <v>0.82114612598981318</v>
      </c>
      <c r="BA50" s="762">
        <f t="shared" si="5"/>
        <v>0.73506334065835321</v>
      </c>
      <c r="BB50" s="762">
        <f t="shared" si="5"/>
        <v>0.80334078174410906</v>
      </c>
      <c r="BC50" s="762">
        <f t="shared" si="5"/>
        <v>0.85426657433065356</v>
      </c>
      <c r="BD50" s="762">
        <f t="shared" si="5"/>
        <v>0.76972472526439073</v>
      </c>
      <c r="BE50" s="762">
        <f t="shared" si="5"/>
        <v>0.73431254759929254</v>
      </c>
      <c r="BF50" s="762">
        <f t="shared" si="5"/>
        <v>0.21587702680933607</v>
      </c>
      <c r="BG50" s="762">
        <f t="shared" si="5"/>
        <v>0.19114726929252504</v>
      </c>
      <c r="BH50" s="762">
        <f t="shared" si="5"/>
        <v>0.1807644384575389</v>
      </c>
      <c r="BI50" s="762">
        <f t="shared" si="5"/>
        <v>0.19553338383383659</v>
      </c>
      <c r="BJ50" s="762">
        <f t="shared" si="5"/>
        <v>0.19387212122675124</v>
      </c>
      <c r="BK50" s="797">
        <f t="shared" si="3"/>
        <v>-0.81044164267307739</v>
      </c>
      <c r="BL50" s="795"/>
      <c r="BM50" s="823" t="s">
        <v>496</v>
      </c>
      <c r="BN50" s="844"/>
    </row>
    <row r="51" spans="1:66" ht="25.5" x14ac:dyDescent="0.2">
      <c r="A51" s="728">
        <v>59</v>
      </c>
      <c r="B51" s="752"/>
      <c r="C51" s="753"/>
      <c r="D51" s="767"/>
      <c r="E51" s="731"/>
      <c r="F51" s="754">
        <v>1613</v>
      </c>
      <c r="G51" s="752">
        <v>34</v>
      </c>
      <c r="H51" s="752" t="s">
        <v>85</v>
      </c>
      <c r="I51" s="752" t="s">
        <v>9</v>
      </c>
      <c r="J51" s="753">
        <v>6705</v>
      </c>
      <c r="K51" s="755" t="s">
        <v>889</v>
      </c>
      <c r="L51" s="756">
        <v>8</v>
      </c>
      <c r="M51" s="742">
        <v>9233630.2060000002</v>
      </c>
      <c r="N51" s="742">
        <v>8458029.5449999999</v>
      </c>
      <c r="O51" s="757">
        <v>8910086.5020000003</v>
      </c>
      <c r="P51" s="742">
        <v>6064577.7309999997</v>
      </c>
      <c r="Q51" s="742">
        <v>8595082.1799999997</v>
      </c>
      <c r="R51" s="742">
        <v>8531474.8670000006</v>
      </c>
      <c r="S51" s="742">
        <v>8397007.4470000006</v>
      </c>
      <c r="T51" s="742">
        <v>8080420.04</v>
      </c>
      <c r="U51" s="742">
        <v>6565347.0719999997</v>
      </c>
      <c r="V51" s="742">
        <v>1365627.7039999999</v>
      </c>
      <c r="W51" s="742">
        <v>3877.7</v>
      </c>
      <c r="X51" s="742">
        <v>0</v>
      </c>
      <c r="Y51" s="742">
        <v>0</v>
      </c>
      <c r="Z51" s="742">
        <v>0</v>
      </c>
      <c r="AA51" s="744">
        <v>0</v>
      </c>
      <c r="AB51" s="758">
        <v>94</v>
      </c>
      <c r="AC51" s="745">
        <f t="shared" si="0"/>
        <v>-1</v>
      </c>
      <c r="AD51" s="759"/>
      <c r="AE51" s="742">
        <v>5023.4340000000002</v>
      </c>
      <c r="AF51" s="742">
        <v>4527.4080000000004</v>
      </c>
      <c r="AG51" s="760">
        <v>4398.9769999999999</v>
      </c>
      <c r="AH51" s="742">
        <v>3175.1770000000001</v>
      </c>
      <c r="AI51" s="742">
        <v>4416.5739999999996</v>
      </c>
      <c r="AJ51" s="742">
        <v>4321.5870000000004</v>
      </c>
      <c r="AK51" s="742">
        <v>3227.07</v>
      </c>
      <c r="AL51" s="742">
        <v>2710.18</v>
      </c>
      <c r="AM51" s="742">
        <v>1933.9829999999999</v>
      </c>
      <c r="AN51" s="742">
        <v>379.67099999999999</v>
      </c>
      <c r="AO51" s="742">
        <v>0.55000000000000004</v>
      </c>
      <c r="AP51" s="742">
        <v>0</v>
      </c>
      <c r="AQ51" s="742">
        <v>0</v>
      </c>
      <c r="AR51" s="742">
        <v>0</v>
      </c>
      <c r="AS51" s="744">
        <v>0</v>
      </c>
      <c r="AT51" s="745">
        <f t="shared" si="1"/>
        <v>-1</v>
      </c>
      <c r="AU51" s="746"/>
      <c r="AV51" s="761">
        <f t="shared" si="5"/>
        <v>1.0880734636168945</v>
      </c>
      <c r="AW51" s="762">
        <f t="shared" si="5"/>
        <v>1.0705585682604755</v>
      </c>
      <c r="AX51" s="763">
        <f t="shared" si="5"/>
        <v>0.98741510511993003</v>
      </c>
      <c r="AY51" s="762">
        <f t="shared" si="5"/>
        <v>1.0471222039976851</v>
      </c>
      <c r="AZ51" s="762">
        <f t="shared" si="5"/>
        <v>1.0276979108534829</v>
      </c>
      <c r="BA51" s="762">
        <f t="shared" si="5"/>
        <v>1.0130925935716057</v>
      </c>
      <c r="BB51" s="762">
        <f t="shared" si="5"/>
        <v>0.76862382708805044</v>
      </c>
      <c r="BC51" s="762">
        <f t="shared" si="5"/>
        <v>0.6708017619341482</v>
      </c>
      <c r="BD51" s="762">
        <f t="shared" si="5"/>
        <v>0.58914874683414153</v>
      </c>
      <c r="BE51" s="762">
        <f t="shared" si="5"/>
        <v>0.55603880748453249</v>
      </c>
      <c r="BF51" s="762">
        <f t="shared" si="5"/>
        <v>0.28367331149908454</v>
      </c>
      <c r="BG51" s="762">
        <f t="shared" si="5"/>
        <v>0</v>
      </c>
      <c r="BH51" s="762">
        <f t="shared" si="5"/>
        <v>0</v>
      </c>
      <c r="BI51" s="762">
        <f t="shared" si="5"/>
        <v>0</v>
      </c>
      <c r="BJ51" s="762">
        <f t="shared" si="5"/>
        <v>0</v>
      </c>
      <c r="BK51" s="797">
        <f t="shared" si="3"/>
        <v>-1</v>
      </c>
      <c r="BL51" s="795" t="s">
        <v>323</v>
      </c>
      <c r="BM51" s="824" t="s">
        <v>307</v>
      </c>
    </row>
    <row r="52" spans="1:66" ht="89.25" x14ac:dyDescent="0.2">
      <c r="A52" s="728">
        <v>60</v>
      </c>
      <c r="B52" s="752"/>
      <c r="C52" s="753"/>
      <c r="D52" s="767"/>
      <c r="E52" s="732">
        <v>17.159999999999901</v>
      </c>
      <c r="F52" s="754">
        <v>1619</v>
      </c>
      <c r="G52" s="752">
        <v>30</v>
      </c>
      <c r="H52" s="752" t="s">
        <v>87</v>
      </c>
      <c r="I52" s="752" t="s">
        <v>9</v>
      </c>
      <c r="J52" s="753">
        <v>1606</v>
      </c>
      <c r="K52" s="755" t="s">
        <v>890</v>
      </c>
      <c r="L52" s="756">
        <v>3</v>
      </c>
      <c r="M52" s="742">
        <v>37083390.875</v>
      </c>
      <c r="N52" s="742">
        <v>34198316.75</v>
      </c>
      <c r="O52" s="757">
        <v>36339808.950000003</v>
      </c>
      <c r="P52" s="742">
        <v>34245995.875</v>
      </c>
      <c r="Q52" s="742">
        <v>34944853.325000003</v>
      </c>
      <c r="R52" s="742">
        <v>36881694.875</v>
      </c>
      <c r="S52" s="742">
        <v>33617166.149999999</v>
      </c>
      <c r="T52" s="742">
        <v>40643759.549999997</v>
      </c>
      <c r="U52" s="742">
        <v>37915219.335000001</v>
      </c>
      <c r="V52" s="742">
        <v>37165874.899999999</v>
      </c>
      <c r="W52" s="742">
        <v>29391034.024999999</v>
      </c>
      <c r="X52" s="742">
        <v>18244945.375</v>
      </c>
      <c r="Y52" s="742">
        <v>8792613.3000000007</v>
      </c>
      <c r="Z52" s="742">
        <v>19236529.774999999</v>
      </c>
      <c r="AA52" s="744">
        <v>11692964.949999999</v>
      </c>
      <c r="AB52" s="758">
        <v>43.6</v>
      </c>
      <c r="AC52" s="745">
        <f t="shared" si="0"/>
        <v>-0.67823262455539135</v>
      </c>
      <c r="AD52" s="759"/>
      <c r="AE52" s="742">
        <v>21427.052</v>
      </c>
      <c r="AF52" s="742">
        <v>19381.905999999999</v>
      </c>
      <c r="AG52" s="760">
        <v>19450.291000000001</v>
      </c>
      <c r="AH52" s="742">
        <v>17370.973999999998</v>
      </c>
      <c r="AI52" s="742">
        <v>15217.68</v>
      </c>
      <c r="AJ52" s="742">
        <v>15112.14</v>
      </c>
      <c r="AK52" s="742">
        <v>12873.342000000001</v>
      </c>
      <c r="AL52" s="742">
        <v>15942.651</v>
      </c>
      <c r="AM52" s="742">
        <v>17261.955000000002</v>
      </c>
      <c r="AN52" s="742">
        <v>19712.807000000001</v>
      </c>
      <c r="AO52" s="742">
        <v>17935.867999999999</v>
      </c>
      <c r="AP52" s="742">
        <v>10768.9</v>
      </c>
      <c r="AQ52" s="742">
        <v>6033.2139999999999</v>
      </c>
      <c r="AR52" s="742">
        <v>4479.2979999999998</v>
      </c>
      <c r="AS52" s="744">
        <v>405.16199999999998</v>
      </c>
      <c r="AT52" s="745">
        <f t="shared" si="1"/>
        <v>-0.97916936049954217</v>
      </c>
      <c r="AU52" s="746"/>
      <c r="AV52" s="761">
        <f t="shared" si="5"/>
        <v>1.1556144944903182</v>
      </c>
      <c r="AW52" s="762">
        <f t="shared" si="5"/>
        <v>1.133500583767767</v>
      </c>
      <c r="AX52" s="763">
        <f t="shared" si="5"/>
        <v>1.0704674329334909</v>
      </c>
      <c r="AY52" s="762">
        <f t="shared" si="5"/>
        <v>1.0144820470927538</v>
      </c>
      <c r="AZ52" s="762">
        <f t="shared" si="5"/>
        <v>0.87095400621487651</v>
      </c>
      <c r="BA52" s="762">
        <f t="shared" si="5"/>
        <v>0.81949270776293193</v>
      </c>
      <c r="BB52" s="762">
        <f t="shared" si="5"/>
        <v>0.76587907157665047</v>
      </c>
      <c r="BC52" s="762">
        <f t="shared" si="5"/>
        <v>0.78450670786925281</v>
      </c>
      <c r="BD52" s="762">
        <f t="shared" si="5"/>
        <v>0.91055546045939806</v>
      </c>
      <c r="BE52" s="762">
        <f t="shared" si="5"/>
        <v>1.0608014504187011</v>
      </c>
      <c r="BF52" s="762">
        <f t="shared" si="5"/>
        <v>1.2204992845603022</v>
      </c>
      <c r="BG52" s="762">
        <f t="shared" si="5"/>
        <v>1.1804803772946346</v>
      </c>
      <c r="BH52" s="762">
        <f t="shared" si="5"/>
        <v>1.3723369365055551</v>
      </c>
      <c r="BI52" s="762">
        <f t="shared" si="5"/>
        <v>0.46570749011303941</v>
      </c>
      <c r="BJ52" s="762">
        <f t="shared" si="5"/>
        <v>6.9300130759393064E-2</v>
      </c>
      <c r="BK52" s="797">
        <f t="shared" si="3"/>
        <v>-0.93526180374354395</v>
      </c>
      <c r="BL52" s="795" t="s">
        <v>330</v>
      </c>
      <c r="BM52" s="823" t="s">
        <v>527</v>
      </c>
    </row>
    <row r="53" spans="1:66" ht="76.5" x14ac:dyDescent="0.2">
      <c r="A53" s="728">
        <v>62</v>
      </c>
      <c r="B53" s="752"/>
      <c r="C53" s="753"/>
      <c r="D53" s="731"/>
      <c r="E53" s="753">
        <v>7.9899999999997799</v>
      </c>
      <c r="F53" s="754"/>
      <c r="G53" s="752"/>
      <c r="H53" s="752"/>
      <c r="I53" s="752"/>
      <c r="J53" s="753">
        <v>2403</v>
      </c>
      <c r="K53" s="755" t="s">
        <v>891</v>
      </c>
      <c r="L53" s="756">
        <v>2</v>
      </c>
      <c r="M53" s="742">
        <v>15876030.775</v>
      </c>
      <c r="N53" s="742">
        <v>15270831.725</v>
      </c>
      <c r="O53" s="757">
        <v>15896794.699999999</v>
      </c>
      <c r="P53" s="742">
        <v>16661245</v>
      </c>
      <c r="Q53" s="742">
        <v>13527078.375</v>
      </c>
      <c r="R53" s="742">
        <v>17718715.050000001</v>
      </c>
      <c r="S53" s="742">
        <v>16687141.725</v>
      </c>
      <c r="T53" s="742">
        <v>16841471.125</v>
      </c>
      <c r="U53" s="742">
        <v>17558332.300000001</v>
      </c>
      <c r="V53" s="742">
        <v>15166254.125</v>
      </c>
      <c r="W53" s="742">
        <v>15981433.800000001</v>
      </c>
      <c r="X53" s="742">
        <v>6504259.3250000002</v>
      </c>
      <c r="Y53" s="742">
        <v>3987631.65</v>
      </c>
      <c r="Z53" s="742">
        <v>7716224.6749999998</v>
      </c>
      <c r="AA53" s="744">
        <v>7262817.6500000004</v>
      </c>
      <c r="AB53" s="758">
        <v>50.5</v>
      </c>
      <c r="AC53" s="745">
        <f t="shared" si="0"/>
        <v>-0.54312691413194125</v>
      </c>
      <c r="AD53" s="759"/>
      <c r="AE53" s="742">
        <v>9069.9189999999999</v>
      </c>
      <c r="AF53" s="742">
        <v>8820.6759999999995</v>
      </c>
      <c r="AG53" s="760">
        <v>8852.7420000000002</v>
      </c>
      <c r="AH53" s="742">
        <v>8601.3919999999998</v>
      </c>
      <c r="AI53" s="742">
        <v>6448.4139999999998</v>
      </c>
      <c r="AJ53" s="742">
        <v>7584.848</v>
      </c>
      <c r="AK53" s="742">
        <v>6659.817</v>
      </c>
      <c r="AL53" s="742">
        <v>6723.277</v>
      </c>
      <c r="AM53" s="742">
        <v>6576.8770000000004</v>
      </c>
      <c r="AN53" s="742">
        <v>2879.0949999999998</v>
      </c>
      <c r="AO53" s="742">
        <v>5927.8990000000003</v>
      </c>
      <c r="AP53" s="742">
        <v>3534.99</v>
      </c>
      <c r="AQ53" s="742">
        <v>1228.4090000000001</v>
      </c>
      <c r="AR53" s="742">
        <v>1625.2070000000001</v>
      </c>
      <c r="AS53" s="744">
        <v>494.55500000000001</v>
      </c>
      <c r="AT53" s="745">
        <f t="shared" si="1"/>
        <v>-0.94413538765729299</v>
      </c>
      <c r="AU53" s="746"/>
      <c r="AV53" s="761">
        <f t="shared" ref="AV53:BJ69" si="6">IF(M53=0,0,AE53*2000/M53)</f>
        <v>1.1425927712715711</v>
      </c>
      <c r="AW53" s="762">
        <f t="shared" si="6"/>
        <v>1.1552319033886806</v>
      </c>
      <c r="AX53" s="763">
        <f t="shared" si="6"/>
        <v>1.1137769804626088</v>
      </c>
      <c r="AY53" s="762">
        <f t="shared" si="6"/>
        <v>1.0325029131976633</v>
      </c>
      <c r="AZ53" s="762">
        <f t="shared" si="6"/>
        <v>0.95340824104599009</v>
      </c>
      <c r="BA53" s="762">
        <f t="shared" si="6"/>
        <v>0.85613973457968107</v>
      </c>
      <c r="BB53" s="762">
        <f t="shared" si="6"/>
        <v>0.79819745163697287</v>
      </c>
      <c r="BC53" s="762">
        <f t="shared" si="6"/>
        <v>0.79841920579251058</v>
      </c>
      <c r="BD53" s="762">
        <f t="shared" si="6"/>
        <v>0.74914597669392546</v>
      </c>
      <c r="BE53" s="762">
        <f t="shared" si="6"/>
        <v>0.37967120638630336</v>
      </c>
      <c r="BF53" s="762">
        <f t="shared" si="6"/>
        <v>0.74184820638558724</v>
      </c>
      <c r="BG53" s="762">
        <f t="shared" si="6"/>
        <v>1.0869769556735809</v>
      </c>
      <c r="BH53" s="762">
        <f t="shared" si="6"/>
        <v>0.61610956468358857</v>
      </c>
      <c r="BI53" s="762">
        <f t="shared" si="6"/>
        <v>0.42124408462743473</v>
      </c>
      <c r="BJ53" s="762">
        <f t="shared" si="6"/>
        <v>0.13618819136950244</v>
      </c>
      <c r="BK53" s="797">
        <f t="shared" si="3"/>
        <v>-0.87772400241838677</v>
      </c>
      <c r="BL53" s="795" t="s">
        <v>332</v>
      </c>
      <c r="BM53" s="823" t="s">
        <v>1032</v>
      </c>
    </row>
    <row r="54" spans="1:66" ht="89.25" x14ac:dyDescent="0.2">
      <c r="A54" s="728">
        <v>63</v>
      </c>
      <c r="B54" s="752"/>
      <c r="C54" s="753"/>
      <c r="D54" s="731"/>
      <c r="E54" s="732">
        <v>8.2299999999995599</v>
      </c>
      <c r="F54" s="754"/>
      <c r="G54" s="752"/>
      <c r="H54" s="752"/>
      <c r="I54" s="752"/>
      <c r="J54" s="753">
        <v>2828</v>
      </c>
      <c r="K54" s="755" t="s">
        <v>892</v>
      </c>
      <c r="L54" s="756">
        <v>1</v>
      </c>
      <c r="M54" s="742">
        <v>17134920.975000001</v>
      </c>
      <c r="N54" s="742">
        <v>14777972.675000001</v>
      </c>
      <c r="O54" s="757">
        <v>17000578.75</v>
      </c>
      <c r="P54" s="742">
        <v>14960982.25</v>
      </c>
      <c r="Q54" s="742">
        <v>15239626.275</v>
      </c>
      <c r="R54" s="742">
        <v>16990702.550000001</v>
      </c>
      <c r="S54" s="742">
        <v>15287716.625</v>
      </c>
      <c r="T54" s="742">
        <v>18095609.074999999</v>
      </c>
      <c r="U54" s="742">
        <v>16328374.050000001</v>
      </c>
      <c r="V54" s="742">
        <v>14494874.550000001</v>
      </c>
      <c r="W54" s="742">
        <v>16786551.175000001</v>
      </c>
      <c r="X54" s="742">
        <v>8998575.375</v>
      </c>
      <c r="Y54" s="742">
        <v>6399637.0499999998</v>
      </c>
      <c r="Z54" s="742">
        <v>8014513.2000000002</v>
      </c>
      <c r="AA54" s="744">
        <v>6357309.4500000002</v>
      </c>
      <c r="AB54" s="758">
        <v>58.5</v>
      </c>
      <c r="AC54" s="745">
        <f t="shared" si="0"/>
        <v>-0.6260533512719384</v>
      </c>
      <c r="AD54" s="759"/>
      <c r="AE54" s="742">
        <v>9369.8310000000001</v>
      </c>
      <c r="AF54" s="742">
        <v>8065.07</v>
      </c>
      <c r="AG54" s="760">
        <v>9253.5239999999994</v>
      </c>
      <c r="AH54" s="742">
        <v>7634.4160000000002</v>
      </c>
      <c r="AI54" s="742">
        <v>6832.7759999999998</v>
      </c>
      <c r="AJ54" s="742">
        <v>7247.2709999999997</v>
      </c>
      <c r="AK54" s="742">
        <v>6140.7330000000002</v>
      </c>
      <c r="AL54" s="742">
        <v>7374.393</v>
      </c>
      <c r="AM54" s="742">
        <v>6016.7079999999996</v>
      </c>
      <c r="AN54" s="742">
        <v>2507.3989999999999</v>
      </c>
      <c r="AO54" s="742">
        <v>6349.2950000000001</v>
      </c>
      <c r="AP54" s="742">
        <v>4298.3029999999999</v>
      </c>
      <c r="AQ54" s="742">
        <v>1859.5329999999999</v>
      </c>
      <c r="AR54" s="742">
        <v>1382.961</v>
      </c>
      <c r="AS54" s="744">
        <v>407.24700000000001</v>
      </c>
      <c r="AT54" s="745">
        <f t="shared" si="1"/>
        <v>-0.95599006389349617</v>
      </c>
      <c r="AU54" s="746"/>
      <c r="AV54" s="761">
        <f t="shared" si="6"/>
        <v>1.0936532492528754</v>
      </c>
      <c r="AW54" s="762">
        <f t="shared" si="6"/>
        <v>1.0914988378133539</v>
      </c>
      <c r="AX54" s="763">
        <f t="shared" si="6"/>
        <v>1.0886128214899742</v>
      </c>
      <c r="AY54" s="762">
        <f t="shared" si="6"/>
        <v>1.0205768408020135</v>
      </c>
      <c r="AZ54" s="762">
        <f t="shared" si="6"/>
        <v>0.89671175351706578</v>
      </c>
      <c r="BA54" s="762">
        <f t="shared" si="6"/>
        <v>0.85308667827864482</v>
      </c>
      <c r="BB54" s="762">
        <f t="shared" si="6"/>
        <v>0.80335515769020216</v>
      </c>
      <c r="BC54" s="762">
        <f t="shared" si="6"/>
        <v>0.81504777976090315</v>
      </c>
      <c r="BD54" s="762">
        <f t="shared" si="6"/>
        <v>0.73696351903452384</v>
      </c>
      <c r="BE54" s="762">
        <f t="shared" si="6"/>
        <v>0.34597043132049732</v>
      </c>
      <c r="BF54" s="762">
        <f t="shared" si="6"/>
        <v>0.7564740289781412</v>
      </c>
      <c r="BG54" s="762">
        <f t="shared" si="6"/>
        <v>0.95532966516936024</v>
      </c>
      <c r="BH54" s="762">
        <f t="shared" si="6"/>
        <v>0.58113701932518191</v>
      </c>
      <c r="BI54" s="762">
        <f t="shared" si="6"/>
        <v>0.34511416114455962</v>
      </c>
      <c r="BJ54" s="762">
        <f t="shared" si="6"/>
        <v>0.12811929424011284</v>
      </c>
      <c r="BK54" s="797">
        <f t="shared" si="3"/>
        <v>-0.88230958545504068</v>
      </c>
      <c r="BL54" s="795" t="s">
        <v>332</v>
      </c>
      <c r="BM54" s="823" t="s">
        <v>1033</v>
      </c>
    </row>
    <row r="55" spans="1:66" ht="25.5" x14ac:dyDescent="0.2">
      <c r="A55" s="728">
        <v>65</v>
      </c>
      <c r="B55" s="752"/>
      <c r="C55" s="753"/>
      <c r="D55" s="731"/>
      <c r="E55" s="753">
        <v>2.5399999999999601</v>
      </c>
      <c r="F55" s="754">
        <v>1626</v>
      </c>
      <c r="G55" s="752">
        <v>33</v>
      </c>
      <c r="H55" s="752" t="s">
        <v>91</v>
      </c>
      <c r="I55" s="752" t="s">
        <v>9</v>
      </c>
      <c r="J55" s="753">
        <v>1353</v>
      </c>
      <c r="K55" s="755" t="s">
        <v>893</v>
      </c>
      <c r="L55" s="756">
        <v>4</v>
      </c>
      <c r="M55" s="742">
        <v>13160713.375</v>
      </c>
      <c r="N55" s="742">
        <v>15004392.050000001</v>
      </c>
      <c r="O55" s="757">
        <v>6137412.2249999996</v>
      </c>
      <c r="P55" s="742">
        <v>4145917.25</v>
      </c>
      <c r="Q55" s="742">
        <v>3019694.4</v>
      </c>
      <c r="R55" s="742">
        <v>5768467.7249999996</v>
      </c>
      <c r="S55" s="742">
        <v>2549793.3250000002</v>
      </c>
      <c r="T55" s="742">
        <v>668059.73</v>
      </c>
      <c r="U55" s="742">
        <v>348925.46500000003</v>
      </c>
      <c r="V55" s="742">
        <v>370658.34700000001</v>
      </c>
      <c r="W55" s="742">
        <v>388051.92200000002</v>
      </c>
      <c r="X55" s="742">
        <v>197617.82199999999</v>
      </c>
      <c r="Y55" s="742">
        <v>295983.31099999999</v>
      </c>
      <c r="Z55" s="742">
        <v>471472.77100000001</v>
      </c>
      <c r="AA55" s="744">
        <v>674930.84499999997</v>
      </c>
      <c r="AB55" s="758">
        <v>28.5</v>
      </c>
      <c r="AC55" s="745">
        <f t="shared" si="0"/>
        <v>-0.89003006148898534</v>
      </c>
      <c r="AD55" s="759"/>
      <c r="AE55" s="742">
        <v>7457.4390000000003</v>
      </c>
      <c r="AF55" s="742">
        <v>6783.4279999999999</v>
      </c>
      <c r="AG55" s="760">
        <v>2886.123</v>
      </c>
      <c r="AH55" s="742">
        <v>1568.902</v>
      </c>
      <c r="AI55" s="742">
        <v>501.40300000000002</v>
      </c>
      <c r="AJ55" s="742">
        <v>1195.825</v>
      </c>
      <c r="AK55" s="742">
        <v>609.92399999999998</v>
      </c>
      <c r="AL55" s="742">
        <v>164.35</v>
      </c>
      <c r="AM55" s="742">
        <v>92.076999999999998</v>
      </c>
      <c r="AN55" s="742">
        <v>93.501999999999995</v>
      </c>
      <c r="AO55" s="742">
        <v>96.647000000000006</v>
      </c>
      <c r="AP55" s="742">
        <v>69.384</v>
      </c>
      <c r="AQ55" s="742">
        <v>103.236</v>
      </c>
      <c r="AR55" s="742">
        <v>130.435</v>
      </c>
      <c r="AS55" s="744">
        <v>169.05</v>
      </c>
      <c r="AT55" s="745">
        <f t="shared" si="1"/>
        <v>-0.94142661279508866</v>
      </c>
      <c r="AU55" s="746"/>
      <c r="AV55" s="761">
        <f t="shared" si="6"/>
        <v>1.1332879590199265</v>
      </c>
      <c r="AW55" s="762">
        <f t="shared" si="6"/>
        <v>0.90419231614252571</v>
      </c>
      <c r="AX55" s="763">
        <f t="shared" si="6"/>
        <v>0.94050159715318782</v>
      </c>
      <c r="AY55" s="762">
        <f t="shared" si="6"/>
        <v>0.7568419268377824</v>
      </c>
      <c r="AZ55" s="762">
        <f t="shared" si="6"/>
        <v>0.33208857161174987</v>
      </c>
      <c r="BA55" s="762">
        <f t="shared" si="6"/>
        <v>0.41460750306963018</v>
      </c>
      <c r="BB55" s="762">
        <f t="shared" si="6"/>
        <v>0.47841053941107164</v>
      </c>
      <c r="BC55" s="762">
        <f t="shared" si="6"/>
        <v>0.49202187355313276</v>
      </c>
      <c r="BD55" s="762">
        <f t="shared" si="6"/>
        <v>0.52777460653380515</v>
      </c>
      <c r="BE55" s="762">
        <f t="shared" si="6"/>
        <v>0.50451851823533866</v>
      </c>
      <c r="BF55" s="762">
        <f t="shared" si="6"/>
        <v>0.49811375499384847</v>
      </c>
      <c r="BG55" s="762">
        <f t="shared" si="6"/>
        <v>0.70220387308994836</v>
      </c>
      <c r="BH55" s="762">
        <f t="shared" si="6"/>
        <v>0.69757987131916366</v>
      </c>
      <c r="BI55" s="762">
        <f t="shared" si="6"/>
        <v>0.55330872967847378</v>
      </c>
      <c r="BJ55" s="762">
        <f t="shared" si="6"/>
        <v>0.50094021114118736</v>
      </c>
      <c r="BK55" s="797">
        <f t="shared" si="3"/>
        <v>-0.46736910106533841</v>
      </c>
      <c r="BL55" s="795"/>
      <c r="BM55" s="824" t="s">
        <v>304</v>
      </c>
      <c r="BN55" s="769"/>
    </row>
    <row r="56" spans="1:66" ht="38.25" x14ac:dyDescent="0.2">
      <c r="A56" s="728">
        <v>66</v>
      </c>
      <c r="B56" s="752"/>
      <c r="C56" s="753"/>
      <c r="D56" s="731"/>
      <c r="E56" s="753">
        <v>4.5500000000001801</v>
      </c>
      <c r="F56" s="754"/>
      <c r="G56" s="752"/>
      <c r="H56" s="752"/>
      <c r="I56" s="752"/>
      <c r="J56" s="753">
        <v>6004</v>
      </c>
      <c r="K56" s="755" t="s">
        <v>894</v>
      </c>
      <c r="L56" s="756">
        <v>3</v>
      </c>
      <c r="M56" s="742">
        <v>10412462.9</v>
      </c>
      <c r="N56" s="742">
        <v>10350675.9</v>
      </c>
      <c r="O56" s="757">
        <v>8954078.5749999993</v>
      </c>
      <c r="P56" s="742">
        <v>10024914.9</v>
      </c>
      <c r="Q56" s="742">
        <v>9868497.3000000007</v>
      </c>
      <c r="R56" s="742">
        <v>11289649.550000001</v>
      </c>
      <c r="S56" s="742">
        <v>10660096.5</v>
      </c>
      <c r="T56" s="742">
        <v>8338690.2300000004</v>
      </c>
      <c r="U56" s="742">
        <v>3985723.0440000002</v>
      </c>
      <c r="V56" s="742">
        <v>6889363.1900000004</v>
      </c>
      <c r="W56" s="742">
        <v>7061426.9460000005</v>
      </c>
      <c r="X56" s="742">
        <v>4430547.477</v>
      </c>
      <c r="Y56" s="742">
        <v>2716004.8820000002</v>
      </c>
      <c r="Z56" s="742">
        <v>3644366.2960000001</v>
      </c>
      <c r="AA56" s="744">
        <v>2430664.3629999999</v>
      </c>
      <c r="AB56" s="758">
        <v>84.5</v>
      </c>
      <c r="AC56" s="745">
        <f t="shared" si="0"/>
        <v>-0.72854109525166855</v>
      </c>
      <c r="AD56" s="759"/>
      <c r="AE56" s="742">
        <v>5602.6490000000003</v>
      </c>
      <c r="AF56" s="742">
        <v>5471.9780000000001</v>
      </c>
      <c r="AG56" s="760">
        <v>4998.9809999999998</v>
      </c>
      <c r="AH56" s="742">
        <v>4806.5720000000001</v>
      </c>
      <c r="AI56" s="742">
        <v>3861.1550000000002</v>
      </c>
      <c r="AJ56" s="742">
        <v>4467.9290000000001</v>
      </c>
      <c r="AK56" s="742">
        <v>3683.45</v>
      </c>
      <c r="AL56" s="742">
        <v>2624.1219999999998</v>
      </c>
      <c r="AM56" s="742">
        <v>1477.6569999999999</v>
      </c>
      <c r="AN56" s="742">
        <v>2495.3319999999999</v>
      </c>
      <c r="AO56" s="742">
        <v>2873.6419999999998</v>
      </c>
      <c r="AP56" s="742">
        <v>2343.761</v>
      </c>
      <c r="AQ56" s="742">
        <v>1504.655</v>
      </c>
      <c r="AR56" s="742">
        <v>1945.877</v>
      </c>
      <c r="AS56" s="744">
        <v>1329.329</v>
      </c>
      <c r="AT56" s="745">
        <f t="shared" si="1"/>
        <v>-0.73408000550512198</v>
      </c>
      <c r="AU56" s="746"/>
      <c r="AV56" s="761">
        <f t="shared" si="6"/>
        <v>1.0761428979497252</v>
      </c>
      <c r="AW56" s="762">
        <f t="shared" si="6"/>
        <v>1.0573180056772911</v>
      </c>
      <c r="AX56" s="763">
        <f t="shared" si="6"/>
        <v>1.1165818924031501</v>
      </c>
      <c r="AY56" s="762">
        <f t="shared" si="6"/>
        <v>0.95892524733551598</v>
      </c>
      <c r="AZ56" s="762">
        <f t="shared" si="6"/>
        <v>0.78252136726024124</v>
      </c>
      <c r="BA56" s="762">
        <f t="shared" si="6"/>
        <v>0.79150889143410119</v>
      </c>
      <c r="BB56" s="762">
        <f t="shared" si="6"/>
        <v>0.69107254329264278</v>
      </c>
      <c r="BC56" s="762">
        <f t="shared" si="6"/>
        <v>0.62938469414758436</v>
      </c>
      <c r="BD56" s="762">
        <f t="shared" si="6"/>
        <v>0.74147500149285328</v>
      </c>
      <c r="BE56" s="762">
        <f t="shared" si="6"/>
        <v>0.72440135065661992</v>
      </c>
      <c r="BF56" s="762">
        <f t="shared" si="6"/>
        <v>0.81389838682047022</v>
      </c>
      <c r="BG56" s="762">
        <f t="shared" si="6"/>
        <v>1.0580006250545817</v>
      </c>
      <c r="BH56" s="762">
        <f t="shared" si="6"/>
        <v>1.1079913809963466</v>
      </c>
      <c r="BI56" s="762">
        <f t="shared" si="6"/>
        <v>1.0678822280492302</v>
      </c>
      <c r="BJ56" s="762">
        <f t="shared" si="6"/>
        <v>1.0937988973181816</v>
      </c>
      <c r="BK56" s="797">
        <f t="shared" si="3"/>
        <v>-2.0404231198782988E-2</v>
      </c>
      <c r="BL56" s="795"/>
      <c r="BM56" s="824" t="s">
        <v>473</v>
      </c>
    </row>
    <row r="57" spans="1:66" ht="13.5" thickBot="1" x14ac:dyDescent="0.25">
      <c r="A57" s="728">
        <v>67</v>
      </c>
      <c r="B57" s="770"/>
      <c r="C57" s="771"/>
      <c r="D57" s="772"/>
      <c r="E57" s="773"/>
      <c r="F57" s="774"/>
      <c r="G57" s="770"/>
      <c r="H57" s="770"/>
      <c r="I57" s="770"/>
      <c r="J57" s="771">
        <v>6018</v>
      </c>
      <c r="K57" s="775" t="s">
        <v>895</v>
      </c>
      <c r="L57" s="776">
        <v>1</v>
      </c>
      <c r="M57" s="777">
        <v>6522402.75</v>
      </c>
      <c r="N57" s="777">
        <v>6495394.875</v>
      </c>
      <c r="O57" s="778">
        <v>6234367.4249999998</v>
      </c>
      <c r="P57" s="777">
        <v>5001676.2249999996</v>
      </c>
      <c r="Q57" s="777">
        <v>5851237.5499999998</v>
      </c>
      <c r="R57" s="777">
        <v>6127023.4000000004</v>
      </c>
      <c r="S57" s="777">
        <v>6212668.875</v>
      </c>
      <c r="T57" s="777">
        <v>5961879.4819999998</v>
      </c>
      <c r="U57" s="777">
        <v>4033049.3849999998</v>
      </c>
      <c r="V57" s="777">
        <v>4161979.5150000001</v>
      </c>
      <c r="W57" s="777">
        <v>3412094.9130000002</v>
      </c>
      <c r="X57" s="777">
        <v>1845628.585</v>
      </c>
      <c r="Y57" s="777">
        <v>0</v>
      </c>
      <c r="Z57" s="777">
        <v>0</v>
      </c>
      <c r="AA57" s="779">
        <v>0</v>
      </c>
      <c r="AB57" s="780">
        <v>85</v>
      </c>
      <c r="AC57" s="781">
        <f t="shared" si="0"/>
        <v>-1</v>
      </c>
      <c r="AD57" s="782"/>
      <c r="AE57" s="777">
        <v>3575.8980000000001</v>
      </c>
      <c r="AF57" s="777">
        <v>3350.2280000000001</v>
      </c>
      <c r="AG57" s="783">
        <v>3425.4540000000002</v>
      </c>
      <c r="AH57" s="777">
        <v>2359.5430000000001</v>
      </c>
      <c r="AI57" s="777">
        <v>2265.011</v>
      </c>
      <c r="AJ57" s="777">
        <v>2460.8649999999998</v>
      </c>
      <c r="AK57" s="777">
        <v>2216.2829999999999</v>
      </c>
      <c r="AL57" s="777">
        <v>1931.3530000000001</v>
      </c>
      <c r="AM57" s="777">
        <v>1437.7090000000001</v>
      </c>
      <c r="AN57" s="777">
        <v>1491.1679999999999</v>
      </c>
      <c r="AO57" s="777">
        <v>1447.184</v>
      </c>
      <c r="AP57" s="777">
        <v>893.27099999999996</v>
      </c>
      <c r="AQ57" s="777">
        <v>0</v>
      </c>
      <c r="AR57" s="777">
        <v>0</v>
      </c>
      <c r="AS57" s="779">
        <v>0</v>
      </c>
      <c r="AT57" s="781">
        <f t="shared" si="1"/>
        <v>-1</v>
      </c>
      <c r="AU57" s="799"/>
      <c r="AV57" s="800">
        <f t="shared" si="6"/>
        <v>1.0964971459329156</v>
      </c>
      <c r="AW57" s="801">
        <f t="shared" si="6"/>
        <v>1.031570232287071</v>
      </c>
      <c r="AX57" s="802">
        <f t="shared" si="6"/>
        <v>1.0988938464755307</v>
      </c>
      <c r="AY57" s="801">
        <f t="shared" si="6"/>
        <v>0.94350089604210641</v>
      </c>
      <c r="AZ57" s="801">
        <f t="shared" si="6"/>
        <v>0.77419895556966412</v>
      </c>
      <c r="BA57" s="801">
        <f t="shared" si="6"/>
        <v>0.80328238994484658</v>
      </c>
      <c r="BB57" s="801">
        <f t="shared" si="6"/>
        <v>0.71347211467149052</v>
      </c>
      <c r="BC57" s="801">
        <f t="shared" si="6"/>
        <v>0.64790071850030062</v>
      </c>
      <c r="BD57" s="801">
        <f t="shared" si="6"/>
        <v>0.7129637466613864</v>
      </c>
      <c r="BE57" s="801">
        <f t="shared" si="6"/>
        <v>0.71656671765238134</v>
      </c>
      <c r="BF57" s="801">
        <f t="shared" si="6"/>
        <v>0.84826714197560182</v>
      </c>
      <c r="BG57" s="801">
        <f t="shared" si="6"/>
        <v>0.96798565785108925</v>
      </c>
      <c r="BH57" s="801">
        <f t="shared" si="6"/>
        <v>0</v>
      </c>
      <c r="BI57" s="801">
        <f t="shared" si="6"/>
        <v>0</v>
      </c>
      <c r="BJ57" s="801">
        <f t="shared" si="6"/>
        <v>0</v>
      </c>
      <c r="BK57" s="803">
        <f t="shared" si="3"/>
        <v>-1</v>
      </c>
      <c r="BL57" s="795"/>
      <c r="BM57" s="824" t="s">
        <v>1034</v>
      </c>
      <c r="BN57" s="769"/>
    </row>
    <row r="58" spans="1:66" ht="51" x14ac:dyDescent="0.2">
      <c r="A58" s="728">
        <v>68</v>
      </c>
      <c r="B58" s="786" t="s">
        <v>96</v>
      </c>
      <c r="C58" s="787">
        <v>26</v>
      </c>
      <c r="D58" s="822"/>
      <c r="E58" s="846"/>
      <c r="F58" s="788">
        <v>1702</v>
      </c>
      <c r="G58" s="786">
        <v>35</v>
      </c>
      <c r="H58" s="786" t="s">
        <v>95</v>
      </c>
      <c r="I58" s="786" t="s">
        <v>40</v>
      </c>
      <c r="J58" s="787">
        <v>8006</v>
      </c>
      <c r="K58" s="789" t="s">
        <v>896</v>
      </c>
      <c r="L58" s="790" t="s">
        <v>355</v>
      </c>
      <c r="M58" s="736">
        <v>15414132.700999999</v>
      </c>
      <c r="N58" s="736">
        <v>14535365.25</v>
      </c>
      <c r="O58" s="737">
        <v>11701995.25</v>
      </c>
      <c r="P58" s="736">
        <v>5938234.0199999996</v>
      </c>
      <c r="Q58" s="736">
        <v>4109142.5049999999</v>
      </c>
      <c r="R58" s="736">
        <v>8209736.4749999996</v>
      </c>
      <c r="S58" s="736">
        <v>3622685.0690000001</v>
      </c>
      <c r="T58" s="736">
        <v>4584312.51</v>
      </c>
      <c r="U58" s="736">
        <v>1848086.639</v>
      </c>
      <c r="V58" s="736">
        <v>1046106.697</v>
      </c>
      <c r="W58" s="736">
        <v>1873416.9169999999</v>
      </c>
      <c r="X58" s="736">
        <v>1727143.531</v>
      </c>
      <c r="Y58" s="736">
        <v>1684957.7919999999</v>
      </c>
      <c r="Z58" s="736">
        <v>886431.799</v>
      </c>
      <c r="AA58" s="738">
        <v>159843.16399999999</v>
      </c>
      <c r="AB58" s="739">
        <v>96</v>
      </c>
      <c r="AC58" s="740">
        <f t="shared" si="0"/>
        <v>-0.98634052051935328</v>
      </c>
      <c r="AD58" s="791"/>
      <c r="AE58" s="736">
        <v>6149.424</v>
      </c>
      <c r="AF58" s="736">
        <v>4578.2259999999997</v>
      </c>
      <c r="AG58" s="792">
        <v>4588.6899999999996</v>
      </c>
      <c r="AH58" s="736">
        <v>2991.518</v>
      </c>
      <c r="AI58" s="736">
        <v>2347.67</v>
      </c>
      <c r="AJ58" s="736">
        <v>2658.83</v>
      </c>
      <c r="AK58" s="736">
        <v>587.14200000000005</v>
      </c>
      <c r="AL58" s="736">
        <v>1393.8309999999999</v>
      </c>
      <c r="AM58" s="736">
        <v>666.06299999999999</v>
      </c>
      <c r="AN58" s="736">
        <v>368.53699999999998</v>
      </c>
      <c r="AO58" s="736">
        <v>261.52499999999998</v>
      </c>
      <c r="AP58" s="736">
        <v>83.057000000000002</v>
      </c>
      <c r="AQ58" s="736">
        <v>70.611999999999995</v>
      </c>
      <c r="AR58" s="736">
        <v>69.894000000000005</v>
      </c>
      <c r="AS58" s="738">
        <v>35.444000000000003</v>
      </c>
      <c r="AT58" s="740">
        <f t="shared" si="1"/>
        <v>-0.99227579112993025</v>
      </c>
      <c r="AU58" s="746"/>
      <c r="AV58" s="761">
        <f t="shared" si="6"/>
        <v>0.79789425967522043</v>
      </c>
      <c r="AW58" s="762">
        <f t="shared" si="6"/>
        <v>0.62994302809143377</v>
      </c>
      <c r="AX58" s="763">
        <f t="shared" si="6"/>
        <v>0.78425771023962776</v>
      </c>
      <c r="AY58" s="762">
        <f t="shared" si="6"/>
        <v>1.007544663926869</v>
      </c>
      <c r="AZ58" s="762">
        <f t="shared" si="6"/>
        <v>1.1426568911364636</v>
      </c>
      <c r="BA58" s="762">
        <f t="shared" si="6"/>
        <v>0.64772602825841619</v>
      </c>
      <c r="BB58" s="762">
        <f t="shared" si="6"/>
        <v>0.32414741486875848</v>
      </c>
      <c r="BC58" s="762">
        <f t="shared" si="6"/>
        <v>0.6080872527601745</v>
      </c>
      <c r="BD58" s="762">
        <f t="shared" si="6"/>
        <v>0.72081360899877167</v>
      </c>
      <c r="BE58" s="762">
        <f t="shared" si="6"/>
        <v>0.70458778450970949</v>
      </c>
      <c r="BF58" s="762">
        <f t="shared" si="6"/>
        <v>0.27919572800569514</v>
      </c>
      <c r="BG58" s="762">
        <f t="shared" si="6"/>
        <v>9.6178457098942752E-2</v>
      </c>
      <c r="BH58" s="762">
        <f t="shared" si="6"/>
        <v>8.381456240062303E-2</v>
      </c>
      <c r="BI58" s="762">
        <f t="shared" si="6"/>
        <v>0.15769741130417186</v>
      </c>
      <c r="BJ58" s="762">
        <f t="shared" si="6"/>
        <v>0.44348471480456936</v>
      </c>
      <c r="BK58" s="797">
        <f t="shared" si="3"/>
        <v>-0.43451660211403742</v>
      </c>
      <c r="BL58" s="832"/>
      <c r="BM58" s="824" t="s">
        <v>1035</v>
      </c>
    </row>
    <row r="59" spans="1:66" ht="63.75" x14ac:dyDescent="0.2">
      <c r="A59" s="728">
        <v>69</v>
      </c>
      <c r="B59" s="752"/>
      <c r="C59" s="753"/>
      <c r="D59" s="732">
        <v>58</v>
      </c>
      <c r="E59" s="732">
        <v>34.849999999998502</v>
      </c>
      <c r="F59" s="754">
        <v>1733</v>
      </c>
      <c r="G59" s="752">
        <v>36</v>
      </c>
      <c r="H59" s="752" t="s">
        <v>98</v>
      </c>
      <c r="I59" s="752" t="s">
        <v>9</v>
      </c>
      <c r="J59" s="753">
        <v>1552</v>
      </c>
      <c r="K59" s="755" t="s">
        <v>897</v>
      </c>
      <c r="L59" s="756" t="s">
        <v>355</v>
      </c>
      <c r="M59" s="742">
        <v>80713983.794</v>
      </c>
      <c r="N59" s="742">
        <v>99238958.400000006</v>
      </c>
      <c r="O59" s="757">
        <v>75862552.627000004</v>
      </c>
      <c r="P59" s="742">
        <v>98268815.875</v>
      </c>
      <c r="Q59" s="742">
        <v>78133106.687999994</v>
      </c>
      <c r="R59" s="742">
        <v>94788245.296000004</v>
      </c>
      <c r="S59" s="742">
        <v>81204032.754999995</v>
      </c>
      <c r="T59" s="742">
        <v>99028862.085999995</v>
      </c>
      <c r="U59" s="742">
        <v>90947825.027999997</v>
      </c>
      <c r="V59" s="742">
        <v>96066312.307999998</v>
      </c>
      <c r="W59" s="742">
        <v>105887891.49600001</v>
      </c>
      <c r="X59" s="742">
        <v>81340919.643999994</v>
      </c>
      <c r="Y59" s="742">
        <v>79641950.816</v>
      </c>
      <c r="Z59" s="742">
        <v>84331444.570999995</v>
      </c>
      <c r="AA59" s="744">
        <v>81730168.716000006</v>
      </c>
      <c r="AB59" s="758">
        <v>36.4</v>
      </c>
      <c r="AC59" s="745">
        <f t="shared" si="0"/>
        <v>7.7345355327678181E-2</v>
      </c>
      <c r="AD59" s="759"/>
      <c r="AE59" s="742">
        <v>49287.423000000003</v>
      </c>
      <c r="AF59" s="742">
        <v>58357.264999999999</v>
      </c>
      <c r="AG59" s="760">
        <v>43227.925999999999</v>
      </c>
      <c r="AH59" s="742">
        <v>62033.773000000001</v>
      </c>
      <c r="AI59" s="742">
        <v>49118.567999999999</v>
      </c>
      <c r="AJ59" s="742">
        <v>59255.864000000001</v>
      </c>
      <c r="AK59" s="742">
        <v>49866.69</v>
      </c>
      <c r="AL59" s="742">
        <v>61881.548999999999</v>
      </c>
      <c r="AM59" s="742">
        <v>57700.877999999997</v>
      </c>
      <c r="AN59" s="742">
        <v>33721.146999999997</v>
      </c>
      <c r="AO59" s="742">
        <v>1120.847</v>
      </c>
      <c r="AP59" s="742">
        <v>1520.684</v>
      </c>
      <c r="AQ59" s="742">
        <v>1024.2180000000001</v>
      </c>
      <c r="AR59" s="742">
        <v>1200.1679999999999</v>
      </c>
      <c r="AS59" s="744">
        <v>1250.0170000000001</v>
      </c>
      <c r="AT59" s="745">
        <f t="shared" si="1"/>
        <v>-0.97108311418873072</v>
      </c>
      <c r="AU59" s="746"/>
      <c r="AV59" s="761">
        <f t="shared" si="6"/>
        <v>1.2212858462244274</v>
      </c>
      <c r="AW59" s="762">
        <f t="shared" si="6"/>
        <v>1.176095878894271</v>
      </c>
      <c r="AX59" s="763">
        <f t="shared" si="6"/>
        <v>1.1396380560127601</v>
      </c>
      <c r="AY59" s="762">
        <f t="shared" si="6"/>
        <v>1.2625322173192413</v>
      </c>
      <c r="AZ59" s="762">
        <f t="shared" si="6"/>
        <v>1.2573048757971332</v>
      </c>
      <c r="BA59" s="762">
        <f t="shared" si="6"/>
        <v>1.2502787411025227</v>
      </c>
      <c r="BB59" s="762">
        <f t="shared" si="6"/>
        <v>1.2281825990207254</v>
      </c>
      <c r="BC59" s="762">
        <f t="shared" si="6"/>
        <v>1.2497679504033881</v>
      </c>
      <c r="BD59" s="762">
        <f t="shared" si="6"/>
        <v>1.2688786781264028</v>
      </c>
      <c r="BE59" s="762">
        <f t="shared" si="6"/>
        <v>0.7020389601692214</v>
      </c>
      <c r="BF59" s="762">
        <f t="shared" si="6"/>
        <v>2.1170447048562503E-2</v>
      </c>
      <c r="BG59" s="762">
        <f t="shared" si="6"/>
        <v>3.7390381290388353E-2</v>
      </c>
      <c r="BH59" s="762">
        <f t="shared" si="6"/>
        <v>2.5720565342913112E-2</v>
      </c>
      <c r="BI59" s="762">
        <f t="shared" si="6"/>
        <v>2.8463119684604937E-2</v>
      </c>
      <c r="BJ59" s="762">
        <f t="shared" si="6"/>
        <v>3.0588876045114267E-2</v>
      </c>
      <c r="BK59" s="797">
        <f t="shared" si="3"/>
        <v>-0.97315913075758875</v>
      </c>
      <c r="BL59" s="795" t="s">
        <v>333</v>
      </c>
      <c r="BM59" s="823" t="s">
        <v>530</v>
      </c>
      <c r="BN59" s="769"/>
    </row>
    <row r="60" spans="1:66" ht="63.75" x14ac:dyDescent="0.2">
      <c r="A60" s="728">
        <v>70</v>
      </c>
      <c r="B60" s="752"/>
      <c r="C60" s="753"/>
      <c r="D60" s="732">
        <v>73</v>
      </c>
      <c r="E60" s="732">
        <v>40.650000000001498</v>
      </c>
      <c r="F60" s="754"/>
      <c r="G60" s="752"/>
      <c r="H60" s="752"/>
      <c r="I60" s="752"/>
      <c r="J60" s="753">
        <v>2378</v>
      </c>
      <c r="K60" s="755" t="s">
        <v>898</v>
      </c>
      <c r="L60" s="756" t="s">
        <v>351</v>
      </c>
      <c r="M60" s="742">
        <v>95592884.856000006</v>
      </c>
      <c r="N60" s="742">
        <v>71925225.890000001</v>
      </c>
      <c r="O60" s="757">
        <v>82484121.109999999</v>
      </c>
      <c r="P60" s="742">
        <v>70455798.278999999</v>
      </c>
      <c r="Q60" s="742">
        <v>80397267.219999999</v>
      </c>
      <c r="R60" s="742">
        <v>81754611.680000007</v>
      </c>
      <c r="S60" s="742">
        <v>88405483.561000004</v>
      </c>
      <c r="T60" s="742">
        <v>101822522.623</v>
      </c>
      <c r="U60" s="742">
        <v>94985969.164000005</v>
      </c>
      <c r="V60" s="742">
        <v>88678572.358999997</v>
      </c>
      <c r="W60" s="742">
        <v>80174782.420000002</v>
      </c>
      <c r="X60" s="742">
        <v>84763264.663000003</v>
      </c>
      <c r="Y60" s="742">
        <v>79004643.577000007</v>
      </c>
      <c r="Z60" s="742">
        <v>76714374.628000006</v>
      </c>
      <c r="AA60" s="744">
        <v>76093903.535999998</v>
      </c>
      <c r="AB60" s="758">
        <v>50</v>
      </c>
      <c r="AC60" s="745">
        <f t="shared" si="0"/>
        <v>-7.7472093877051451E-2</v>
      </c>
      <c r="AD60" s="759"/>
      <c r="AE60" s="742">
        <v>58254.995000000003</v>
      </c>
      <c r="AF60" s="742">
        <v>44389.834999999999</v>
      </c>
      <c r="AG60" s="760">
        <v>48676.148999999998</v>
      </c>
      <c r="AH60" s="742">
        <v>46010.773999999998</v>
      </c>
      <c r="AI60" s="742">
        <v>50616.192000000003</v>
      </c>
      <c r="AJ60" s="742">
        <v>51049.89</v>
      </c>
      <c r="AK60" s="742">
        <v>53703.205999999998</v>
      </c>
      <c r="AL60" s="742">
        <v>64510.913999999997</v>
      </c>
      <c r="AM60" s="742">
        <v>60681.375999999997</v>
      </c>
      <c r="AN60" s="742">
        <v>52176.821000000004</v>
      </c>
      <c r="AO60" s="742">
        <v>46486.951999999997</v>
      </c>
      <c r="AP60" s="742">
        <v>47550.402000000002</v>
      </c>
      <c r="AQ60" s="742">
        <v>48126.398000000001</v>
      </c>
      <c r="AR60" s="742">
        <v>42565.362000000001</v>
      </c>
      <c r="AS60" s="744">
        <v>5036.1589999999997</v>
      </c>
      <c r="AT60" s="745">
        <f t="shared" si="1"/>
        <v>-0.89653743972227551</v>
      </c>
      <c r="AU60" s="746"/>
      <c r="AV60" s="761">
        <f t="shared" si="6"/>
        <v>1.2188144564891965</v>
      </c>
      <c r="AW60" s="762">
        <f t="shared" si="6"/>
        <v>1.2343328630733341</v>
      </c>
      <c r="AX60" s="763">
        <f t="shared" si="6"/>
        <v>1.1802550198743338</v>
      </c>
      <c r="AY60" s="762">
        <f t="shared" si="6"/>
        <v>1.3060890692856981</v>
      </c>
      <c r="AZ60" s="762">
        <f t="shared" si="6"/>
        <v>1.2591520520590154</v>
      </c>
      <c r="BA60" s="762">
        <f t="shared" si="6"/>
        <v>1.2488565219982217</v>
      </c>
      <c r="BB60" s="762">
        <f t="shared" si="6"/>
        <v>1.2149292970711405</v>
      </c>
      <c r="BC60" s="762">
        <f t="shared" si="6"/>
        <v>1.2671246466531378</v>
      </c>
      <c r="BD60" s="762">
        <f t="shared" si="6"/>
        <v>1.2776913587148711</v>
      </c>
      <c r="BE60" s="762">
        <f t="shared" si="6"/>
        <v>1.1767627649387742</v>
      </c>
      <c r="BF60" s="762">
        <f t="shared" si="6"/>
        <v>1.1596402409045665</v>
      </c>
      <c r="BG60" s="762">
        <f t="shared" si="6"/>
        <v>1.1219577770877487</v>
      </c>
      <c r="BH60" s="762">
        <f t="shared" si="6"/>
        <v>1.2183182107035202</v>
      </c>
      <c r="BI60" s="762">
        <f t="shared" si="6"/>
        <v>1.1097101998525334</v>
      </c>
      <c r="BJ60" s="762">
        <f t="shared" si="6"/>
        <v>0.13236695099016427</v>
      </c>
      <c r="BK60" s="797">
        <f t="shared" si="3"/>
        <v>-0.88784885574622852</v>
      </c>
      <c r="BL60" s="795"/>
      <c r="BM60" s="823" t="s">
        <v>531</v>
      </c>
      <c r="BN60" s="824"/>
    </row>
    <row r="61" spans="1:66" ht="38.25" x14ac:dyDescent="0.2">
      <c r="A61" s="728">
        <v>71</v>
      </c>
      <c r="B61" s="752"/>
      <c r="C61" s="753"/>
      <c r="D61" s="732">
        <v>95</v>
      </c>
      <c r="E61" s="731"/>
      <c r="F61" s="754">
        <v>1743</v>
      </c>
      <c r="G61" s="752">
        <v>37</v>
      </c>
      <c r="H61" s="752" t="s">
        <v>101</v>
      </c>
      <c r="I61" s="752" t="s">
        <v>9</v>
      </c>
      <c r="J61" s="753">
        <v>6250</v>
      </c>
      <c r="K61" s="755" t="s">
        <v>899</v>
      </c>
      <c r="L61" s="756">
        <v>7</v>
      </c>
      <c r="M61" s="742">
        <v>30424279.070999999</v>
      </c>
      <c r="N61" s="742">
        <v>8608083.9059999995</v>
      </c>
      <c r="O61" s="757">
        <v>22691354.302999999</v>
      </c>
      <c r="P61" s="742">
        <v>26088697.118999999</v>
      </c>
      <c r="Q61" s="742">
        <v>25930295.554000001</v>
      </c>
      <c r="R61" s="742">
        <v>23592556.090999998</v>
      </c>
      <c r="S61" s="742">
        <v>23881494.037</v>
      </c>
      <c r="T61" s="742">
        <v>22356083.210000001</v>
      </c>
      <c r="U61" s="742">
        <v>26482554.337000001</v>
      </c>
      <c r="V61" s="742">
        <v>21765140.5</v>
      </c>
      <c r="W61" s="742">
        <v>19064005.324000001</v>
      </c>
      <c r="X61" s="742">
        <v>19006288.087000001</v>
      </c>
      <c r="Y61" s="742">
        <v>21500665.476</v>
      </c>
      <c r="Z61" s="742">
        <v>22916373.009</v>
      </c>
      <c r="AA61" s="744">
        <v>16657871.683</v>
      </c>
      <c r="AB61" s="758">
        <v>91</v>
      </c>
      <c r="AC61" s="745">
        <f t="shared" si="0"/>
        <v>-0.2658934561346265</v>
      </c>
      <c r="AD61" s="759"/>
      <c r="AE61" s="742">
        <v>21911.827000000001</v>
      </c>
      <c r="AF61" s="742">
        <v>6333.0479999999998</v>
      </c>
      <c r="AG61" s="760">
        <v>15979.826999999999</v>
      </c>
      <c r="AH61" s="742">
        <v>19748.52</v>
      </c>
      <c r="AI61" s="742">
        <v>16803.728999999999</v>
      </c>
      <c r="AJ61" s="742">
        <v>15855.66</v>
      </c>
      <c r="AK61" s="742">
        <v>16204.700999999999</v>
      </c>
      <c r="AL61" s="742">
        <v>12885.289000000001</v>
      </c>
      <c r="AM61" s="742">
        <v>14303.86</v>
      </c>
      <c r="AN61" s="742">
        <v>11345.772999999999</v>
      </c>
      <c r="AO61" s="742">
        <v>11564.351000000001</v>
      </c>
      <c r="AP61" s="742">
        <v>13376.674999999999</v>
      </c>
      <c r="AQ61" s="742">
        <v>10987.912</v>
      </c>
      <c r="AR61" s="742">
        <v>10643.454</v>
      </c>
      <c r="AS61" s="744">
        <v>9244.643</v>
      </c>
      <c r="AT61" s="745">
        <f t="shared" si="1"/>
        <v>-0.42148040776661722</v>
      </c>
      <c r="AU61" s="746"/>
      <c r="AV61" s="761">
        <f t="shared" si="6"/>
        <v>1.4404171713561522</v>
      </c>
      <c r="AW61" s="762">
        <f t="shared" si="6"/>
        <v>1.4714187429297114</v>
      </c>
      <c r="AX61" s="763">
        <f t="shared" si="6"/>
        <v>1.4084507065219394</v>
      </c>
      <c r="AY61" s="762">
        <f t="shared" si="6"/>
        <v>1.5139521847273434</v>
      </c>
      <c r="AZ61" s="762">
        <f t="shared" si="6"/>
        <v>1.2960692225822208</v>
      </c>
      <c r="BA61" s="762">
        <f t="shared" si="6"/>
        <v>1.3441239634096755</v>
      </c>
      <c r="BB61" s="762">
        <f t="shared" si="6"/>
        <v>1.357092732547954</v>
      </c>
      <c r="BC61" s="762">
        <f t="shared" si="6"/>
        <v>1.1527322455336306</v>
      </c>
      <c r="BD61" s="762">
        <f t="shared" si="6"/>
        <v>1.0802477599387319</v>
      </c>
      <c r="BE61" s="762">
        <f t="shared" si="6"/>
        <v>1.0425637270754122</v>
      </c>
      <c r="BF61" s="762">
        <f t="shared" si="6"/>
        <v>1.2132131525835699</v>
      </c>
      <c r="BG61" s="762">
        <f t="shared" si="6"/>
        <v>1.4076052029485371</v>
      </c>
      <c r="BH61" s="762">
        <f t="shared" si="6"/>
        <v>1.022099712426594</v>
      </c>
      <c r="BI61" s="762">
        <f t="shared" si="6"/>
        <v>0.92889516118628124</v>
      </c>
      <c r="BJ61" s="762">
        <f t="shared" si="6"/>
        <v>1.1099428757677987</v>
      </c>
      <c r="BK61" s="797">
        <f t="shared" si="3"/>
        <v>-0.21194055948985449</v>
      </c>
      <c r="BL61" s="795"/>
      <c r="BM61" s="825" t="s">
        <v>532</v>
      </c>
    </row>
    <row r="62" spans="1:66" ht="51.75" thickBot="1" x14ac:dyDescent="0.25">
      <c r="A62" s="728">
        <v>72</v>
      </c>
      <c r="B62" s="770"/>
      <c r="C62" s="771"/>
      <c r="D62" s="772"/>
      <c r="E62" s="845">
        <v>16.3099999999977</v>
      </c>
      <c r="F62" s="774">
        <v>1745</v>
      </c>
      <c r="G62" s="770">
        <v>38</v>
      </c>
      <c r="H62" s="770" t="s">
        <v>103</v>
      </c>
      <c r="I62" s="770" t="s">
        <v>9</v>
      </c>
      <c r="J62" s="771">
        <v>3113</v>
      </c>
      <c r="K62" s="775" t="s">
        <v>900</v>
      </c>
      <c r="L62" s="776" t="s">
        <v>359</v>
      </c>
      <c r="M62" s="777">
        <v>23901098.943</v>
      </c>
      <c r="N62" s="777">
        <v>28407802.416999999</v>
      </c>
      <c r="O62" s="778">
        <v>29653709.210000001</v>
      </c>
      <c r="P62" s="777">
        <v>24008692.965999998</v>
      </c>
      <c r="Q62" s="777">
        <v>27463429.714000002</v>
      </c>
      <c r="R62" s="777">
        <v>27170088.039000001</v>
      </c>
      <c r="S62" s="777">
        <v>28929918.714000002</v>
      </c>
      <c r="T62" s="777">
        <v>25411707.789000001</v>
      </c>
      <c r="U62" s="777">
        <v>27858288.623</v>
      </c>
      <c r="V62" s="777">
        <v>28805310.116</v>
      </c>
      <c r="W62" s="777">
        <v>23533348.18</v>
      </c>
      <c r="X62" s="777">
        <v>26906821.017999999</v>
      </c>
      <c r="Y62" s="777">
        <v>27805077.375</v>
      </c>
      <c r="Z62" s="777">
        <v>27458144.111000001</v>
      </c>
      <c r="AA62" s="779">
        <v>21153056.318999998</v>
      </c>
      <c r="AB62" s="780">
        <v>68.5</v>
      </c>
      <c r="AC62" s="781">
        <f t="shared" si="0"/>
        <v>-0.28666406724368099</v>
      </c>
      <c r="AD62" s="782"/>
      <c r="AE62" s="777">
        <v>15683.683000000001</v>
      </c>
      <c r="AF62" s="777">
        <v>17692.919999999998</v>
      </c>
      <c r="AG62" s="783">
        <v>19236.829000000002</v>
      </c>
      <c r="AH62" s="777">
        <v>15448.257</v>
      </c>
      <c r="AI62" s="777">
        <v>16971.957999999999</v>
      </c>
      <c r="AJ62" s="777">
        <v>16400.136999999999</v>
      </c>
      <c r="AK62" s="777">
        <v>18566.079000000002</v>
      </c>
      <c r="AL62" s="777">
        <v>17307.957999999999</v>
      </c>
      <c r="AM62" s="777">
        <v>18200.388999999999</v>
      </c>
      <c r="AN62" s="777">
        <v>17926.458999999999</v>
      </c>
      <c r="AO62" s="777">
        <v>15181.358</v>
      </c>
      <c r="AP62" s="777">
        <v>16421.304</v>
      </c>
      <c r="AQ62" s="777">
        <v>16999.394</v>
      </c>
      <c r="AR62" s="777">
        <v>16253.878000000001</v>
      </c>
      <c r="AS62" s="779">
        <v>12300.39</v>
      </c>
      <c r="AT62" s="781">
        <f t="shared" si="1"/>
        <v>-0.360581205977347</v>
      </c>
      <c r="AU62" s="746"/>
      <c r="AV62" s="761">
        <f t="shared" si="6"/>
        <v>1.3123817475843165</v>
      </c>
      <c r="AW62" s="762">
        <f t="shared" si="6"/>
        <v>1.2456380638167264</v>
      </c>
      <c r="AX62" s="763">
        <f t="shared" si="6"/>
        <v>1.2974315532515468</v>
      </c>
      <c r="AY62" s="762">
        <f t="shared" si="6"/>
        <v>1.2868886300372209</v>
      </c>
      <c r="AZ62" s="762">
        <f t="shared" si="6"/>
        <v>1.2359678435463743</v>
      </c>
      <c r="BA62" s="762">
        <f t="shared" si="6"/>
        <v>1.2072200116877949</v>
      </c>
      <c r="BB62" s="762">
        <f t="shared" si="6"/>
        <v>1.2835209931658296</v>
      </c>
      <c r="BC62" s="762">
        <f t="shared" si="6"/>
        <v>1.3622034491906221</v>
      </c>
      <c r="BD62" s="762">
        <f t="shared" si="6"/>
        <v>1.306640852659817</v>
      </c>
      <c r="BE62" s="762">
        <f t="shared" si="6"/>
        <v>1.2446634962657592</v>
      </c>
      <c r="BF62" s="762">
        <f t="shared" si="6"/>
        <v>1.2901995826417931</v>
      </c>
      <c r="BG62" s="762">
        <f t="shared" si="6"/>
        <v>1.2206052873369584</v>
      </c>
      <c r="BH62" s="762">
        <f t="shared" si="6"/>
        <v>1.222754662447689</v>
      </c>
      <c r="BI62" s="762">
        <f t="shared" si="6"/>
        <v>1.1839021555348701</v>
      </c>
      <c r="BJ62" s="762">
        <f t="shared" si="6"/>
        <v>1.1629893869238745</v>
      </c>
      <c r="BK62" s="797">
        <f t="shared" si="3"/>
        <v>-0.10362177950022966</v>
      </c>
      <c r="BL62" s="836"/>
      <c r="BM62" s="825" t="s">
        <v>533</v>
      </c>
    </row>
    <row r="63" spans="1:66" ht="52.5" customHeight="1" x14ac:dyDescent="0.2">
      <c r="A63" s="728">
        <v>73</v>
      </c>
      <c r="B63" s="786" t="s">
        <v>106</v>
      </c>
      <c r="C63" s="787">
        <v>33</v>
      </c>
      <c r="D63" s="822"/>
      <c r="E63" s="831">
        <v>8.3700000000008004</v>
      </c>
      <c r="F63" s="788">
        <v>2364</v>
      </c>
      <c r="G63" s="786">
        <v>39</v>
      </c>
      <c r="H63" s="786" t="s">
        <v>105</v>
      </c>
      <c r="I63" s="786" t="s">
        <v>9</v>
      </c>
      <c r="J63" s="787">
        <v>1355</v>
      </c>
      <c r="K63" s="789" t="s">
        <v>901</v>
      </c>
      <c r="L63" s="790">
        <v>1</v>
      </c>
      <c r="M63" s="736">
        <v>10566038.244000001</v>
      </c>
      <c r="N63" s="736">
        <v>9602488.3320000004</v>
      </c>
      <c r="O63" s="737">
        <v>8754397.1390000004</v>
      </c>
      <c r="P63" s="736">
        <v>9763316.7170000002</v>
      </c>
      <c r="Q63" s="736">
        <v>9379988.0739999991</v>
      </c>
      <c r="R63" s="736">
        <v>10249994.028999999</v>
      </c>
      <c r="S63" s="736">
        <v>9082391.159</v>
      </c>
      <c r="T63" s="736">
        <v>10869517.507999999</v>
      </c>
      <c r="U63" s="736">
        <v>8885298.3320000004</v>
      </c>
      <c r="V63" s="736">
        <v>8990654.2100000009</v>
      </c>
      <c r="W63" s="736">
        <v>7564343.8509999998</v>
      </c>
      <c r="X63" s="736">
        <v>6751198.0460000001</v>
      </c>
      <c r="Y63" s="736">
        <v>4108662.5469999998</v>
      </c>
      <c r="Z63" s="736">
        <v>4078239.6669999999</v>
      </c>
      <c r="AA63" s="738">
        <v>3592489.395</v>
      </c>
      <c r="AB63" s="739">
        <v>29.5</v>
      </c>
      <c r="AC63" s="740">
        <f t="shared" si="0"/>
        <v>-0.5896360037179712</v>
      </c>
      <c r="AD63" s="791"/>
      <c r="AE63" s="736">
        <v>14112.585999999999</v>
      </c>
      <c r="AF63" s="736">
        <v>13267.094999999999</v>
      </c>
      <c r="AG63" s="792">
        <v>9754.4470000000001</v>
      </c>
      <c r="AH63" s="736">
        <v>9683.5540000000001</v>
      </c>
      <c r="AI63" s="736">
        <v>9153.8760000000002</v>
      </c>
      <c r="AJ63" s="736">
        <v>10819.231</v>
      </c>
      <c r="AK63" s="736">
        <v>9997.7360000000008</v>
      </c>
      <c r="AL63" s="736">
        <v>11419.807000000001</v>
      </c>
      <c r="AM63" s="736">
        <v>9924.3060000000005</v>
      </c>
      <c r="AN63" s="736">
        <v>11006.231</v>
      </c>
      <c r="AO63" s="736">
        <v>10074.751</v>
      </c>
      <c r="AP63" s="736">
        <v>8129.7060000000001</v>
      </c>
      <c r="AQ63" s="736">
        <v>390.49599999999998</v>
      </c>
      <c r="AR63" s="736">
        <v>364.09199999999998</v>
      </c>
      <c r="AS63" s="738">
        <v>293.41899999999998</v>
      </c>
      <c r="AT63" s="740">
        <f t="shared" si="1"/>
        <v>-0.96991946339961665</v>
      </c>
      <c r="AU63" s="793"/>
      <c r="AV63" s="747">
        <f t="shared" si="6"/>
        <v>2.6713107929576028</v>
      </c>
      <c r="AW63" s="748">
        <f t="shared" si="6"/>
        <v>2.7632618840655727</v>
      </c>
      <c r="AX63" s="749">
        <f t="shared" si="6"/>
        <v>2.228468013301538</v>
      </c>
      <c r="AY63" s="748">
        <f t="shared" si="6"/>
        <v>1.9836607334757221</v>
      </c>
      <c r="AZ63" s="748">
        <f t="shared" si="6"/>
        <v>1.9517884090648794</v>
      </c>
      <c r="BA63" s="748">
        <f t="shared" si="6"/>
        <v>2.1110706931905474</v>
      </c>
      <c r="BB63" s="748">
        <f t="shared" si="6"/>
        <v>2.201564725626898</v>
      </c>
      <c r="BC63" s="748">
        <f t="shared" si="6"/>
        <v>2.1012537109572684</v>
      </c>
      <c r="BD63" s="748">
        <f t="shared" si="6"/>
        <v>2.2338711946807819</v>
      </c>
      <c r="BE63" s="748">
        <f t="shared" si="6"/>
        <v>2.4483715518183629</v>
      </c>
      <c r="BF63" s="748">
        <f t="shared" si="6"/>
        <v>2.663747497059676</v>
      </c>
      <c r="BG63" s="748">
        <f t="shared" si="6"/>
        <v>2.4083743195229617</v>
      </c>
      <c r="BH63" s="748">
        <f t="shared" si="6"/>
        <v>0.19008424056880815</v>
      </c>
      <c r="BI63" s="748">
        <f t="shared" si="6"/>
        <v>0.17855350824333985</v>
      </c>
      <c r="BJ63" s="748">
        <f t="shared" si="6"/>
        <v>0.16335135207824322</v>
      </c>
      <c r="BK63" s="794">
        <f t="shared" si="3"/>
        <v>-0.92669791484409358</v>
      </c>
      <c r="BL63" s="795"/>
      <c r="BM63" s="823" t="s">
        <v>534</v>
      </c>
      <c r="BN63" s="769"/>
    </row>
    <row r="64" spans="1:66" ht="81" customHeight="1" x14ac:dyDescent="0.2">
      <c r="A64" s="728">
        <v>74</v>
      </c>
      <c r="B64" s="752"/>
      <c r="C64" s="753"/>
      <c r="D64" s="731"/>
      <c r="E64" s="732">
        <v>17.180000000000302</v>
      </c>
      <c r="F64" s="754"/>
      <c r="G64" s="752"/>
      <c r="H64" s="752"/>
      <c r="I64" s="752"/>
      <c r="J64" s="753">
        <v>1626</v>
      </c>
      <c r="K64" s="755" t="s">
        <v>902</v>
      </c>
      <c r="L64" s="756">
        <v>2</v>
      </c>
      <c r="M64" s="742">
        <v>23293861.866999999</v>
      </c>
      <c r="N64" s="742">
        <v>21800999.826000001</v>
      </c>
      <c r="O64" s="757">
        <v>22013515.438000001</v>
      </c>
      <c r="P64" s="742">
        <v>22006524.063999999</v>
      </c>
      <c r="Q64" s="742">
        <v>24024380.280999999</v>
      </c>
      <c r="R64" s="742">
        <v>23795571.351</v>
      </c>
      <c r="S64" s="742">
        <v>25328216.127999999</v>
      </c>
      <c r="T64" s="742">
        <v>25448437.546999998</v>
      </c>
      <c r="U64" s="742">
        <v>21447235.848999999</v>
      </c>
      <c r="V64" s="742">
        <v>16328997.66</v>
      </c>
      <c r="W64" s="742">
        <v>19870941.090999998</v>
      </c>
      <c r="X64" s="742">
        <v>14850261.764</v>
      </c>
      <c r="Y64" s="742">
        <v>9494092.3389999997</v>
      </c>
      <c r="Z64" s="742">
        <v>10585287.710000001</v>
      </c>
      <c r="AA64" s="744">
        <v>8079995.5659999996</v>
      </c>
      <c r="AB64" s="758">
        <v>46.4</v>
      </c>
      <c r="AC64" s="745">
        <f t="shared" si="0"/>
        <v>-0.63295296524733113</v>
      </c>
      <c r="AD64" s="759"/>
      <c r="AE64" s="742">
        <v>26426.111000000001</v>
      </c>
      <c r="AF64" s="742">
        <v>25132.923999999999</v>
      </c>
      <c r="AG64" s="760">
        <v>20902.460999999999</v>
      </c>
      <c r="AH64" s="742">
        <v>17413.266</v>
      </c>
      <c r="AI64" s="742">
        <v>20582.04</v>
      </c>
      <c r="AJ64" s="742">
        <v>22947.75</v>
      </c>
      <c r="AK64" s="742">
        <v>22728.251</v>
      </c>
      <c r="AL64" s="742">
        <v>25064.080000000002</v>
      </c>
      <c r="AM64" s="742">
        <v>21381.079000000002</v>
      </c>
      <c r="AN64" s="742">
        <v>17836.362000000001</v>
      </c>
      <c r="AO64" s="742">
        <v>23173.307000000001</v>
      </c>
      <c r="AP64" s="742">
        <v>14289.837</v>
      </c>
      <c r="AQ64" s="742">
        <v>613.73699999999997</v>
      </c>
      <c r="AR64" s="742">
        <v>1036.442</v>
      </c>
      <c r="AS64" s="744">
        <v>750.59299999999996</v>
      </c>
      <c r="AT64" s="745">
        <f t="shared" si="1"/>
        <v>-0.96409068769462114</v>
      </c>
      <c r="AU64" s="746"/>
      <c r="AV64" s="761">
        <f t="shared" si="6"/>
        <v>2.2689334341281899</v>
      </c>
      <c r="AW64" s="762">
        <f t="shared" si="6"/>
        <v>2.3056670978939531</v>
      </c>
      <c r="AX64" s="763">
        <f t="shared" si="6"/>
        <v>1.8990570641813906</v>
      </c>
      <c r="AY64" s="762">
        <f t="shared" si="6"/>
        <v>1.5825548777588176</v>
      </c>
      <c r="AZ64" s="762">
        <f t="shared" si="6"/>
        <v>1.7134294212182097</v>
      </c>
      <c r="BA64" s="762">
        <f t="shared" si="6"/>
        <v>1.9287412486555511</v>
      </c>
      <c r="BB64" s="762">
        <f t="shared" si="6"/>
        <v>1.7946981252165033</v>
      </c>
      <c r="BC64" s="762">
        <f t="shared" si="6"/>
        <v>1.9697932302295464</v>
      </c>
      <c r="BD64" s="762">
        <f t="shared" si="6"/>
        <v>1.9938307342292705</v>
      </c>
      <c r="BE64" s="762">
        <f t="shared" si="6"/>
        <v>2.1846242336959216</v>
      </c>
      <c r="BF64" s="762">
        <f t="shared" si="6"/>
        <v>2.3323814301372692</v>
      </c>
      <c r="BG64" s="762">
        <f t="shared" si="6"/>
        <v>1.9245232477506111</v>
      </c>
      <c r="BH64" s="762">
        <f t="shared" si="6"/>
        <v>0.12928818850410384</v>
      </c>
      <c r="BI64" s="762">
        <f t="shared" si="6"/>
        <v>0.19582689264475361</v>
      </c>
      <c r="BJ64" s="762">
        <f t="shared" si="6"/>
        <v>0.18579044848946147</v>
      </c>
      <c r="BK64" s="797">
        <f t="shared" si="3"/>
        <v>-0.90216700066906708</v>
      </c>
      <c r="BL64" s="795"/>
      <c r="BM64" s="823" t="s">
        <v>535</v>
      </c>
      <c r="BN64" s="769"/>
    </row>
    <row r="65" spans="1:66" ht="26.25" thickBot="1" x14ac:dyDescent="0.25">
      <c r="A65" s="728">
        <v>75</v>
      </c>
      <c r="B65" s="770"/>
      <c r="C65" s="771"/>
      <c r="D65" s="772"/>
      <c r="E65" s="771">
        <v>4.5</v>
      </c>
      <c r="F65" s="774">
        <v>8002</v>
      </c>
      <c r="G65" s="770">
        <v>40</v>
      </c>
      <c r="H65" s="770" t="s">
        <v>290</v>
      </c>
      <c r="I65" s="770" t="s">
        <v>40</v>
      </c>
      <c r="J65" s="771">
        <v>2832</v>
      </c>
      <c r="K65" s="775" t="s">
        <v>903</v>
      </c>
      <c r="L65" s="776">
        <v>1</v>
      </c>
      <c r="M65" s="777">
        <v>6758598.4730000002</v>
      </c>
      <c r="N65" s="777">
        <v>6787543.8509999998</v>
      </c>
      <c r="O65" s="778">
        <v>9658943.9199999999</v>
      </c>
      <c r="P65" s="777">
        <v>26294861.212000001</v>
      </c>
      <c r="Q65" s="777">
        <v>22477519.544</v>
      </c>
      <c r="R65" s="777">
        <v>16060699.300000001</v>
      </c>
      <c r="S65" s="777">
        <v>3601159.4569999999</v>
      </c>
      <c r="T65" s="777">
        <v>4303866.6239999998</v>
      </c>
      <c r="U65" s="777">
        <v>1231842.0060000001</v>
      </c>
      <c r="V65" s="777">
        <v>2587904.5180000002</v>
      </c>
      <c r="W65" s="777">
        <v>3413619.1880000001</v>
      </c>
      <c r="X65" s="777">
        <v>1871482.3589999999</v>
      </c>
      <c r="Y65" s="777">
        <v>1078255.439</v>
      </c>
      <c r="Z65" s="777">
        <v>1209521.3289999999</v>
      </c>
      <c r="AA65" s="779">
        <v>1826093.193</v>
      </c>
      <c r="AB65" s="780">
        <v>59.5</v>
      </c>
      <c r="AC65" s="781">
        <f t="shared" si="0"/>
        <v>-0.81094276888606265</v>
      </c>
      <c r="AD65" s="782"/>
      <c r="AE65" s="777">
        <v>4966.5379999999996</v>
      </c>
      <c r="AF65" s="777">
        <v>3391.1489999999999</v>
      </c>
      <c r="AG65" s="783">
        <v>5225.7160000000003</v>
      </c>
      <c r="AH65" s="777">
        <v>20911.004000000001</v>
      </c>
      <c r="AI65" s="777">
        <v>16783.112000000001</v>
      </c>
      <c r="AJ65" s="777">
        <v>9833.1620000000003</v>
      </c>
      <c r="AK65" s="777">
        <v>2015.8130000000001</v>
      </c>
      <c r="AL65" s="777">
        <v>2269.1999999999998</v>
      </c>
      <c r="AM65" s="777">
        <v>586.197</v>
      </c>
      <c r="AN65" s="777">
        <v>966.97699999999998</v>
      </c>
      <c r="AO65" s="777">
        <v>318.76299999999998</v>
      </c>
      <c r="AP65" s="777">
        <v>304.26</v>
      </c>
      <c r="AQ65" s="777">
        <v>98.058999999999997</v>
      </c>
      <c r="AR65" s="777">
        <v>328.58100000000002</v>
      </c>
      <c r="AS65" s="779">
        <v>312.42599999999999</v>
      </c>
      <c r="AT65" s="781">
        <f t="shared" si="1"/>
        <v>-0.94021374295885951</v>
      </c>
      <c r="AU65" s="799"/>
      <c r="AV65" s="800">
        <f t="shared" si="6"/>
        <v>1.4696946474452883</v>
      </c>
      <c r="AW65" s="801">
        <f t="shared" si="6"/>
        <v>0.99922713560086585</v>
      </c>
      <c r="AX65" s="802">
        <f t="shared" si="6"/>
        <v>1.0820470733202061</v>
      </c>
      <c r="AY65" s="801">
        <f t="shared" si="6"/>
        <v>1.590501188152839</v>
      </c>
      <c r="AZ65" s="801">
        <f t="shared" si="6"/>
        <v>1.4933242048480364</v>
      </c>
      <c r="BA65" s="801">
        <f t="shared" si="6"/>
        <v>1.2244998572384702</v>
      </c>
      <c r="BB65" s="801">
        <f t="shared" si="6"/>
        <v>1.119535540744593</v>
      </c>
      <c r="BC65" s="801">
        <f t="shared" si="6"/>
        <v>1.0544936440855655</v>
      </c>
      <c r="BD65" s="801">
        <f t="shared" si="6"/>
        <v>0.95174055949509484</v>
      </c>
      <c r="BE65" s="801">
        <f t="shared" si="6"/>
        <v>0.74730500547779477</v>
      </c>
      <c r="BF65" s="801">
        <f t="shared" si="6"/>
        <v>0.18675955485635734</v>
      </c>
      <c r="BG65" s="801">
        <f t="shared" si="6"/>
        <v>0.325154013380684</v>
      </c>
      <c r="BH65" s="801">
        <f t="shared" si="6"/>
        <v>0.18188454507763444</v>
      </c>
      <c r="BI65" s="801">
        <f t="shared" si="6"/>
        <v>0.54332402764928844</v>
      </c>
      <c r="BJ65" s="801">
        <f t="shared" si="6"/>
        <v>0.34217968852589659</v>
      </c>
      <c r="BK65" s="803">
        <f t="shared" si="3"/>
        <v>-0.68376635641558947</v>
      </c>
      <c r="BL65" s="795"/>
      <c r="BM65" s="825" t="s">
        <v>536</v>
      </c>
    </row>
    <row r="66" spans="1:66" ht="51" x14ac:dyDescent="0.2">
      <c r="A66" s="728">
        <v>76</v>
      </c>
      <c r="B66" s="786" t="s">
        <v>110</v>
      </c>
      <c r="C66" s="787">
        <v>34</v>
      </c>
      <c r="D66" s="822"/>
      <c r="E66" s="831">
        <v>8.7000000000007294</v>
      </c>
      <c r="F66" s="788">
        <v>2378</v>
      </c>
      <c r="G66" s="786">
        <v>41</v>
      </c>
      <c r="H66" s="786" t="s">
        <v>109</v>
      </c>
      <c r="I66" s="786" t="s">
        <v>9</v>
      </c>
      <c r="J66" s="787">
        <v>1364</v>
      </c>
      <c r="K66" s="789" t="s">
        <v>904</v>
      </c>
      <c r="L66" s="790">
        <v>1</v>
      </c>
      <c r="M66" s="736">
        <v>7264984.3590000002</v>
      </c>
      <c r="N66" s="736">
        <v>6344145.2719999999</v>
      </c>
      <c r="O66" s="737">
        <v>6035228.352</v>
      </c>
      <c r="P66" s="736">
        <v>7421162.7410000004</v>
      </c>
      <c r="Q66" s="736">
        <v>7950030.0319999997</v>
      </c>
      <c r="R66" s="736">
        <v>6278677.4589999998</v>
      </c>
      <c r="S66" s="736">
        <v>5984328.9929999998</v>
      </c>
      <c r="T66" s="736">
        <v>7798986.9979999997</v>
      </c>
      <c r="U66" s="736">
        <v>2730255.9449999998</v>
      </c>
      <c r="V66" s="736">
        <v>882651.85699999996</v>
      </c>
      <c r="W66" s="736">
        <v>1266775.0109999999</v>
      </c>
      <c r="X66" s="736">
        <v>848137.59499999997</v>
      </c>
      <c r="Y66" s="736">
        <v>837955.505</v>
      </c>
      <c r="Z66" s="736">
        <v>515745.51</v>
      </c>
      <c r="AA66" s="738">
        <v>0</v>
      </c>
      <c r="AB66" s="739">
        <v>32.6666666666667</v>
      </c>
      <c r="AC66" s="740">
        <f t="shared" ref="AC66:AC129" si="7">(AA66-O66)/O66</f>
        <v>-1</v>
      </c>
      <c r="AD66" s="791"/>
      <c r="AE66" s="736">
        <v>13605.636</v>
      </c>
      <c r="AF66" s="736">
        <v>11887.575000000001</v>
      </c>
      <c r="AG66" s="792">
        <v>10080.154</v>
      </c>
      <c r="AH66" s="736">
        <v>15022.441000000001</v>
      </c>
      <c r="AI66" s="736">
        <v>12092.499</v>
      </c>
      <c r="AJ66" s="736">
        <v>8121.4459999999999</v>
      </c>
      <c r="AK66" s="736">
        <v>8957.8029999999999</v>
      </c>
      <c r="AL66" s="736">
        <v>11233.328</v>
      </c>
      <c r="AM66" s="736">
        <v>3467.3330000000001</v>
      </c>
      <c r="AN66" s="736">
        <v>1154.009</v>
      </c>
      <c r="AO66" s="736">
        <v>1553.279</v>
      </c>
      <c r="AP66" s="736">
        <v>1030.1389999999999</v>
      </c>
      <c r="AQ66" s="736">
        <v>933.88699999999994</v>
      </c>
      <c r="AR66" s="736">
        <v>560.30899999999997</v>
      </c>
      <c r="AS66" s="738">
        <v>0</v>
      </c>
      <c r="AT66" s="740">
        <f t="shared" ref="AT66:AT129" si="8">(AS66-AG66)/AG66</f>
        <v>-1</v>
      </c>
      <c r="AU66" s="746"/>
      <c r="AV66" s="761">
        <f t="shared" si="6"/>
        <v>3.7455375889818896</v>
      </c>
      <c r="AW66" s="762">
        <f t="shared" si="6"/>
        <v>3.7475733894260044</v>
      </c>
      <c r="AX66" s="763">
        <f t="shared" si="6"/>
        <v>3.3404383105602165</v>
      </c>
      <c r="AY66" s="762">
        <f t="shared" si="6"/>
        <v>4.0485410505835988</v>
      </c>
      <c r="AZ66" s="762">
        <f t="shared" si="6"/>
        <v>3.0421266212394102</v>
      </c>
      <c r="BA66" s="762">
        <f t="shared" si="6"/>
        <v>2.5869925802156102</v>
      </c>
      <c r="BB66" s="762">
        <f t="shared" si="6"/>
        <v>2.9937535220667639</v>
      </c>
      <c r="BC66" s="762">
        <f t="shared" si="6"/>
        <v>2.8807146371395964</v>
      </c>
      <c r="BD66" s="762">
        <f t="shared" si="6"/>
        <v>2.5399325703143925</v>
      </c>
      <c r="BE66" s="762">
        <f t="shared" si="6"/>
        <v>2.6148678912256571</v>
      </c>
      <c r="BF66" s="762">
        <f t="shared" si="6"/>
        <v>2.4523360289114513</v>
      </c>
      <c r="BG66" s="762">
        <f t="shared" si="6"/>
        <v>2.4291789588692856</v>
      </c>
      <c r="BH66" s="762">
        <f t="shared" si="6"/>
        <v>2.228965605995989</v>
      </c>
      <c r="BI66" s="762">
        <f t="shared" si="6"/>
        <v>2.1728119358712399</v>
      </c>
      <c r="BJ66" s="762">
        <f t="shared" si="6"/>
        <v>0</v>
      </c>
      <c r="BK66" s="797">
        <f t="shared" ref="BK66:BK129" si="9">(BJ66-AX66)/AX66</f>
        <v>-1</v>
      </c>
      <c r="BL66" s="832"/>
      <c r="BM66" s="824" t="s">
        <v>537</v>
      </c>
      <c r="BN66" s="824"/>
    </row>
    <row r="67" spans="1:66" ht="51" x14ac:dyDescent="0.2">
      <c r="A67" s="728">
        <v>77</v>
      </c>
      <c r="B67" s="752"/>
      <c r="C67" s="753"/>
      <c r="D67" s="731"/>
      <c r="E67" s="732">
        <v>16.6999999999971</v>
      </c>
      <c r="F67" s="754">
        <v>2403</v>
      </c>
      <c r="G67" s="752">
        <v>42</v>
      </c>
      <c r="H67" s="752" t="s">
        <v>112</v>
      </c>
      <c r="I67" s="752" t="s">
        <v>9</v>
      </c>
      <c r="J67" s="753">
        <v>2527</v>
      </c>
      <c r="K67" s="755" t="s">
        <v>905</v>
      </c>
      <c r="L67" s="756">
        <v>2</v>
      </c>
      <c r="M67" s="742">
        <v>36325202.140000001</v>
      </c>
      <c r="N67" s="742">
        <v>30916104.509</v>
      </c>
      <c r="O67" s="757">
        <v>32795671.772</v>
      </c>
      <c r="P67" s="742">
        <v>29034229.127999999</v>
      </c>
      <c r="Q67" s="742">
        <v>34472319.806999996</v>
      </c>
      <c r="R67" s="742">
        <v>38085165.597999997</v>
      </c>
      <c r="S67" s="742">
        <v>32763473.638999999</v>
      </c>
      <c r="T67" s="742">
        <v>25245068.964000002</v>
      </c>
      <c r="U67" s="742">
        <v>25256106.230999999</v>
      </c>
      <c r="V67" s="742">
        <v>17841249.642999999</v>
      </c>
      <c r="W67" s="742">
        <v>22432484.739</v>
      </c>
      <c r="X67" s="742">
        <v>19752787.921999998</v>
      </c>
      <c r="Y67" s="742">
        <v>9651734.8859999999</v>
      </c>
      <c r="Z67" s="742">
        <v>12012446.162</v>
      </c>
      <c r="AA67" s="744">
        <v>13100969.444</v>
      </c>
      <c r="AB67" s="758">
        <v>53.1666666666667</v>
      </c>
      <c r="AC67" s="745">
        <f t="shared" si="7"/>
        <v>-0.60052748621587226</v>
      </c>
      <c r="AD67" s="759"/>
      <c r="AE67" s="742">
        <v>23118.796999999999</v>
      </c>
      <c r="AF67" s="742">
        <v>19020.916000000001</v>
      </c>
      <c r="AG67" s="760">
        <v>18898.862000000001</v>
      </c>
      <c r="AH67" s="742">
        <v>16888.718000000001</v>
      </c>
      <c r="AI67" s="742">
        <v>21467.360000000001</v>
      </c>
      <c r="AJ67" s="742">
        <v>23960.219000000001</v>
      </c>
      <c r="AK67" s="742">
        <v>19706.822</v>
      </c>
      <c r="AL67" s="742">
        <v>4438.5069999999996</v>
      </c>
      <c r="AM67" s="742">
        <v>2189.3380000000002</v>
      </c>
      <c r="AN67" s="742">
        <v>1454.8009999999999</v>
      </c>
      <c r="AO67" s="742">
        <v>1727.0550000000001</v>
      </c>
      <c r="AP67" s="742">
        <v>987.19</v>
      </c>
      <c r="AQ67" s="742">
        <v>138.88</v>
      </c>
      <c r="AR67" s="742">
        <v>133.21199999999999</v>
      </c>
      <c r="AS67" s="744">
        <v>191.69399999999999</v>
      </c>
      <c r="AT67" s="745">
        <f t="shared" si="8"/>
        <v>-0.9898568495817367</v>
      </c>
      <c r="AU67" s="746"/>
      <c r="AV67" s="761">
        <f t="shared" si="6"/>
        <v>1.2728791933984815</v>
      </c>
      <c r="AW67" s="762">
        <f t="shared" si="6"/>
        <v>1.2304859426557322</v>
      </c>
      <c r="AX67" s="763">
        <f t="shared" si="6"/>
        <v>1.1525217188040835</v>
      </c>
      <c r="AY67" s="762">
        <f t="shared" si="6"/>
        <v>1.1633660343138146</v>
      </c>
      <c r="AZ67" s="762">
        <f t="shared" si="6"/>
        <v>1.2454839198631946</v>
      </c>
      <c r="BA67" s="762">
        <f t="shared" si="6"/>
        <v>1.258244181102274</v>
      </c>
      <c r="BB67" s="762">
        <f t="shared" si="6"/>
        <v>1.2029751312169772</v>
      </c>
      <c r="BC67" s="762">
        <f t="shared" si="6"/>
        <v>0.35163358090480196</v>
      </c>
      <c r="BD67" s="762">
        <f t="shared" si="6"/>
        <v>0.17337098442457055</v>
      </c>
      <c r="BE67" s="762">
        <f t="shared" si="6"/>
        <v>0.16308285900486685</v>
      </c>
      <c r="BF67" s="762">
        <f t="shared" si="6"/>
        <v>0.15397803855383244</v>
      </c>
      <c r="BG67" s="762">
        <f t="shared" si="6"/>
        <v>9.9954497957273222E-2</v>
      </c>
      <c r="BH67" s="762">
        <f t="shared" si="6"/>
        <v>2.8778245909229797E-2</v>
      </c>
      <c r="BI67" s="762">
        <f t="shared" si="6"/>
        <v>2.2178996384833078E-2</v>
      </c>
      <c r="BJ67" s="762">
        <f t="shared" si="6"/>
        <v>2.9264093900744463E-2</v>
      </c>
      <c r="BK67" s="797">
        <f t="shared" si="9"/>
        <v>-0.97460863997330094</v>
      </c>
      <c r="BL67" s="795" t="s">
        <v>334</v>
      </c>
      <c r="BM67" s="823" t="s">
        <v>538</v>
      </c>
      <c r="BN67" s="821"/>
    </row>
    <row r="68" spans="1:66" ht="51" x14ac:dyDescent="0.2">
      <c r="A68" s="728">
        <v>78</v>
      </c>
      <c r="B68" s="752"/>
      <c r="C68" s="753"/>
      <c r="D68" s="731"/>
      <c r="E68" s="731"/>
      <c r="F68" s="754">
        <v>2408</v>
      </c>
      <c r="G68" s="752">
        <v>43</v>
      </c>
      <c r="H68" s="752" t="s">
        <v>114</v>
      </c>
      <c r="I68" s="752" t="s">
        <v>9</v>
      </c>
      <c r="J68" s="753">
        <v>2836</v>
      </c>
      <c r="K68" s="755" t="s">
        <v>906</v>
      </c>
      <c r="L68" s="756">
        <v>2</v>
      </c>
      <c r="M68" s="742">
        <v>16617263.066</v>
      </c>
      <c r="N68" s="742">
        <v>13389290.179</v>
      </c>
      <c r="O68" s="757">
        <v>12182430.123</v>
      </c>
      <c r="P68" s="742">
        <v>13636835.426000001</v>
      </c>
      <c r="Q68" s="742">
        <v>13104787.560000001</v>
      </c>
      <c r="R68" s="742">
        <v>15999150.108999999</v>
      </c>
      <c r="S68" s="742">
        <v>15440558.492000001</v>
      </c>
      <c r="T68" s="742">
        <v>12253529.578</v>
      </c>
      <c r="U68" s="742">
        <v>12519945.460000001</v>
      </c>
      <c r="V68" s="742">
        <v>8580108.6089999992</v>
      </c>
      <c r="W68" s="742">
        <v>9206852.9360000007</v>
      </c>
      <c r="X68" s="742">
        <v>4606209.4630000005</v>
      </c>
      <c r="Y68" s="742">
        <v>2326391.4900000002</v>
      </c>
      <c r="Z68" s="742">
        <v>1950459.9539999999</v>
      </c>
      <c r="AA68" s="744">
        <v>3920061.679</v>
      </c>
      <c r="AB68" s="758">
        <v>60</v>
      </c>
      <c r="AC68" s="745">
        <f t="shared" si="7"/>
        <v>-0.67822005630887539</v>
      </c>
      <c r="AD68" s="759"/>
      <c r="AE68" s="742">
        <v>8369.5190000000002</v>
      </c>
      <c r="AF68" s="742">
        <v>6361.2079999999996</v>
      </c>
      <c r="AG68" s="760">
        <v>5953.6869999999999</v>
      </c>
      <c r="AH68" s="742">
        <v>6672.7939999999999</v>
      </c>
      <c r="AI68" s="742">
        <v>6341.2790000000005</v>
      </c>
      <c r="AJ68" s="742">
        <v>8019.4049999999997</v>
      </c>
      <c r="AK68" s="742">
        <v>6996.75</v>
      </c>
      <c r="AL68" s="742">
        <v>5500.174</v>
      </c>
      <c r="AM68" s="742">
        <v>6708.049</v>
      </c>
      <c r="AN68" s="742">
        <v>4022.4949999999999</v>
      </c>
      <c r="AO68" s="742">
        <v>3825.7429999999999</v>
      </c>
      <c r="AP68" s="742">
        <v>259.82499999999999</v>
      </c>
      <c r="AQ68" s="742">
        <v>54.116999999999997</v>
      </c>
      <c r="AR68" s="742">
        <v>40.503</v>
      </c>
      <c r="AS68" s="744">
        <v>87.596999999999994</v>
      </c>
      <c r="AT68" s="745">
        <f t="shared" si="8"/>
        <v>-0.98528693228246633</v>
      </c>
      <c r="AU68" s="746"/>
      <c r="AV68" s="761">
        <f t="shared" si="6"/>
        <v>1.0073282184627119</v>
      </c>
      <c r="AW68" s="762">
        <f t="shared" si="6"/>
        <v>0.95019346282852712</v>
      </c>
      <c r="AX68" s="763">
        <f t="shared" si="6"/>
        <v>0.97742190021014741</v>
      </c>
      <c r="AY68" s="762">
        <f t="shared" si="6"/>
        <v>0.97864259434819401</v>
      </c>
      <c r="AZ68" s="762">
        <f t="shared" si="6"/>
        <v>0.96778051089597361</v>
      </c>
      <c r="BA68" s="762">
        <f t="shared" si="6"/>
        <v>1.0024788748608398</v>
      </c>
      <c r="BB68" s="762">
        <f t="shared" si="6"/>
        <v>0.90628198502342094</v>
      </c>
      <c r="BC68" s="762">
        <f t="shared" si="6"/>
        <v>0.89772893026267608</v>
      </c>
      <c r="BD68" s="762">
        <f t="shared" si="6"/>
        <v>1.0715779907239307</v>
      </c>
      <c r="BE68" s="762">
        <f t="shared" si="6"/>
        <v>0.93763265322321288</v>
      </c>
      <c r="BF68" s="762">
        <f t="shared" si="6"/>
        <v>0.83106421414441056</v>
      </c>
      <c r="BG68" s="762">
        <f t="shared" si="6"/>
        <v>0.11281510408377188</v>
      </c>
      <c r="BH68" s="762">
        <f t="shared" si="6"/>
        <v>4.6524413653180954E-2</v>
      </c>
      <c r="BI68" s="762">
        <f t="shared" si="6"/>
        <v>4.1531742209765979E-2</v>
      </c>
      <c r="BJ68" s="762">
        <f t="shared" si="6"/>
        <v>4.4691643740843293E-2</v>
      </c>
      <c r="BK68" s="797">
        <f t="shared" si="9"/>
        <v>-0.95427599511404992</v>
      </c>
      <c r="BL68" s="795" t="s">
        <v>335</v>
      </c>
      <c r="BM68" s="823" t="s">
        <v>539</v>
      </c>
    </row>
    <row r="69" spans="1:66" ht="51.75" thickBot="1" x14ac:dyDescent="0.25">
      <c r="A69" s="728">
        <v>79</v>
      </c>
      <c r="B69" s="770"/>
      <c r="C69" s="771"/>
      <c r="D69" s="773"/>
      <c r="E69" s="773"/>
      <c r="F69" s="774"/>
      <c r="G69" s="770"/>
      <c r="H69" s="770"/>
      <c r="I69" s="770"/>
      <c r="J69" s="771">
        <v>8002</v>
      </c>
      <c r="K69" s="775" t="s">
        <v>907</v>
      </c>
      <c r="L69" s="776">
        <v>1</v>
      </c>
      <c r="M69" s="777">
        <v>16594760.960000001</v>
      </c>
      <c r="N69" s="777">
        <v>15154606.266000001</v>
      </c>
      <c r="O69" s="778">
        <v>16829587.158</v>
      </c>
      <c r="P69" s="777">
        <v>12226321.677999999</v>
      </c>
      <c r="Q69" s="777">
        <v>10955899.369999999</v>
      </c>
      <c r="R69" s="777">
        <v>17813463.425000001</v>
      </c>
      <c r="S69" s="777">
        <v>16655582.057</v>
      </c>
      <c r="T69" s="777">
        <v>19624581.607999999</v>
      </c>
      <c r="U69" s="777">
        <v>11746436.041999999</v>
      </c>
      <c r="V69" s="777">
        <v>7168752.0020000003</v>
      </c>
      <c r="W69" s="777">
        <v>11628949.038000001</v>
      </c>
      <c r="X69" s="777">
        <v>5314491.7460000003</v>
      </c>
      <c r="Y69" s="777">
        <v>2843743.057</v>
      </c>
      <c r="Z69" s="777">
        <v>1659705.108</v>
      </c>
      <c r="AA69" s="779">
        <v>2213220.41</v>
      </c>
      <c r="AB69" s="780">
        <v>95</v>
      </c>
      <c r="AC69" s="781">
        <f t="shared" si="7"/>
        <v>-0.86849229341030276</v>
      </c>
      <c r="AD69" s="782"/>
      <c r="AE69" s="777">
        <v>8440.893</v>
      </c>
      <c r="AF69" s="777">
        <v>7074.1989999999996</v>
      </c>
      <c r="AG69" s="783">
        <v>8308.0439999999999</v>
      </c>
      <c r="AH69" s="777">
        <v>5813.9210000000003</v>
      </c>
      <c r="AI69" s="777">
        <v>5167.7020000000002</v>
      </c>
      <c r="AJ69" s="777">
        <v>8723.2710000000006</v>
      </c>
      <c r="AK69" s="777">
        <v>7520.3670000000002</v>
      </c>
      <c r="AL69" s="777">
        <v>8833.3610000000008</v>
      </c>
      <c r="AM69" s="777">
        <v>6239.72</v>
      </c>
      <c r="AN69" s="777">
        <v>3318.22</v>
      </c>
      <c r="AO69" s="777">
        <v>4738.0659999999998</v>
      </c>
      <c r="AP69" s="777">
        <v>311.67200000000003</v>
      </c>
      <c r="AQ69" s="777">
        <v>104.496</v>
      </c>
      <c r="AR69" s="777">
        <v>29.734999999999999</v>
      </c>
      <c r="AS69" s="779">
        <v>50.542999999999999</v>
      </c>
      <c r="AT69" s="781">
        <f t="shared" si="8"/>
        <v>-0.99391637791037224</v>
      </c>
      <c r="AU69" s="746"/>
      <c r="AV69" s="761">
        <f t="shared" si="6"/>
        <v>1.0172961238002671</v>
      </c>
      <c r="AW69" s="762">
        <f t="shared" si="6"/>
        <v>0.93360380016883238</v>
      </c>
      <c r="AX69" s="763">
        <f t="shared" si="6"/>
        <v>0.98731405850924203</v>
      </c>
      <c r="AY69" s="762">
        <f t="shared" si="6"/>
        <v>0.95104989924509331</v>
      </c>
      <c r="AZ69" s="762">
        <f t="shared" si="6"/>
        <v>0.94336426896188263</v>
      </c>
      <c r="BA69" s="762">
        <f t="shared" si="6"/>
        <v>0.9794020165396331</v>
      </c>
      <c r="BB69" s="762">
        <f t="shared" si="6"/>
        <v>0.90304463383665945</v>
      </c>
      <c r="BC69" s="762">
        <f t="shared" si="6"/>
        <v>0.90023432615746191</v>
      </c>
      <c r="BD69" s="762">
        <f t="shared" si="6"/>
        <v>1.0624022431466962</v>
      </c>
      <c r="BE69" s="762">
        <f t="shared" si="6"/>
        <v>0.92574551304725128</v>
      </c>
      <c r="BF69" s="762">
        <f t="shared" si="6"/>
        <v>0.8148743251892131</v>
      </c>
      <c r="BG69" s="762">
        <f t="shared" si="6"/>
        <v>0.11729136666157501</v>
      </c>
      <c r="BH69" s="762">
        <f t="shared" si="6"/>
        <v>7.3491871737693351E-2</v>
      </c>
      <c r="BI69" s="762">
        <f t="shared" si="6"/>
        <v>3.5831666549284366E-2</v>
      </c>
      <c r="BJ69" s="762">
        <f t="shared" si="6"/>
        <v>4.5673715795888574E-2</v>
      </c>
      <c r="BK69" s="797">
        <f t="shared" si="9"/>
        <v>-0.95373942525962629</v>
      </c>
      <c r="BL69" s="836" t="s">
        <v>335</v>
      </c>
      <c r="BM69" s="823" t="s">
        <v>539</v>
      </c>
    </row>
    <row r="70" spans="1:66" ht="38.25" x14ac:dyDescent="0.2">
      <c r="A70" s="728">
        <v>80</v>
      </c>
      <c r="B70" s="786" t="s">
        <v>118</v>
      </c>
      <c r="C70" s="787">
        <v>36</v>
      </c>
      <c r="D70" s="846"/>
      <c r="E70" s="846"/>
      <c r="F70" s="788">
        <v>2480</v>
      </c>
      <c r="G70" s="786">
        <v>45</v>
      </c>
      <c r="H70" s="786" t="s">
        <v>117</v>
      </c>
      <c r="I70" s="786" t="s">
        <v>40</v>
      </c>
      <c r="J70" s="787">
        <v>3136</v>
      </c>
      <c r="K70" s="789" t="s">
        <v>908</v>
      </c>
      <c r="L70" s="790">
        <v>4</v>
      </c>
      <c r="M70" s="736">
        <v>17842703.75</v>
      </c>
      <c r="N70" s="736">
        <v>15677414.300000001</v>
      </c>
      <c r="O70" s="737">
        <v>17383626.899999999</v>
      </c>
      <c r="P70" s="736">
        <v>14618900.425000001</v>
      </c>
      <c r="Q70" s="736">
        <v>12762991.425000001</v>
      </c>
      <c r="R70" s="736">
        <v>13315923.699999999</v>
      </c>
      <c r="S70" s="736">
        <v>16191954.824999999</v>
      </c>
      <c r="T70" s="736">
        <v>15949677.27</v>
      </c>
      <c r="U70" s="736">
        <v>16401970.888</v>
      </c>
      <c r="V70" s="736">
        <v>12576757.181</v>
      </c>
      <c r="W70" s="736">
        <v>10354382.363</v>
      </c>
      <c r="X70" s="736">
        <v>5912299.949</v>
      </c>
      <c r="Y70" s="736">
        <v>2096727.0260000001</v>
      </c>
      <c r="Z70" s="736">
        <v>0</v>
      </c>
      <c r="AA70" s="738">
        <v>28015.535</v>
      </c>
      <c r="AB70" s="739">
        <v>71</v>
      </c>
      <c r="AC70" s="740">
        <f t="shared" si="7"/>
        <v>-0.99838839528936274</v>
      </c>
      <c r="AD70" s="791"/>
      <c r="AE70" s="736">
        <v>8469.6029999999992</v>
      </c>
      <c r="AF70" s="736">
        <v>7693.82</v>
      </c>
      <c r="AG70" s="792">
        <v>8329.6</v>
      </c>
      <c r="AH70" s="736">
        <v>6949.4279999999999</v>
      </c>
      <c r="AI70" s="736">
        <v>6092.4660000000003</v>
      </c>
      <c r="AJ70" s="736">
        <v>6258.1689999999999</v>
      </c>
      <c r="AK70" s="736">
        <v>7452.1570000000002</v>
      </c>
      <c r="AL70" s="736">
        <v>7125.567</v>
      </c>
      <c r="AM70" s="736">
        <v>7670.1809999999996</v>
      </c>
      <c r="AN70" s="736">
        <v>5935.6019999999999</v>
      </c>
      <c r="AO70" s="736">
        <v>5003.9390000000003</v>
      </c>
      <c r="AP70" s="736">
        <v>2902.33</v>
      </c>
      <c r="AQ70" s="736">
        <v>940.57399999999996</v>
      </c>
      <c r="AR70" s="736">
        <v>0</v>
      </c>
      <c r="AS70" s="738">
        <v>8.0000000000000002E-3</v>
      </c>
      <c r="AT70" s="740">
        <f t="shared" si="8"/>
        <v>-0.99999903956972724</v>
      </c>
      <c r="AU70" s="793"/>
      <c r="AV70" s="747">
        <f t="shared" ref="AV70:BJ86" si="10">IF(M70=0,0,AE70*2000/M70)</f>
        <v>0.94936318157498967</v>
      </c>
      <c r="AW70" s="748">
        <f t="shared" si="10"/>
        <v>0.9815164481556119</v>
      </c>
      <c r="AX70" s="749">
        <f t="shared" si="10"/>
        <v>0.95832705659369632</v>
      </c>
      <c r="AY70" s="748">
        <f t="shared" si="10"/>
        <v>0.95074565089939034</v>
      </c>
      <c r="AZ70" s="748">
        <f t="shared" si="10"/>
        <v>0.95470815534141118</v>
      </c>
      <c r="BA70" s="748">
        <f t="shared" si="10"/>
        <v>0.93995266734668959</v>
      </c>
      <c r="BB70" s="748">
        <f t="shared" si="10"/>
        <v>0.92047650583783058</v>
      </c>
      <c r="BC70" s="748">
        <f t="shared" si="10"/>
        <v>0.89350610415203724</v>
      </c>
      <c r="BD70" s="748">
        <f t="shared" si="10"/>
        <v>0.93527552906604083</v>
      </c>
      <c r="BE70" s="748">
        <f t="shared" si="10"/>
        <v>0.94390023033394521</v>
      </c>
      <c r="BF70" s="748">
        <f t="shared" si="10"/>
        <v>0.96653548701869585</v>
      </c>
      <c r="BG70" s="748">
        <f t="shared" si="10"/>
        <v>0.98179389578869281</v>
      </c>
      <c r="BH70" s="748">
        <f t="shared" si="10"/>
        <v>0.89718307470321124</v>
      </c>
      <c r="BI70" s="748">
        <f t="shared" si="10"/>
        <v>0</v>
      </c>
      <c r="BJ70" s="748">
        <f t="shared" si="10"/>
        <v>5.7111170641574395E-4</v>
      </c>
      <c r="BK70" s="794">
        <f t="shared" si="9"/>
        <v>-0.99940405344659078</v>
      </c>
      <c r="BL70" s="795"/>
      <c r="BM70" s="824" t="s">
        <v>497</v>
      </c>
      <c r="BN70" s="769"/>
    </row>
    <row r="71" spans="1:66" ht="55.5" customHeight="1" x14ac:dyDescent="0.2">
      <c r="A71" s="728">
        <v>81</v>
      </c>
      <c r="B71" s="752"/>
      <c r="C71" s="753"/>
      <c r="D71" s="767"/>
      <c r="E71" s="767"/>
      <c r="F71" s="754">
        <v>2516</v>
      </c>
      <c r="G71" s="752">
        <v>49</v>
      </c>
      <c r="H71" s="752" t="s">
        <v>120</v>
      </c>
      <c r="I71" s="752" t="s">
        <v>40</v>
      </c>
      <c r="J71" s="753">
        <v>8042</v>
      </c>
      <c r="K71" s="755" t="s">
        <v>909</v>
      </c>
      <c r="L71" s="756">
        <v>3</v>
      </c>
      <c r="M71" s="742">
        <v>18132985.875</v>
      </c>
      <c r="N71" s="742">
        <v>17940038.024999999</v>
      </c>
      <c r="O71" s="757">
        <v>14196800.725</v>
      </c>
      <c r="P71" s="742">
        <v>18205644.550000001</v>
      </c>
      <c r="Q71" s="742">
        <v>13315648.1</v>
      </c>
      <c r="R71" s="742">
        <v>18367371.925000001</v>
      </c>
      <c r="S71" s="742">
        <v>17283473.899999999</v>
      </c>
      <c r="T71" s="742">
        <v>10714457.074999999</v>
      </c>
      <c r="U71" s="742">
        <v>10550479.025</v>
      </c>
      <c r="V71" s="742">
        <v>7195012.2750000004</v>
      </c>
      <c r="W71" s="742">
        <v>14903673.199999999</v>
      </c>
      <c r="X71" s="742">
        <v>11644295.85</v>
      </c>
      <c r="Y71" s="742">
        <v>10301791.425000001</v>
      </c>
      <c r="Z71" s="742">
        <v>6699273.2999999998</v>
      </c>
      <c r="AA71" s="744">
        <v>7321030.3499999996</v>
      </c>
      <c r="AB71" s="758">
        <v>96</v>
      </c>
      <c r="AC71" s="745">
        <f t="shared" si="7"/>
        <v>-0.48431829876234317</v>
      </c>
      <c r="AD71" s="759"/>
      <c r="AE71" s="742">
        <v>9660.9490000000005</v>
      </c>
      <c r="AF71" s="742">
        <v>9568.0229999999992</v>
      </c>
      <c r="AG71" s="760">
        <v>7406.8680000000004</v>
      </c>
      <c r="AH71" s="742">
        <v>9144.8459999999995</v>
      </c>
      <c r="AI71" s="742">
        <v>6333.1750000000002</v>
      </c>
      <c r="AJ71" s="742">
        <v>5829.5209999999997</v>
      </c>
      <c r="AK71" s="742">
        <v>3986.8229999999999</v>
      </c>
      <c r="AL71" s="742">
        <v>2957.1390000000001</v>
      </c>
      <c r="AM71" s="742">
        <v>1828.1</v>
      </c>
      <c r="AN71" s="742">
        <v>806.07</v>
      </c>
      <c r="AO71" s="742">
        <v>184.49100000000001</v>
      </c>
      <c r="AP71" s="742">
        <v>270.39699999999999</v>
      </c>
      <c r="AQ71" s="742">
        <v>269.488</v>
      </c>
      <c r="AR71" s="742">
        <v>309.98200000000003</v>
      </c>
      <c r="AS71" s="744">
        <v>522.07000000000005</v>
      </c>
      <c r="AT71" s="745">
        <f t="shared" si="8"/>
        <v>-0.92951541731268872</v>
      </c>
      <c r="AU71" s="746"/>
      <c r="AV71" s="761">
        <f t="shared" si="10"/>
        <v>1.0655662632285594</v>
      </c>
      <c r="AW71" s="762">
        <f t="shared" si="10"/>
        <v>1.066666969899023</v>
      </c>
      <c r="AX71" s="763">
        <f t="shared" si="10"/>
        <v>1.0434559367952247</v>
      </c>
      <c r="AY71" s="762">
        <f t="shared" si="10"/>
        <v>1.004616559977823</v>
      </c>
      <c r="AZ71" s="762">
        <f t="shared" si="10"/>
        <v>0.95123796490236179</v>
      </c>
      <c r="BA71" s="762">
        <f t="shared" si="10"/>
        <v>0.63476920092910893</v>
      </c>
      <c r="BB71" s="762">
        <f t="shared" si="10"/>
        <v>0.46134510030416981</v>
      </c>
      <c r="BC71" s="762">
        <f t="shared" si="10"/>
        <v>0.55199045164871319</v>
      </c>
      <c r="BD71" s="762">
        <f t="shared" si="10"/>
        <v>0.34654350682432639</v>
      </c>
      <c r="BE71" s="762">
        <f t="shared" si="10"/>
        <v>0.22406355102431008</v>
      </c>
      <c r="BF71" s="762">
        <f t="shared" si="10"/>
        <v>2.475778924084299E-2</v>
      </c>
      <c r="BG71" s="762">
        <f t="shared" si="10"/>
        <v>4.6442825480082592E-2</v>
      </c>
      <c r="BH71" s="762">
        <f t="shared" si="10"/>
        <v>5.231866747874872E-2</v>
      </c>
      <c r="BI71" s="762">
        <f t="shared" si="10"/>
        <v>9.254197765002363E-2</v>
      </c>
      <c r="BJ71" s="762">
        <f t="shared" si="10"/>
        <v>0.14262200128701832</v>
      </c>
      <c r="BK71" s="797">
        <f t="shared" si="9"/>
        <v>-0.86331765793095727</v>
      </c>
      <c r="BL71" s="795"/>
      <c r="BM71" s="824" t="s">
        <v>540</v>
      </c>
    </row>
    <row r="72" spans="1:66" ht="38.25" x14ac:dyDescent="0.2">
      <c r="A72" s="728">
        <v>82</v>
      </c>
      <c r="B72" s="752"/>
      <c r="C72" s="753"/>
      <c r="D72" s="767"/>
      <c r="E72" s="767"/>
      <c r="F72" s="754">
        <v>2526</v>
      </c>
      <c r="G72" s="752">
        <v>47</v>
      </c>
      <c r="H72" s="752" t="s">
        <v>122</v>
      </c>
      <c r="I72" s="752" t="s">
        <v>9</v>
      </c>
      <c r="J72" s="753">
        <v>3809</v>
      </c>
      <c r="K72" s="755" t="s">
        <v>910</v>
      </c>
      <c r="L72" s="756" t="s">
        <v>360</v>
      </c>
      <c r="M72" s="742">
        <v>10566337.325999999</v>
      </c>
      <c r="N72" s="742">
        <v>9719641.7770000007</v>
      </c>
      <c r="O72" s="757">
        <v>10324267.693</v>
      </c>
      <c r="P72" s="742">
        <v>10200634.341</v>
      </c>
      <c r="Q72" s="742">
        <v>8065325.6129999999</v>
      </c>
      <c r="R72" s="742">
        <v>7815803.7879999997</v>
      </c>
      <c r="S72" s="742">
        <v>6353825.4409999996</v>
      </c>
      <c r="T72" s="742">
        <v>5995674.7580000004</v>
      </c>
      <c r="U72" s="742">
        <v>4581689.7810000004</v>
      </c>
      <c r="V72" s="742">
        <v>2679831.1430000002</v>
      </c>
      <c r="W72" s="742">
        <v>2854723.12</v>
      </c>
      <c r="X72" s="742">
        <v>118158.505</v>
      </c>
      <c r="Y72" s="742">
        <v>0</v>
      </c>
      <c r="Z72" s="742">
        <v>0</v>
      </c>
      <c r="AA72" s="744">
        <v>0</v>
      </c>
      <c r="AB72" s="758">
        <v>78</v>
      </c>
      <c r="AC72" s="745">
        <f t="shared" si="7"/>
        <v>-1</v>
      </c>
      <c r="AD72" s="759"/>
      <c r="AE72" s="742">
        <v>17490.332999999999</v>
      </c>
      <c r="AF72" s="742">
        <v>15661.156999999999</v>
      </c>
      <c r="AG72" s="760">
        <v>15071.103999999999</v>
      </c>
      <c r="AH72" s="742">
        <v>14242.876</v>
      </c>
      <c r="AI72" s="742">
        <v>11590.883</v>
      </c>
      <c r="AJ72" s="742">
        <v>11078.602999999999</v>
      </c>
      <c r="AK72" s="742">
        <v>8735.866</v>
      </c>
      <c r="AL72" s="742">
        <v>7930.9470000000001</v>
      </c>
      <c r="AM72" s="742">
        <v>6232.5619999999999</v>
      </c>
      <c r="AN72" s="742">
        <v>2193.152</v>
      </c>
      <c r="AO72" s="742">
        <v>378.83699999999999</v>
      </c>
      <c r="AP72" s="742">
        <v>20.878</v>
      </c>
      <c r="AQ72" s="742">
        <v>0</v>
      </c>
      <c r="AR72" s="742">
        <v>0</v>
      </c>
      <c r="AS72" s="744">
        <v>0</v>
      </c>
      <c r="AT72" s="745">
        <f t="shared" si="8"/>
        <v>-1</v>
      </c>
      <c r="AU72" s="746"/>
      <c r="AV72" s="761">
        <f t="shared" si="10"/>
        <v>3.3105763066947538</v>
      </c>
      <c r="AW72" s="762">
        <f t="shared" si="10"/>
        <v>3.2225790536971552</v>
      </c>
      <c r="AX72" s="763">
        <f t="shared" si="10"/>
        <v>2.9195492500099398</v>
      </c>
      <c r="AY72" s="762">
        <f t="shared" si="10"/>
        <v>2.7925471149873071</v>
      </c>
      <c r="AZ72" s="762">
        <f t="shared" si="10"/>
        <v>2.8742504781995093</v>
      </c>
      <c r="BA72" s="762">
        <f t="shared" si="10"/>
        <v>2.8349235217520534</v>
      </c>
      <c r="BB72" s="762">
        <f t="shared" si="10"/>
        <v>2.7497972933373824</v>
      </c>
      <c r="BC72" s="762">
        <f t="shared" si="10"/>
        <v>2.6455561117346384</v>
      </c>
      <c r="BD72" s="762">
        <f t="shared" si="10"/>
        <v>2.7206390209333118</v>
      </c>
      <c r="BE72" s="762">
        <f t="shared" si="10"/>
        <v>1.6367837247721693</v>
      </c>
      <c r="BF72" s="762">
        <f t="shared" si="10"/>
        <v>0.26541067842684513</v>
      </c>
      <c r="BG72" s="762">
        <f t="shared" si="10"/>
        <v>0.35338971155736948</v>
      </c>
      <c r="BH72" s="762">
        <f t="shared" si="10"/>
        <v>0</v>
      </c>
      <c r="BI72" s="762">
        <f t="shared" si="10"/>
        <v>0</v>
      </c>
      <c r="BJ72" s="762">
        <f t="shared" si="10"/>
        <v>0</v>
      </c>
      <c r="BK72" s="797">
        <f t="shared" si="9"/>
        <v>-1</v>
      </c>
      <c r="BL72" s="795" t="s">
        <v>335</v>
      </c>
      <c r="BM72" s="824" t="s">
        <v>452</v>
      </c>
      <c r="BN72" s="821"/>
    </row>
    <row r="73" spans="1:66" ht="38.25" x14ac:dyDescent="0.2">
      <c r="A73" s="728">
        <v>83</v>
      </c>
      <c r="B73" s="752"/>
      <c r="C73" s="753"/>
      <c r="D73" s="731"/>
      <c r="E73" s="731"/>
      <c r="F73" s="754">
        <v>2527</v>
      </c>
      <c r="G73" s="752">
        <v>48</v>
      </c>
      <c r="H73" s="752" t="s">
        <v>124</v>
      </c>
      <c r="I73" s="752" t="s">
        <v>9</v>
      </c>
      <c r="J73" s="753">
        <v>3942</v>
      </c>
      <c r="K73" s="755" t="s">
        <v>911</v>
      </c>
      <c r="L73" s="756">
        <v>6</v>
      </c>
      <c r="M73" s="742">
        <v>8485523.9000000004</v>
      </c>
      <c r="N73" s="742">
        <v>8365555.9249999998</v>
      </c>
      <c r="O73" s="757">
        <v>8800191.625</v>
      </c>
      <c r="P73" s="742">
        <v>7578954.4179999996</v>
      </c>
      <c r="Q73" s="742">
        <v>7055093.7000000002</v>
      </c>
      <c r="R73" s="742">
        <v>7003111.5789999999</v>
      </c>
      <c r="S73" s="742">
        <v>5056598.6789999995</v>
      </c>
      <c r="T73" s="742">
        <v>7082666.2010000004</v>
      </c>
      <c r="U73" s="742">
        <v>6707594.6069999998</v>
      </c>
      <c r="V73" s="742">
        <v>4409206.6749999998</v>
      </c>
      <c r="W73" s="742">
        <v>5838307.2450000001</v>
      </c>
      <c r="X73" s="742">
        <v>1104779.919</v>
      </c>
      <c r="Y73" s="742">
        <v>0</v>
      </c>
      <c r="Z73" s="742">
        <v>0</v>
      </c>
      <c r="AA73" s="744">
        <v>0</v>
      </c>
      <c r="AB73" s="758">
        <v>80</v>
      </c>
      <c r="AC73" s="745">
        <f t="shared" si="7"/>
        <v>-1</v>
      </c>
      <c r="AD73" s="759"/>
      <c r="AE73" s="742">
        <v>12818.058000000001</v>
      </c>
      <c r="AF73" s="742">
        <v>12771.880999999999</v>
      </c>
      <c r="AG73" s="760">
        <v>13369.98</v>
      </c>
      <c r="AH73" s="742">
        <v>12811.736000000001</v>
      </c>
      <c r="AI73" s="742">
        <v>12001.749</v>
      </c>
      <c r="AJ73" s="742">
        <v>10243.877</v>
      </c>
      <c r="AK73" s="742">
        <v>8027.3639999999996</v>
      </c>
      <c r="AL73" s="742">
        <v>2332.5079999999998</v>
      </c>
      <c r="AM73" s="742">
        <v>447.92099999999999</v>
      </c>
      <c r="AN73" s="742">
        <v>371.43400000000003</v>
      </c>
      <c r="AO73" s="742">
        <v>448.86500000000001</v>
      </c>
      <c r="AP73" s="742">
        <v>80.256</v>
      </c>
      <c r="AQ73" s="742">
        <v>0</v>
      </c>
      <c r="AR73" s="742">
        <v>0</v>
      </c>
      <c r="AS73" s="744">
        <v>0</v>
      </c>
      <c r="AT73" s="745">
        <f t="shared" si="8"/>
        <v>-1</v>
      </c>
      <c r="AU73" s="746"/>
      <c r="AV73" s="761">
        <f t="shared" si="10"/>
        <v>3.0211588939134328</v>
      </c>
      <c r="AW73" s="762">
        <f t="shared" si="10"/>
        <v>3.0534446519763119</v>
      </c>
      <c r="AX73" s="763">
        <f t="shared" si="10"/>
        <v>3.0385656516882951</v>
      </c>
      <c r="AY73" s="762">
        <f t="shared" si="10"/>
        <v>3.3808716330506372</v>
      </c>
      <c r="AZ73" s="762">
        <f t="shared" si="10"/>
        <v>3.4022932962605443</v>
      </c>
      <c r="BA73" s="762">
        <f t="shared" si="10"/>
        <v>2.9255215726443589</v>
      </c>
      <c r="BB73" s="762">
        <f t="shared" si="10"/>
        <v>3.1750053779579375</v>
      </c>
      <c r="BC73" s="762">
        <f t="shared" si="10"/>
        <v>0.65865252824442688</v>
      </c>
      <c r="BD73" s="762">
        <f t="shared" si="10"/>
        <v>0.13355637191685757</v>
      </c>
      <c r="BE73" s="762">
        <f t="shared" si="10"/>
        <v>0.16848110210211456</v>
      </c>
      <c r="BF73" s="762">
        <f t="shared" si="10"/>
        <v>0.15376546014580292</v>
      </c>
      <c r="BG73" s="762">
        <f t="shared" si="10"/>
        <v>0.14528866540703297</v>
      </c>
      <c r="BH73" s="762">
        <f t="shared" si="10"/>
        <v>0</v>
      </c>
      <c r="BI73" s="762">
        <f t="shared" si="10"/>
        <v>0</v>
      </c>
      <c r="BJ73" s="762">
        <f t="shared" si="10"/>
        <v>0</v>
      </c>
      <c r="BK73" s="797">
        <f t="shared" si="9"/>
        <v>-1</v>
      </c>
      <c r="BL73" s="795" t="s">
        <v>336</v>
      </c>
      <c r="BM73" s="824" t="s">
        <v>451</v>
      </c>
      <c r="BN73" s="821"/>
    </row>
    <row r="74" spans="1:66" ht="38.25" x14ac:dyDescent="0.2">
      <c r="A74" s="728">
        <v>84</v>
      </c>
      <c r="B74" s="752"/>
      <c r="C74" s="753"/>
      <c r="D74" s="753">
        <v>99</v>
      </c>
      <c r="E74" s="753">
        <v>22.4700000000012</v>
      </c>
      <c r="F74" s="754">
        <v>2549</v>
      </c>
      <c r="G74" s="752">
        <v>44</v>
      </c>
      <c r="H74" s="752" t="s">
        <v>126</v>
      </c>
      <c r="I74" s="752" t="s">
        <v>9</v>
      </c>
      <c r="J74" s="753">
        <v>2642</v>
      </c>
      <c r="K74" s="755" t="s">
        <v>912</v>
      </c>
      <c r="L74" s="756" t="s">
        <v>361</v>
      </c>
      <c r="M74" s="742">
        <v>24263874.028000001</v>
      </c>
      <c r="N74" s="742">
        <v>21277299.653999999</v>
      </c>
      <c r="O74" s="757">
        <v>24131262.245999999</v>
      </c>
      <c r="P74" s="742">
        <v>26777428.401999999</v>
      </c>
      <c r="Q74" s="742">
        <v>27382263.399</v>
      </c>
      <c r="R74" s="742">
        <v>26197652.923999999</v>
      </c>
      <c r="S74" s="742">
        <v>28241562.932</v>
      </c>
      <c r="T74" s="742">
        <v>25468480.006000001</v>
      </c>
      <c r="U74" s="742">
        <v>24444391.120999999</v>
      </c>
      <c r="V74" s="742">
        <v>19772120.497000001</v>
      </c>
      <c r="W74" s="742">
        <v>21640961.353</v>
      </c>
      <c r="X74" s="742">
        <v>15591839.739</v>
      </c>
      <c r="Y74" s="742">
        <v>7721290.159</v>
      </c>
      <c r="Z74" s="742">
        <v>11457181.426999999</v>
      </c>
      <c r="AA74" s="744">
        <v>12812674.697000001</v>
      </c>
      <c r="AB74" s="758">
        <v>54.75</v>
      </c>
      <c r="AC74" s="745">
        <f t="shared" si="7"/>
        <v>-0.46904249904607326</v>
      </c>
      <c r="AD74" s="759"/>
      <c r="AE74" s="742">
        <v>30866.357</v>
      </c>
      <c r="AF74" s="742">
        <v>25149.75</v>
      </c>
      <c r="AG74" s="760">
        <v>26689.095000000001</v>
      </c>
      <c r="AH74" s="742">
        <v>22514.851999999999</v>
      </c>
      <c r="AI74" s="742">
        <v>19641.030999999999</v>
      </c>
      <c r="AJ74" s="742">
        <v>11084.102000000001</v>
      </c>
      <c r="AK74" s="742">
        <v>8602.0750000000007</v>
      </c>
      <c r="AL74" s="742">
        <v>7430.4539999999997</v>
      </c>
      <c r="AM74" s="742">
        <v>6852.4440000000004</v>
      </c>
      <c r="AN74" s="742">
        <v>6017.9679999999998</v>
      </c>
      <c r="AO74" s="742">
        <v>6041.3850000000002</v>
      </c>
      <c r="AP74" s="742">
        <v>4315.5739999999996</v>
      </c>
      <c r="AQ74" s="742">
        <v>2715.5439999999999</v>
      </c>
      <c r="AR74" s="742">
        <v>3217.9960000000001</v>
      </c>
      <c r="AS74" s="744">
        <v>3192.373</v>
      </c>
      <c r="AT74" s="745">
        <f t="shared" si="8"/>
        <v>-0.88038661483276226</v>
      </c>
      <c r="AU74" s="746"/>
      <c r="AV74" s="761">
        <f t="shared" si="10"/>
        <v>2.5442233144122719</v>
      </c>
      <c r="AW74" s="762">
        <f t="shared" si="10"/>
        <v>2.3639982900999379</v>
      </c>
      <c r="AX74" s="763">
        <f t="shared" si="10"/>
        <v>2.211993283063673</v>
      </c>
      <c r="AY74" s="762">
        <f t="shared" si="10"/>
        <v>1.6816291439187172</v>
      </c>
      <c r="AZ74" s="762">
        <f t="shared" si="10"/>
        <v>1.4345805322081073</v>
      </c>
      <c r="BA74" s="762">
        <f t="shared" si="10"/>
        <v>0.84619046081381699</v>
      </c>
      <c r="BB74" s="762">
        <f t="shared" si="10"/>
        <v>0.60917839573624633</v>
      </c>
      <c r="BC74" s="762">
        <f t="shared" si="10"/>
        <v>0.5835019599323944</v>
      </c>
      <c r="BD74" s="762">
        <f t="shared" si="10"/>
        <v>0.56065573211296849</v>
      </c>
      <c r="BE74" s="762">
        <f t="shared" si="10"/>
        <v>0.6087326850868725</v>
      </c>
      <c r="BF74" s="762">
        <f t="shared" si="10"/>
        <v>0.55832870836512138</v>
      </c>
      <c r="BG74" s="762">
        <f t="shared" si="10"/>
        <v>0.5535682860060982</v>
      </c>
      <c r="BH74" s="762">
        <f t="shared" si="10"/>
        <v>0.70339125821731729</v>
      </c>
      <c r="BI74" s="762">
        <f t="shared" si="10"/>
        <v>0.56174304657801244</v>
      </c>
      <c r="BJ74" s="762">
        <f t="shared" si="10"/>
        <v>0.49831484455739317</v>
      </c>
      <c r="BK74" s="797">
        <f t="shared" si="9"/>
        <v>-0.77472135726053704</v>
      </c>
      <c r="BL74" s="795"/>
      <c r="BM74" s="824" t="s">
        <v>1036</v>
      </c>
    </row>
    <row r="75" spans="1:66" ht="25.5" x14ac:dyDescent="0.2">
      <c r="A75" s="728">
        <v>85</v>
      </c>
      <c r="B75" s="752"/>
      <c r="C75" s="753"/>
      <c r="D75" s="767"/>
      <c r="E75" s="767"/>
      <c r="F75" s="754"/>
      <c r="G75" s="752"/>
      <c r="H75" s="752"/>
      <c r="I75" s="752"/>
      <c r="J75" s="753">
        <v>8102</v>
      </c>
      <c r="K75" s="755" t="s">
        <v>913</v>
      </c>
      <c r="L75" s="756" t="s">
        <v>362</v>
      </c>
      <c r="M75" s="742">
        <v>16714673.571</v>
      </c>
      <c r="N75" s="742">
        <v>15371403.739</v>
      </c>
      <c r="O75" s="757">
        <v>10011477.736</v>
      </c>
      <c r="P75" s="742">
        <v>9487099.8670000006</v>
      </c>
      <c r="Q75" s="742">
        <v>9168735.3739999998</v>
      </c>
      <c r="R75" s="742">
        <v>6898332.1289999997</v>
      </c>
      <c r="S75" s="742">
        <v>3934677.7609999999</v>
      </c>
      <c r="T75" s="742">
        <v>2774576.497</v>
      </c>
      <c r="U75" s="742">
        <v>0</v>
      </c>
      <c r="V75" s="742">
        <v>0</v>
      </c>
      <c r="W75" s="742">
        <v>0</v>
      </c>
      <c r="X75" s="742">
        <v>0</v>
      </c>
      <c r="Y75" s="742">
        <v>0</v>
      </c>
      <c r="Z75" s="742">
        <v>0</v>
      </c>
      <c r="AA75" s="744">
        <v>0</v>
      </c>
      <c r="AB75" s="758">
        <v>99</v>
      </c>
      <c r="AC75" s="745">
        <f t="shared" si="7"/>
        <v>-1</v>
      </c>
      <c r="AD75" s="759"/>
      <c r="AE75" s="742">
        <v>21436.085999999999</v>
      </c>
      <c r="AF75" s="742">
        <v>18705.864000000001</v>
      </c>
      <c r="AG75" s="760">
        <v>12308.946</v>
      </c>
      <c r="AH75" s="742">
        <v>13002.039000000001</v>
      </c>
      <c r="AI75" s="742">
        <v>11892.811</v>
      </c>
      <c r="AJ75" s="742">
        <v>7550.42</v>
      </c>
      <c r="AK75" s="742">
        <v>3697.364</v>
      </c>
      <c r="AL75" s="742">
        <v>3181.9459999999999</v>
      </c>
      <c r="AM75" s="742">
        <v>0</v>
      </c>
      <c r="AN75" s="742">
        <v>0</v>
      </c>
      <c r="AO75" s="742">
        <v>0</v>
      </c>
      <c r="AP75" s="742">
        <v>0</v>
      </c>
      <c r="AQ75" s="742">
        <v>0</v>
      </c>
      <c r="AR75" s="742">
        <v>0</v>
      </c>
      <c r="AS75" s="744">
        <v>0</v>
      </c>
      <c r="AT75" s="745">
        <f t="shared" si="8"/>
        <v>-1</v>
      </c>
      <c r="AU75" s="746"/>
      <c r="AV75" s="761">
        <f t="shared" si="10"/>
        <v>2.5649422238423685</v>
      </c>
      <c r="AW75" s="762">
        <f t="shared" si="10"/>
        <v>2.4338524077069001</v>
      </c>
      <c r="AX75" s="763">
        <f t="shared" si="10"/>
        <v>2.4589668627516588</v>
      </c>
      <c r="AY75" s="762">
        <f t="shared" si="10"/>
        <v>2.7409933872892789</v>
      </c>
      <c r="AZ75" s="762">
        <f t="shared" si="10"/>
        <v>2.5942096733917581</v>
      </c>
      <c r="BA75" s="762">
        <f t="shared" si="10"/>
        <v>2.1890566759633616</v>
      </c>
      <c r="BB75" s="762">
        <f t="shared" si="10"/>
        <v>1.8793732166063395</v>
      </c>
      <c r="BC75" s="762">
        <f t="shared" si="10"/>
        <v>2.2936444559668594</v>
      </c>
      <c r="BD75" s="762">
        <f t="shared" si="10"/>
        <v>0</v>
      </c>
      <c r="BE75" s="762">
        <f t="shared" si="10"/>
        <v>0</v>
      </c>
      <c r="BF75" s="762">
        <f t="shared" si="10"/>
        <v>0</v>
      </c>
      <c r="BG75" s="762">
        <f t="shared" si="10"/>
        <v>0</v>
      </c>
      <c r="BH75" s="762">
        <f t="shared" si="10"/>
        <v>0</v>
      </c>
      <c r="BI75" s="762">
        <f t="shared" si="10"/>
        <v>0</v>
      </c>
      <c r="BJ75" s="762">
        <f t="shared" si="10"/>
        <v>0</v>
      </c>
      <c r="BK75" s="797">
        <f t="shared" si="9"/>
        <v>-1</v>
      </c>
      <c r="BL75" s="795" t="s">
        <v>323</v>
      </c>
      <c r="BM75" s="824" t="s">
        <v>313</v>
      </c>
    </row>
    <row r="76" spans="1:66" ht="63.75" x14ac:dyDescent="0.2">
      <c r="A76" s="728">
        <v>86</v>
      </c>
      <c r="B76" s="752"/>
      <c r="C76" s="753"/>
      <c r="D76" s="767"/>
      <c r="E76" s="753">
        <v>26.590000000000099</v>
      </c>
      <c r="F76" s="754">
        <v>2554</v>
      </c>
      <c r="G76" s="752">
        <v>46</v>
      </c>
      <c r="H76" s="752" t="s">
        <v>129</v>
      </c>
      <c r="I76" s="752" t="s">
        <v>9</v>
      </c>
      <c r="J76" s="753">
        <v>1619</v>
      </c>
      <c r="K76" s="755" t="s">
        <v>914</v>
      </c>
      <c r="L76" s="756" t="s">
        <v>355</v>
      </c>
      <c r="M76" s="742">
        <v>21271249.375</v>
      </c>
      <c r="N76" s="742">
        <v>20295147.973999999</v>
      </c>
      <c r="O76" s="757">
        <v>22324575.611000001</v>
      </c>
      <c r="P76" s="742">
        <v>22647329.579</v>
      </c>
      <c r="Q76" s="742">
        <v>23761985.173</v>
      </c>
      <c r="R76" s="742">
        <v>21377721.157000002</v>
      </c>
      <c r="S76" s="742">
        <v>21611089.342999998</v>
      </c>
      <c r="T76" s="742">
        <v>22434695.510000002</v>
      </c>
      <c r="U76" s="742">
        <v>23745436.749000002</v>
      </c>
      <c r="V76" s="742">
        <v>18024514.872000001</v>
      </c>
      <c r="W76" s="742">
        <v>20196067.434999999</v>
      </c>
      <c r="X76" s="742">
        <v>15367320.890000001</v>
      </c>
      <c r="Y76" s="742">
        <v>3463468.912</v>
      </c>
      <c r="Z76" s="742">
        <v>0</v>
      </c>
      <c r="AA76" s="744">
        <v>0</v>
      </c>
      <c r="AB76" s="758">
        <v>44.8</v>
      </c>
      <c r="AC76" s="745">
        <f t="shared" si="7"/>
        <v>-1</v>
      </c>
      <c r="AD76" s="759"/>
      <c r="AE76" s="742">
        <v>31697.743999999999</v>
      </c>
      <c r="AF76" s="742">
        <v>30046.853999999999</v>
      </c>
      <c r="AG76" s="760">
        <v>32140.655999999999</v>
      </c>
      <c r="AH76" s="742">
        <v>29937.249</v>
      </c>
      <c r="AI76" s="742">
        <v>19010.378000000001</v>
      </c>
      <c r="AJ76" s="742">
        <v>10395.876</v>
      </c>
      <c r="AK76" s="742">
        <v>6036.2820000000002</v>
      </c>
      <c r="AL76" s="742">
        <v>6241.6080000000002</v>
      </c>
      <c r="AM76" s="742">
        <v>6617.0910000000003</v>
      </c>
      <c r="AN76" s="742">
        <v>5450.4139999999998</v>
      </c>
      <c r="AO76" s="742">
        <v>5037.8890000000001</v>
      </c>
      <c r="AP76" s="742">
        <v>4091.6849999999999</v>
      </c>
      <c r="AQ76" s="742">
        <v>1067.0319999999999</v>
      </c>
      <c r="AR76" s="742">
        <v>0</v>
      </c>
      <c r="AS76" s="744">
        <v>0</v>
      </c>
      <c r="AT76" s="745">
        <f t="shared" si="8"/>
        <v>-1</v>
      </c>
      <c r="AU76" s="746"/>
      <c r="AV76" s="761">
        <f t="shared" si="10"/>
        <v>2.9803368331767301</v>
      </c>
      <c r="AW76" s="762">
        <f t="shared" si="10"/>
        <v>2.96098890616544</v>
      </c>
      <c r="AX76" s="763">
        <f t="shared" si="10"/>
        <v>2.8793968190072392</v>
      </c>
      <c r="AY76" s="762">
        <f t="shared" si="10"/>
        <v>2.6437773950849959</v>
      </c>
      <c r="AZ76" s="762">
        <f t="shared" si="10"/>
        <v>1.6000664811120997</v>
      </c>
      <c r="BA76" s="762">
        <f t="shared" si="10"/>
        <v>0.97258972774990426</v>
      </c>
      <c r="BB76" s="762">
        <f t="shared" si="10"/>
        <v>0.55862820278934244</v>
      </c>
      <c r="BC76" s="762">
        <f t="shared" si="10"/>
        <v>0.5564245788152441</v>
      </c>
      <c r="BD76" s="762">
        <f t="shared" si="10"/>
        <v>0.55733580055365095</v>
      </c>
      <c r="BE76" s="762">
        <f t="shared" si="10"/>
        <v>0.60477788597427273</v>
      </c>
      <c r="BF76" s="762">
        <f t="shared" si="10"/>
        <v>0.49889801727135108</v>
      </c>
      <c r="BG76" s="762">
        <f t="shared" si="10"/>
        <v>0.53251767556472229</v>
      </c>
      <c r="BH76" s="762">
        <f t="shared" si="10"/>
        <v>0.61616375207123553</v>
      </c>
      <c r="BI76" s="762">
        <f t="shared" si="10"/>
        <v>0</v>
      </c>
      <c r="BJ76" s="762">
        <f t="shared" si="10"/>
        <v>0</v>
      </c>
      <c r="BK76" s="797">
        <f t="shared" si="9"/>
        <v>-1</v>
      </c>
      <c r="BL76" s="795" t="s">
        <v>321</v>
      </c>
      <c r="BM76" s="824" t="s">
        <v>542</v>
      </c>
      <c r="BN76" s="821"/>
    </row>
    <row r="77" spans="1:66" ht="25.5" x14ac:dyDescent="0.2">
      <c r="A77" s="728">
        <v>87</v>
      </c>
      <c r="B77" s="752"/>
      <c r="C77" s="753"/>
      <c r="D77" s="767"/>
      <c r="E77" s="767"/>
      <c r="F77" s="754">
        <v>2594</v>
      </c>
      <c r="G77" s="752">
        <v>50</v>
      </c>
      <c r="H77" s="752" t="s">
        <v>131</v>
      </c>
      <c r="I77" s="752" t="s">
        <v>40</v>
      </c>
      <c r="J77" s="753">
        <v>3406</v>
      </c>
      <c r="K77" s="755" t="s">
        <v>915</v>
      </c>
      <c r="L77" s="756">
        <v>5</v>
      </c>
      <c r="M77" s="742">
        <v>3184937.821</v>
      </c>
      <c r="N77" s="742">
        <v>3863026.8309999998</v>
      </c>
      <c r="O77" s="757">
        <v>3274416.8</v>
      </c>
      <c r="P77" s="742">
        <v>2121648.4789999998</v>
      </c>
      <c r="Q77" s="742">
        <v>3472696.5759999999</v>
      </c>
      <c r="R77" s="742">
        <v>6730638.5530000003</v>
      </c>
      <c r="S77" s="742">
        <v>792932.81700000004</v>
      </c>
      <c r="T77" s="742">
        <v>1888901.662</v>
      </c>
      <c r="U77" s="742">
        <v>603776.55099999998</v>
      </c>
      <c r="V77" s="742">
        <v>365434.33</v>
      </c>
      <c r="W77" s="742">
        <v>440072.04200000002</v>
      </c>
      <c r="X77" s="742">
        <v>514146.94400000002</v>
      </c>
      <c r="Y77" s="742">
        <v>329846.788</v>
      </c>
      <c r="Z77" s="742">
        <v>580235.50899999996</v>
      </c>
      <c r="AA77" s="744">
        <v>574048.89500000002</v>
      </c>
      <c r="AB77" s="758">
        <v>76</v>
      </c>
      <c r="AC77" s="745">
        <f t="shared" si="7"/>
        <v>-0.82468667550203134</v>
      </c>
      <c r="AD77" s="759"/>
      <c r="AE77" s="742">
        <v>1528.3620000000001</v>
      </c>
      <c r="AF77" s="742">
        <v>2103.9490000000001</v>
      </c>
      <c r="AG77" s="760">
        <v>1746.058</v>
      </c>
      <c r="AH77" s="742">
        <v>1087.5260000000001</v>
      </c>
      <c r="AI77" s="742">
        <v>1834.2080000000001</v>
      </c>
      <c r="AJ77" s="742">
        <v>3822.4369999999999</v>
      </c>
      <c r="AK77" s="742">
        <v>402.48099999999999</v>
      </c>
      <c r="AL77" s="742">
        <v>1125.451</v>
      </c>
      <c r="AM77" s="742">
        <v>341.76400000000001</v>
      </c>
      <c r="AN77" s="742">
        <v>192.61799999999999</v>
      </c>
      <c r="AO77" s="742">
        <v>226.11799999999999</v>
      </c>
      <c r="AP77" s="742">
        <v>257.91399999999999</v>
      </c>
      <c r="AQ77" s="742">
        <v>108.419</v>
      </c>
      <c r="AR77" s="742">
        <v>176.75299999999999</v>
      </c>
      <c r="AS77" s="744">
        <v>136.12299999999999</v>
      </c>
      <c r="AT77" s="745">
        <f t="shared" si="8"/>
        <v>-0.92203981769219578</v>
      </c>
      <c r="AU77" s="746"/>
      <c r="AV77" s="761">
        <f t="shared" si="10"/>
        <v>0.95974369730089626</v>
      </c>
      <c r="AW77" s="762">
        <f t="shared" si="10"/>
        <v>1.0892748572783599</v>
      </c>
      <c r="AX77" s="763">
        <f t="shared" si="10"/>
        <v>1.0664848775513247</v>
      </c>
      <c r="AY77" s="762">
        <f t="shared" si="10"/>
        <v>1.0251707676971875</v>
      </c>
      <c r="AZ77" s="762">
        <f t="shared" si="10"/>
        <v>1.056359494622314</v>
      </c>
      <c r="BA77" s="762">
        <f t="shared" si="10"/>
        <v>1.135831903585508</v>
      </c>
      <c r="BB77" s="762">
        <f t="shared" si="10"/>
        <v>1.0151704945767177</v>
      </c>
      <c r="BC77" s="762">
        <f t="shared" si="10"/>
        <v>1.1916459418097542</v>
      </c>
      <c r="BD77" s="762">
        <f t="shared" si="10"/>
        <v>1.132087688513097</v>
      </c>
      <c r="BE77" s="762">
        <f t="shared" si="10"/>
        <v>1.0541866715149613</v>
      </c>
      <c r="BF77" s="762">
        <f t="shared" si="10"/>
        <v>1.0276408334069993</v>
      </c>
      <c r="BG77" s="762">
        <f t="shared" si="10"/>
        <v>1.0032696022404053</v>
      </c>
      <c r="BH77" s="762">
        <f t="shared" si="10"/>
        <v>0.65739006074541495</v>
      </c>
      <c r="BI77" s="762">
        <f t="shared" si="10"/>
        <v>0.60924571922398496</v>
      </c>
      <c r="BJ77" s="762">
        <f t="shared" si="10"/>
        <v>0.47425576875293868</v>
      </c>
      <c r="BK77" s="797">
        <f t="shared" si="9"/>
        <v>-0.55530942938277605</v>
      </c>
      <c r="BL77" s="795"/>
      <c r="BM77" s="825" t="s">
        <v>612</v>
      </c>
      <c r="BN77" s="769"/>
    </row>
    <row r="78" spans="1:66" ht="25.5" x14ac:dyDescent="0.2">
      <c r="A78" s="728">
        <v>88</v>
      </c>
      <c r="B78" s="752"/>
      <c r="C78" s="753"/>
      <c r="D78" s="767"/>
      <c r="E78" s="767"/>
      <c r="F78" s="754">
        <v>2642</v>
      </c>
      <c r="G78" s="752">
        <v>51</v>
      </c>
      <c r="H78" s="752" t="s">
        <v>133</v>
      </c>
      <c r="I78" s="752" t="s">
        <v>9</v>
      </c>
      <c r="J78" s="753">
        <v>6264</v>
      </c>
      <c r="K78" s="755" t="s">
        <v>916</v>
      </c>
      <c r="L78" s="756" t="s">
        <v>355</v>
      </c>
      <c r="M78" s="742">
        <v>8608590.5</v>
      </c>
      <c r="N78" s="742">
        <v>9987733.8000000007</v>
      </c>
      <c r="O78" s="757">
        <v>9039637.5500000007</v>
      </c>
      <c r="P78" s="742">
        <v>9243945.5</v>
      </c>
      <c r="Q78" s="742">
        <v>9392735.1999999993</v>
      </c>
      <c r="R78" s="742">
        <v>7324544.4000000004</v>
      </c>
      <c r="S78" s="742">
        <v>6325287.6500000004</v>
      </c>
      <c r="T78" s="742">
        <v>7717635.9000000004</v>
      </c>
      <c r="U78" s="742">
        <v>2165591.2000000002</v>
      </c>
      <c r="V78" s="742">
        <v>0</v>
      </c>
      <c r="W78" s="742">
        <v>0</v>
      </c>
      <c r="X78" s="742">
        <v>0</v>
      </c>
      <c r="Y78" s="742">
        <v>0</v>
      </c>
      <c r="Z78" s="742">
        <v>0</v>
      </c>
      <c r="AA78" s="744">
        <v>0</v>
      </c>
      <c r="AB78" s="758">
        <v>91</v>
      </c>
      <c r="AC78" s="745">
        <f t="shared" si="7"/>
        <v>-1</v>
      </c>
      <c r="AD78" s="759"/>
      <c r="AE78" s="742">
        <v>14390.083000000001</v>
      </c>
      <c r="AF78" s="742">
        <v>15960.208000000001</v>
      </c>
      <c r="AG78" s="760">
        <v>14725.59</v>
      </c>
      <c r="AH78" s="742">
        <v>15189.575999999999</v>
      </c>
      <c r="AI78" s="742">
        <v>15175.487999999999</v>
      </c>
      <c r="AJ78" s="742">
        <v>9609.5580000000009</v>
      </c>
      <c r="AK78" s="742">
        <v>9065.3649999999998</v>
      </c>
      <c r="AL78" s="742">
        <v>11240.879000000001</v>
      </c>
      <c r="AM78" s="742">
        <v>3497.5479999999998</v>
      </c>
      <c r="AN78" s="742">
        <v>0</v>
      </c>
      <c r="AO78" s="742">
        <v>0</v>
      </c>
      <c r="AP78" s="742">
        <v>0</v>
      </c>
      <c r="AQ78" s="742">
        <v>0</v>
      </c>
      <c r="AR78" s="742">
        <v>0</v>
      </c>
      <c r="AS78" s="744">
        <v>0</v>
      </c>
      <c r="AT78" s="745">
        <f t="shared" si="8"/>
        <v>-1</v>
      </c>
      <c r="AU78" s="746"/>
      <c r="AV78" s="761">
        <f t="shared" si="10"/>
        <v>3.3431914318609999</v>
      </c>
      <c r="AW78" s="762">
        <f t="shared" si="10"/>
        <v>3.195961830700774</v>
      </c>
      <c r="AX78" s="763">
        <f t="shared" si="10"/>
        <v>3.2580045203250432</v>
      </c>
      <c r="AY78" s="762">
        <f t="shared" si="10"/>
        <v>3.2863837200251775</v>
      </c>
      <c r="AZ78" s="762">
        <f t="shared" si="10"/>
        <v>3.2313245666714847</v>
      </c>
      <c r="BA78" s="762">
        <f t="shared" si="10"/>
        <v>2.6239333056674488</v>
      </c>
      <c r="BB78" s="762">
        <f t="shared" si="10"/>
        <v>2.8663882187239342</v>
      </c>
      <c r="BC78" s="762">
        <f t="shared" si="10"/>
        <v>2.9130368795967687</v>
      </c>
      <c r="BD78" s="762">
        <f t="shared" si="10"/>
        <v>3.2301091729593283</v>
      </c>
      <c r="BE78" s="762">
        <f t="shared" si="10"/>
        <v>0</v>
      </c>
      <c r="BF78" s="762">
        <f t="shared" si="10"/>
        <v>0</v>
      </c>
      <c r="BG78" s="762">
        <f t="shared" si="10"/>
        <v>0</v>
      </c>
      <c r="BH78" s="762">
        <f t="shared" si="10"/>
        <v>0</v>
      </c>
      <c r="BI78" s="762">
        <f t="shared" si="10"/>
        <v>0</v>
      </c>
      <c r="BJ78" s="762">
        <f t="shared" si="10"/>
        <v>0</v>
      </c>
      <c r="BK78" s="797">
        <f t="shared" si="9"/>
        <v>-1</v>
      </c>
      <c r="BL78" s="795" t="s">
        <v>323</v>
      </c>
      <c r="BM78" s="847" t="s">
        <v>308</v>
      </c>
    </row>
    <row r="79" spans="1:66" ht="25.5" x14ac:dyDescent="0.2">
      <c r="A79" s="728">
        <v>89</v>
      </c>
      <c r="B79" s="752"/>
      <c r="C79" s="753"/>
      <c r="D79" s="767"/>
      <c r="E79" s="731"/>
      <c r="F79" s="754">
        <v>8006</v>
      </c>
      <c r="G79" s="752">
        <v>52</v>
      </c>
      <c r="H79" s="752" t="s">
        <v>292</v>
      </c>
      <c r="I79" s="752" t="s">
        <v>40</v>
      </c>
      <c r="J79" s="753">
        <v>6113</v>
      </c>
      <c r="K79" s="755" t="s">
        <v>917</v>
      </c>
      <c r="L79" s="756">
        <v>2</v>
      </c>
      <c r="M79" s="742">
        <v>20581290.125</v>
      </c>
      <c r="N79" s="742">
        <v>20536889.324999999</v>
      </c>
      <c r="O79" s="757">
        <v>7460914.4500000002</v>
      </c>
      <c r="P79" s="742">
        <v>21489508.5</v>
      </c>
      <c r="Q79" s="742">
        <v>21708582.100000001</v>
      </c>
      <c r="R79" s="742">
        <v>18453787.975000001</v>
      </c>
      <c r="S79" s="742">
        <v>2413631.3250000002</v>
      </c>
      <c r="T79" s="742">
        <v>7237117.5279999999</v>
      </c>
      <c r="U79" s="742">
        <v>3264311.1349999998</v>
      </c>
      <c r="V79" s="742">
        <v>2343983.0019999999</v>
      </c>
      <c r="W79" s="742">
        <v>2582815.9539999999</v>
      </c>
      <c r="X79" s="742">
        <v>2254993.0070000002</v>
      </c>
      <c r="Y79" s="742">
        <v>2253055.6129999999</v>
      </c>
      <c r="Z79" s="742">
        <v>1792286.91</v>
      </c>
      <c r="AA79" s="744">
        <v>2217694.602</v>
      </c>
      <c r="AB79" s="758">
        <v>88</v>
      </c>
      <c r="AC79" s="745">
        <f t="shared" si="7"/>
        <v>-0.7027583392274388</v>
      </c>
      <c r="AD79" s="759"/>
      <c r="AE79" s="742">
        <v>9255.8160000000007</v>
      </c>
      <c r="AF79" s="742">
        <v>9558.4529999999995</v>
      </c>
      <c r="AG79" s="760">
        <v>2995.9369999999999</v>
      </c>
      <c r="AH79" s="742">
        <v>9813.8089999999993</v>
      </c>
      <c r="AI79" s="742">
        <v>11499.692999999999</v>
      </c>
      <c r="AJ79" s="742">
        <v>9302.1959999999999</v>
      </c>
      <c r="AK79" s="742">
        <v>1093.829</v>
      </c>
      <c r="AL79" s="742">
        <v>2993.462</v>
      </c>
      <c r="AM79" s="742">
        <v>1165.777</v>
      </c>
      <c r="AN79" s="742">
        <v>811.59299999999996</v>
      </c>
      <c r="AO79" s="742">
        <v>105.89</v>
      </c>
      <c r="AP79" s="742">
        <v>138.86000000000001</v>
      </c>
      <c r="AQ79" s="742">
        <v>29.071999999999999</v>
      </c>
      <c r="AR79" s="742">
        <v>98.438999999999993</v>
      </c>
      <c r="AS79" s="744">
        <v>321.613</v>
      </c>
      <c r="AT79" s="745">
        <f t="shared" si="8"/>
        <v>-0.89265027936168218</v>
      </c>
      <c r="AU79" s="746"/>
      <c r="AV79" s="761">
        <f t="shared" si="10"/>
        <v>0.89943982556827207</v>
      </c>
      <c r="AW79" s="762">
        <f t="shared" si="10"/>
        <v>0.93085694223070958</v>
      </c>
      <c r="AX79" s="763">
        <f t="shared" si="10"/>
        <v>0.80310182353049231</v>
      </c>
      <c r="AY79" s="762">
        <f t="shared" si="10"/>
        <v>0.91335816265876901</v>
      </c>
      <c r="AZ79" s="762">
        <f t="shared" si="10"/>
        <v>1.0594605347347859</v>
      </c>
      <c r="BA79" s="762">
        <f t="shared" si="10"/>
        <v>1.0081611442162459</v>
      </c>
      <c r="BB79" s="762">
        <f t="shared" si="10"/>
        <v>0.90637620474203939</v>
      </c>
      <c r="BC79" s="762">
        <f t="shared" si="10"/>
        <v>0.82725255971551215</v>
      </c>
      <c r="BD79" s="762">
        <f t="shared" si="10"/>
        <v>0.71425605696743732</v>
      </c>
      <c r="BE79" s="762">
        <f t="shared" si="10"/>
        <v>0.69249051661851602</v>
      </c>
      <c r="BF79" s="762">
        <f t="shared" si="10"/>
        <v>8.1995776614286781E-2</v>
      </c>
      <c r="BG79" s="762">
        <f t="shared" si="10"/>
        <v>0.1231578098636649</v>
      </c>
      <c r="BH79" s="762">
        <f t="shared" si="10"/>
        <v>2.5806730941088405E-2</v>
      </c>
      <c r="BI79" s="762">
        <f t="shared" si="10"/>
        <v>0.10984736813147847</v>
      </c>
      <c r="BJ79" s="762">
        <f t="shared" si="10"/>
        <v>0.2900426413176615</v>
      </c>
      <c r="BK79" s="797">
        <f t="shared" si="9"/>
        <v>-0.63884698948557528</v>
      </c>
      <c r="BL79" s="795"/>
      <c r="BM79" s="825" t="s">
        <v>613</v>
      </c>
      <c r="BN79" s="848"/>
    </row>
    <row r="80" spans="1:66" ht="13.5" thickBot="1" x14ac:dyDescent="0.25">
      <c r="A80" s="728">
        <v>90</v>
      </c>
      <c r="B80" s="770"/>
      <c r="C80" s="771"/>
      <c r="D80" s="773"/>
      <c r="E80" s="773"/>
      <c r="F80" s="774"/>
      <c r="G80" s="770"/>
      <c r="H80" s="770"/>
      <c r="I80" s="770"/>
      <c r="J80" s="771">
        <v>6705</v>
      </c>
      <c r="K80" s="775" t="s">
        <v>918</v>
      </c>
      <c r="L80" s="776">
        <v>1</v>
      </c>
      <c r="M80" s="777">
        <v>17430740.425000001</v>
      </c>
      <c r="N80" s="777">
        <v>13031244.199999999</v>
      </c>
      <c r="O80" s="778">
        <v>9029915.8499999996</v>
      </c>
      <c r="P80" s="777">
        <v>19794347.350000001</v>
      </c>
      <c r="Q80" s="777">
        <v>22588494.899999999</v>
      </c>
      <c r="R80" s="777">
        <v>17520768.524999999</v>
      </c>
      <c r="S80" s="777">
        <v>2407117.6749999998</v>
      </c>
      <c r="T80" s="777">
        <v>4055159.8590000002</v>
      </c>
      <c r="U80" s="777">
        <v>1516634.2209999999</v>
      </c>
      <c r="V80" s="777">
        <v>2233028.2239999999</v>
      </c>
      <c r="W80" s="777">
        <v>2865301.6370000001</v>
      </c>
      <c r="X80" s="777">
        <v>1149592.1329999999</v>
      </c>
      <c r="Y80" s="777">
        <v>2709301.9369999999</v>
      </c>
      <c r="Z80" s="777">
        <v>1774187.389</v>
      </c>
      <c r="AA80" s="779">
        <v>1916870.835</v>
      </c>
      <c r="AB80" s="780">
        <v>93</v>
      </c>
      <c r="AC80" s="781">
        <f t="shared" si="7"/>
        <v>-0.78771996695849611</v>
      </c>
      <c r="AD80" s="782"/>
      <c r="AE80" s="777">
        <v>7408.2910000000002</v>
      </c>
      <c r="AF80" s="777">
        <v>6032.3559999999998</v>
      </c>
      <c r="AG80" s="783">
        <v>3825.09</v>
      </c>
      <c r="AH80" s="777">
        <v>9066.027</v>
      </c>
      <c r="AI80" s="777">
        <v>11661.07</v>
      </c>
      <c r="AJ80" s="777">
        <v>8748.2970000000005</v>
      </c>
      <c r="AK80" s="777">
        <v>1093.98</v>
      </c>
      <c r="AL80" s="777">
        <v>1661.1780000000001</v>
      </c>
      <c r="AM80" s="777">
        <v>594.11900000000003</v>
      </c>
      <c r="AN80" s="777">
        <v>756.3</v>
      </c>
      <c r="AO80" s="777">
        <v>102.181</v>
      </c>
      <c r="AP80" s="777">
        <v>142.221</v>
      </c>
      <c r="AQ80" s="777">
        <v>34.978000000000002</v>
      </c>
      <c r="AR80" s="777">
        <v>17.681999999999999</v>
      </c>
      <c r="AS80" s="779">
        <v>286.09300000000002</v>
      </c>
      <c r="AT80" s="781">
        <f t="shared" si="8"/>
        <v>-0.92520620429846101</v>
      </c>
      <c r="AU80" s="799"/>
      <c r="AV80" s="800">
        <f t="shared" si="10"/>
        <v>0.85002596784410545</v>
      </c>
      <c r="AW80" s="801">
        <f t="shared" si="10"/>
        <v>0.92582963029731269</v>
      </c>
      <c r="AX80" s="802">
        <f t="shared" si="10"/>
        <v>0.84720390832878034</v>
      </c>
      <c r="AY80" s="801">
        <f t="shared" si="10"/>
        <v>0.91602181569275121</v>
      </c>
      <c r="AZ80" s="801">
        <f t="shared" si="10"/>
        <v>1.0324787066711558</v>
      </c>
      <c r="BA80" s="801">
        <f t="shared" si="10"/>
        <v>0.99862023603784822</v>
      </c>
      <c r="BB80" s="801">
        <f t="shared" si="10"/>
        <v>0.908954316078461</v>
      </c>
      <c r="BC80" s="801">
        <f t="shared" si="10"/>
        <v>0.81929100590852932</v>
      </c>
      <c r="BD80" s="801">
        <f t="shared" si="10"/>
        <v>0.78347038695759463</v>
      </c>
      <c r="BE80" s="801">
        <f t="shared" si="10"/>
        <v>0.67737612258679636</v>
      </c>
      <c r="BF80" s="801">
        <f t="shared" si="10"/>
        <v>7.1323031879453047E-2</v>
      </c>
      <c r="BG80" s="801">
        <f t="shared" si="10"/>
        <v>0.24742862432236218</v>
      </c>
      <c r="BH80" s="801">
        <f t="shared" si="10"/>
        <v>2.5820673231224285E-2</v>
      </c>
      <c r="BI80" s="801">
        <f t="shared" si="10"/>
        <v>1.9932505562409903E-2</v>
      </c>
      <c r="BJ80" s="801">
        <f t="shared" si="10"/>
        <v>0.29850002908516265</v>
      </c>
      <c r="BK80" s="803">
        <f t="shared" si="9"/>
        <v>-0.64766448059240811</v>
      </c>
      <c r="BL80" s="795"/>
      <c r="BM80" s="825" t="s">
        <v>613</v>
      </c>
    </row>
    <row r="81" spans="1:66" ht="25.5" x14ac:dyDescent="0.2">
      <c r="A81" s="728">
        <v>91</v>
      </c>
      <c r="B81" s="786" t="s">
        <v>136</v>
      </c>
      <c r="C81" s="787">
        <v>37</v>
      </c>
      <c r="D81" s="846"/>
      <c r="E81" s="846"/>
      <c r="F81" s="788">
        <v>2709</v>
      </c>
      <c r="G81" s="786">
        <v>56</v>
      </c>
      <c r="H81" s="786" t="s">
        <v>135</v>
      </c>
      <c r="I81" s="786" t="s">
        <v>9</v>
      </c>
      <c r="J81" s="787">
        <v>8042</v>
      </c>
      <c r="K81" s="789" t="s">
        <v>919</v>
      </c>
      <c r="L81" s="790">
        <v>3</v>
      </c>
      <c r="M81" s="736">
        <v>13380027</v>
      </c>
      <c r="N81" s="736">
        <v>14286303.85</v>
      </c>
      <c r="O81" s="737">
        <v>13902569.574999999</v>
      </c>
      <c r="P81" s="736">
        <v>12437961.85</v>
      </c>
      <c r="Q81" s="736">
        <v>13735915.225</v>
      </c>
      <c r="R81" s="736">
        <v>14382665.699999999</v>
      </c>
      <c r="S81" s="736">
        <v>13970081.975</v>
      </c>
      <c r="T81" s="736">
        <v>13712263.225</v>
      </c>
      <c r="U81" s="736">
        <v>8123317.1749999998</v>
      </c>
      <c r="V81" s="736">
        <v>11907757.975</v>
      </c>
      <c r="W81" s="736">
        <v>14825114.175000001</v>
      </c>
      <c r="X81" s="736">
        <v>9891672.0749999993</v>
      </c>
      <c r="Y81" s="736">
        <v>7138673.0750000002</v>
      </c>
      <c r="Z81" s="736">
        <v>0</v>
      </c>
      <c r="AA81" s="738">
        <v>0</v>
      </c>
      <c r="AB81" s="739">
        <v>97</v>
      </c>
      <c r="AC81" s="740">
        <f t="shared" si="7"/>
        <v>-1</v>
      </c>
      <c r="AD81" s="791"/>
      <c r="AE81" s="736">
        <v>10094.141</v>
      </c>
      <c r="AF81" s="736">
        <v>10120.462</v>
      </c>
      <c r="AG81" s="792">
        <v>9459.0779999999995</v>
      </c>
      <c r="AH81" s="736">
        <v>8370.56</v>
      </c>
      <c r="AI81" s="736">
        <v>8713.4809999999998</v>
      </c>
      <c r="AJ81" s="736">
        <v>9371.848</v>
      </c>
      <c r="AK81" s="736">
        <v>8833.3169999999991</v>
      </c>
      <c r="AL81" s="736">
        <v>9321.2569999999996</v>
      </c>
      <c r="AM81" s="736">
        <v>5659.55</v>
      </c>
      <c r="AN81" s="736">
        <v>8362.6149999999998</v>
      </c>
      <c r="AO81" s="736">
        <v>9744.0910000000003</v>
      </c>
      <c r="AP81" s="736">
        <v>7046.5950000000003</v>
      </c>
      <c r="AQ81" s="736">
        <v>5124.3860000000004</v>
      </c>
      <c r="AR81" s="736">
        <v>0</v>
      </c>
      <c r="AS81" s="738">
        <v>0</v>
      </c>
      <c r="AT81" s="740">
        <f t="shared" si="8"/>
        <v>-1</v>
      </c>
      <c r="AU81" s="746"/>
      <c r="AV81" s="761">
        <f t="shared" si="10"/>
        <v>1.5088371645288907</v>
      </c>
      <c r="AW81" s="762">
        <f t="shared" si="10"/>
        <v>1.4168062091161528</v>
      </c>
      <c r="AX81" s="763">
        <f t="shared" si="10"/>
        <v>1.3607668638479014</v>
      </c>
      <c r="AY81" s="762">
        <f t="shared" si="10"/>
        <v>1.3459697176993672</v>
      </c>
      <c r="AZ81" s="762">
        <f t="shared" si="10"/>
        <v>1.2687150229554507</v>
      </c>
      <c r="BA81" s="762">
        <f t="shared" si="10"/>
        <v>1.3032143269519225</v>
      </c>
      <c r="BB81" s="762">
        <f t="shared" si="10"/>
        <v>1.2646048914827503</v>
      </c>
      <c r="BC81" s="762">
        <f t="shared" si="10"/>
        <v>1.3595504763948258</v>
      </c>
      <c r="BD81" s="762">
        <f t="shared" si="10"/>
        <v>1.3934085985015106</v>
      </c>
      <c r="BE81" s="762">
        <f t="shared" si="10"/>
        <v>1.404565833057251</v>
      </c>
      <c r="BF81" s="762">
        <f t="shared" si="10"/>
        <v>1.31453840894281</v>
      </c>
      <c r="BG81" s="762">
        <f t="shared" si="10"/>
        <v>1.4247530541998887</v>
      </c>
      <c r="BH81" s="762">
        <f t="shared" si="10"/>
        <v>1.435669051142253</v>
      </c>
      <c r="BI81" s="762">
        <f t="shared" si="10"/>
        <v>0</v>
      </c>
      <c r="BJ81" s="762">
        <f t="shared" si="10"/>
        <v>0</v>
      </c>
      <c r="BK81" s="797">
        <f t="shared" si="9"/>
        <v>-1</v>
      </c>
      <c r="BL81" s="832"/>
      <c r="BM81" s="847" t="s">
        <v>498</v>
      </c>
    </row>
    <row r="82" spans="1:66" ht="76.5" x14ac:dyDescent="0.2">
      <c r="A82" s="728">
        <v>92</v>
      </c>
      <c r="B82" s="752"/>
      <c r="C82" s="753"/>
      <c r="D82" s="732">
        <v>66</v>
      </c>
      <c r="E82" s="753">
        <v>27.140000000003099</v>
      </c>
      <c r="F82" s="754">
        <v>2712</v>
      </c>
      <c r="G82" s="752">
        <v>59</v>
      </c>
      <c r="H82" s="752" t="s">
        <v>138</v>
      </c>
      <c r="I82" s="752" t="s">
        <v>9</v>
      </c>
      <c r="J82" s="753">
        <v>1619</v>
      </c>
      <c r="K82" s="755" t="s">
        <v>920</v>
      </c>
      <c r="L82" s="756" t="s">
        <v>363</v>
      </c>
      <c r="M82" s="742">
        <v>46066956.549999997</v>
      </c>
      <c r="N82" s="742">
        <v>42152909.625</v>
      </c>
      <c r="O82" s="757">
        <v>42454785.950000003</v>
      </c>
      <c r="P82" s="742">
        <v>45242420.126000002</v>
      </c>
      <c r="Q82" s="742">
        <v>45330805.549999997</v>
      </c>
      <c r="R82" s="742">
        <v>42213616.399999999</v>
      </c>
      <c r="S82" s="742">
        <v>35494009.100000001</v>
      </c>
      <c r="T82" s="742">
        <v>40693436.700000003</v>
      </c>
      <c r="U82" s="742">
        <v>41002052.850000001</v>
      </c>
      <c r="V82" s="742">
        <v>39920007.375</v>
      </c>
      <c r="W82" s="742">
        <v>49795906.25</v>
      </c>
      <c r="X82" s="742">
        <v>37469206.649999999</v>
      </c>
      <c r="Y82" s="742">
        <v>38182033.818999998</v>
      </c>
      <c r="Z82" s="742">
        <v>25522003.346999999</v>
      </c>
      <c r="AA82" s="744">
        <v>31021172.530000001</v>
      </c>
      <c r="AB82" s="758">
        <v>45.5</v>
      </c>
      <c r="AC82" s="745">
        <f t="shared" si="7"/>
        <v>-0.26931270913638894</v>
      </c>
      <c r="AD82" s="759"/>
      <c r="AE82" s="742">
        <v>30714.17</v>
      </c>
      <c r="AF82" s="742">
        <v>29211.094000000001</v>
      </c>
      <c r="AG82" s="760">
        <v>30610.491999999998</v>
      </c>
      <c r="AH82" s="742">
        <v>33044.502</v>
      </c>
      <c r="AI82" s="742">
        <v>34416.158000000003</v>
      </c>
      <c r="AJ82" s="742">
        <v>33909.800999999999</v>
      </c>
      <c r="AK82" s="742">
        <v>24827.543000000001</v>
      </c>
      <c r="AL82" s="742">
        <v>26856.447</v>
      </c>
      <c r="AM82" s="742">
        <v>8765.884</v>
      </c>
      <c r="AN82" s="742">
        <v>2451.527</v>
      </c>
      <c r="AO82" s="742">
        <v>4201.4340000000002</v>
      </c>
      <c r="AP82" s="742">
        <v>2719.8209999999999</v>
      </c>
      <c r="AQ82" s="742">
        <v>3347.413</v>
      </c>
      <c r="AR82" s="742">
        <v>2968.3310000000001</v>
      </c>
      <c r="AS82" s="744">
        <v>4009.2469999999998</v>
      </c>
      <c r="AT82" s="745">
        <f t="shared" si="8"/>
        <v>-0.86902376479280374</v>
      </c>
      <c r="AU82" s="746"/>
      <c r="AV82" s="761">
        <f t="shared" si="10"/>
        <v>1.33345774499618</v>
      </c>
      <c r="AW82" s="762">
        <f t="shared" si="10"/>
        <v>1.385958609256976</v>
      </c>
      <c r="AX82" s="763">
        <f t="shared" si="10"/>
        <v>1.4420278569323466</v>
      </c>
      <c r="AY82" s="762">
        <f t="shared" si="10"/>
        <v>1.4607751710881585</v>
      </c>
      <c r="AZ82" s="762">
        <f t="shared" si="10"/>
        <v>1.5184445801228432</v>
      </c>
      <c r="BA82" s="762">
        <f t="shared" si="10"/>
        <v>1.6065811883390309</v>
      </c>
      <c r="BB82" s="762">
        <f t="shared" si="10"/>
        <v>1.3989709040785703</v>
      </c>
      <c r="BC82" s="762">
        <f t="shared" si="10"/>
        <v>1.3199399794119624</v>
      </c>
      <c r="BD82" s="762">
        <f t="shared" si="10"/>
        <v>0.42758268870432908</v>
      </c>
      <c r="BE82" s="762">
        <f t="shared" si="10"/>
        <v>0.12282197129729364</v>
      </c>
      <c r="BF82" s="762">
        <f t="shared" si="10"/>
        <v>0.16874616073484958</v>
      </c>
      <c r="BG82" s="762">
        <f t="shared" si="10"/>
        <v>0.14517633241642175</v>
      </c>
      <c r="BH82" s="762">
        <f t="shared" si="10"/>
        <v>0.17533969069684671</v>
      </c>
      <c r="BI82" s="762">
        <f t="shared" si="10"/>
        <v>0.23260956121995921</v>
      </c>
      <c r="BJ82" s="762">
        <f t="shared" si="10"/>
        <v>0.25848455574158141</v>
      </c>
      <c r="BK82" s="797">
        <f t="shared" si="9"/>
        <v>-0.82074926326911568</v>
      </c>
      <c r="BL82" s="795" t="s">
        <v>324</v>
      </c>
      <c r="BM82" s="823" t="s">
        <v>1037</v>
      </c>
      <c r="BN82" s="769"/>
    </row>
    <row r="83" spans="1:66" ht="76.5" x14ac:dyDescent="0.2">
      <c r="A83" s="728">
        <v>93</v>
      </c>
      <c r="B83" s="752"/>
      <c r="C83" s="753"/>
      <c r="D83" s="753">
        <v>47</v>
      </c>
      <c r="E83" s="753">
        <v>26.090000000000099</v>
      </c>
      <c r="F83" s="754"/>
      <c r="G83" s="752"/>
      <c r="H83" s="752"/>
      <c r="I83" s="752"/>
      <c r="J83" s="753">
        <v>2828</v>
      </c>
      <c r="K83" s="755" t="s">
        <v>921</v>
      </c>
      <c r="L83" s="756">
        <v>2</v>
      </c>
      <c r="M83" s="742">
        <v>44411517.924999997</v>
      </c>
      <c r="N83" s="742">
        <v>39248603.475000001</v>
      </c>
      <c r="O83" s="757">
        <v>41211435.950000003</v>
      </c>
      <c r="P83" s="742">
        <v>40744833.575000003</v>
      </c>
      <c r="Q83" s="742">
        <v>38959752.674999997</v>
      </c>
      <c r="R83" s="742">
        <v>37090983.424999997</v>
      </c>
      <c r="S83" s="742">
        <v>47033162.674999997</v>
      </c>
      <c r="T83" s="742">
        <v>43213181.149999999</v>
      </c>
      <c r="U83" s="742">
        <v>43344702.274999999</v>
      </c>
      <c r="V83" s="742">
        <v>43432597.100000001</v>
      </c>
      <c r="W83" s="742">
        <v>38583729.100000001</v>
      </c>
      <c r="X83" s="742">
        <v>24020328</v>
      </c>
      <c r="Y83" s="742">
        <v>38408921.512999997</v>
      </c>
      <c r="Z83" s="742">
        <v>34406843.789999999</v>
      </c>
      <c r="AA83" s="744">
        <v>29953878.142000001</v>
      </c>
      <c r="AB83" s="758">
        <v>58.8</v>
      </c>
      <c r="AC83" s="745">
        <f t="shared" si="7"/>
        <v>-0.27316587128044495</v>
      </c>
      <c r="AD83" s="759"/>
      <c r="AE83" s="742">
        <v>30285.772000000001</v>
      </c>
      <c r="AF83" s="742">
        <v>27470.276999999998</v>
      </c>
      <c r="AG83" s="760">
        <v>29717.935000000001</v>
      </c>
      <c r="AH83" s="742">
        <v>29904.138999999999</v>
      </c>
      <c r="AI83" s="742">
        <v>29000.227999999999</v>
      </c>
      <c r="AJ83" s="742">
        <v>28210.508000000002</v>
      </c>
      <c r="AK83" s="742">
        <v>31760.223000000002</v>
      </c>
      <c r="AL83" s="742">
        <v>7764.1229999999996</v>
      </c>
      <c r="AM83" s="742">
        <v>862.75099999999998</v>
      </c>
      <c r="AN83" s="742">
        <v>3160.652</v>
      </c>
      <c r="AO83" s="742">
        <v>3071.3270000000002</v>
      </c>
      <c r="AP83" s="742">
        <v>1863.665</v>
      </c>
      <c r="AQ83" s="742">
        <v>4025.7809999999999</v>
      </c>
      <c r="AR83" s="742">
        <v>4457.3620000000001</v>
      </c>
      <c r="AS83" s="744">
        <v>3660.6729999999998</v>
      </c>
      <c r="AT83" s="745">
        <f t="shared" si="8"/>
        <v>-0.87681940215563436</v>
      </c>
      <c r="AU83" s="746"/>
      <c r="AV83" s="761">
        <f t="shared" si="10"/>
        <v>1.3638701586892452</v>
      </c>
      <c r="AW83" s="762">
        <f t="shared" si="10"/>
        <v>1.3998091431455701</v>
      </c>
      <c r="AX83" s="763">
        <f t="shared" si="10"/>
        <v>1.4422178851547636</v>
      </c>
      <c r="AY83" s="762">
        <f t="shared" si="10"/>
        <v>1.4678739057777583</v>
      </c>
      <c r="AZ83" s="762">
        <f t="shared" si="10"/>
        <v>1.4887275205219204</v>
      </c>
      <c r="BA83" s="762">
        <f t="shared" si="10"/>
        <v>1.5211517945887412</v>
      </c>
      <c r="BB83" s="762">
        <f t="shared" si="10"/>
        <v>1.3505459209478943</v>
      </c>
      <c r="BC83" s="762">
        <f t="shared" si="10"/>
        <v>0.35934049719919775</v>
      </c>
      <c r="BD83" s="762">
        <f t="shared" si="10"/>
        <v>3.9808832670082055E-2</v>
      </c>
      <c r="BE83" s="762">
        <f t="shared" si="10"/>
        <v>0.14554285080962842</v>
      </c>
      <c r="BF83" s="762">
        <f t="shared" si="10"/>
        <v>0.15920322227226086</v>
      </c>
      <c r="BG83" s="762">
        <f t="shared" si="10"/>
        <v>0.15517398430196291</v>
      </c>
      <c r="BH83" s="762">
        <f t="shared" si="10"/>
        <v>0.20962739079447582</v>
      </c>
      <c r="BI83" s="762">
        <f t="shared" si="10"/>
        <v>0.25909740673717285</v>
      </c>
      <c r="BJ83" s="762">
        <f t="shared" si="10"/>
        <v>0.2444206377982934</v>
      </c>
      <c r="BK83" s="797">
        <f t="shared" si="9"/>
        <v>-0.83052447184700895</v>
      </c>
      <c r="BL83" s="795" t="s">
        <v>325</v>
      </c>
      <c r="BM83" s="823" t="s">
        <v>544</v>
      </c>
      <c r="BN83" s="769"/>
    </row>
    <row r="84" spans="1:66" ht="76.5" x14ac:dyDescent="0.2">
      <c r="A84" s="728">
        <v>94</v>
      </c>
      <c r="B84" s="752"/>
      <c r="C84" s="753"/>
      <c r="D84" s="753">
        <v>97</v>
      </c>
      <c r="E84" s="753">
        <v>10.729999999999601</v>
      </c>
      <c r="F84" s="754"/>
      <c r="G84" s="752"/>
      <c r="H84" s="752"/>
      <c r="I84" s="752"/>
      <c r="J84" s="753">
        <v>2828</v>
      </c>
      <c r="K84" s="755" t="s">
        <v>922</v>
      </c>
      <c r="L84" s="756">
        <v>1</v>
      </c>
      <c r="M84" s="742">
        <v>23398085.024999999</v>
      </c>
      <c r="N84" s="742">
        <v>22186576.350000001</v>
      </c>
      <c r="O84" s="757">
        <v>17501529.399999999</v>
      </c>
      <c r="P84" s="742">
        <v>26064042</v>
      </c>
      <c r="Q84" s="742">
        <v>24314823.149999999</v>
      </c>
      <c r="R84" s="742">
        <v>25377431.225000001</v>
      </c>
      <c r="S84" s="742">
        <v>25494527.125</v>
      </c>
      <c r="T84" s="742">
        <v>24121656.574999999</v>
      </c>
      <c r="U84" s="742">
        <v>20921681.600000001</v>
      </c>
      <c r="V84" s="742">
        <v>25316585.524999999</v>
      </c>
      <c r="W84" s="742">
        <v>26707158.300000001</v>
      </c>
      <c r="X84" s="742">
        <v>17404385.024999999</v>
      </c>
      <c r="Y84" s="742">
        <v>19245948.921999998</v>
      </c>
      <c r="Z84" s="742">
        <v>13962609.789999999</v>
      </c>
      <c r="AA84" s="744">
        <v>20553101.239999998</v>
      </c>
      <c r="AB84" s="758">
        <v>59</v>
      </c>
      <c r="AC84" s="745">
        <f t="shared" si="7"/>
        <v>0.174360295620793</v>
      </c>
      <c r="AD84" s="759"/>
      <c r="AE84" s="742">
        <v>16057.643</v>
      </c>
      <c r="AF84" s="742">
        <v>15458.03</v>
      </c>
      <c r="AG84" s="760">
        <v>12027.593999999999</v>
      </c>
      <c r="AH84" s="742">
        <v>18847.939999999999</v>
      </c>
      <c r="AI84" s="742">
        <v>17976.844000000001</v>
      </c>
      <c r="AJ84" s="742">
        <v>18806.974999999999</v>
      </c>
      <c r="AK84" s="742">
        <v>17258.874</v>
      </c>
      <c r="AL84" s="742">
        <v>15663.853999999999</v>
      </c>
      <c r="AM84" s="742">
        <v>13792.14</v>
      </c>
      <c r="AN84" s="742">
        <v>1530.357</v>
      </c>
      <c r="AO84" s="742">
        <v>2139.5859999999998</v>
      </c>
      <c r="AP84" s="742">
        <v>1649.6179999999999</v>
      </c>
      <c r="AQ84" s="742">
        <v>1980.059</v>
      </c>
      <c r="AR84" s="742">
        <v>2012.7840000000001</v>
      </c>
      <c r="AS84" s="744">
        <v>2599.3560000000002</v>
      </c>
      <c r="AT84" s="745">
        <f t="shared" si="8"/>
        <v>-0.78388395883665507</v>
      </c>
      <c r="AU84" s="746"/>
      <c r="AV84" s="761">
        <f t="shared" si="10"/>
        <v>1.3725604452537885</v>
      </c>
      <c r="AW84" s="762">
        <f t="shared" si="10"/>
        <v>1.3934578959948454</v>
      </c>
      <c r="AX84" s="763">
        <f t="shared" si="10"/>
        <v>1.3744620512993568</v>
      </c>
      <c r="AY84" s="762">
        <f t="shared" si="10"/>
        <v>1.446279130458737</v>
      </c>
      <c r="AZ84" s="762">
        <f t="shared" si="10"/>
        <v>1.4786736378134011</v>
      </c>
      <c r="BA84" s="762">
        <f t="shared" si="10"/>
        <v>1.4821811422326099</v>
      </c>
      <c r="BB84" s="762">
        <f t="shared" si="10"/>
        <v>1.3539277598976058</v>
      </c>
      <c r="BC84" s="762">
        <f t="shared" si="10"/>
        <v>1.2987378334731972</v>
      </c>
      <c r="BD84" s="762">
        <f t="shared" si="10"/>
        <v>1.318454248916588</v>
      </c>
      <c r="BE84" s="762">
        <f t="shared" si="10"/>
        <v>0.12089758300848116</v>
      </c>
      <c r="BF84" s="762">
        <f t="shared" si="10"/>
        <v>0.16022565755339083</v>
      </c>
      <c r="BG84" s="762">
        <f t="shared" si="10"/>
        <v>0.18956349191660107</v>
      </c>
      <c r="BH84" s="762">
        <f t="shared" si="10"/>
        <v>0.20576371765557366</v>
      </c>
      <c r="BI84" s="762">
        <f t="shared" si="10"/>
        <v>0.28831057091369167</v>
      </c>
      <c r="BJ84" s="762">
        <f t="shared" si="10"/>
        <v>0.25294051439217258</v>
      </c>
      <c r="BK84" s="797">
        <f t="shared" si="9"/>
        <v>-0.81597126370054851</v>
      </c>
      <c r="BL84" s="795" t="s">
        <v>324</v>
      </c>
      <c r="BM84" s="823" t="s">
        <v>1038</v>
      </c>
      <c r="BN84" s="769"/>
    </row>
    <row r="85" spans="1:66" ht="76.5" x14ac:dyDescent="0.2">
      <c r="A85" s="728">
        <v>95</v>
      </c>
      <c r="B85" s="752"/>
      <c r="C85" s="753"/>
      <c r="D85" s="753">
        <v>48</v>
      </c>
      <c r="E85" s="753">
        <v>20.409999999999901</v>
      </c>
      <c r="F85" s="754"/>
      <c r="G85" s="752"/>
      <c r="H85" s="752"/>
      <c r="I85" s="752"/>
      <c r="J85" s="753">
        <v>2866</v>
      </c>
      <c r="K85" s="755" t="s">
        <v>923</v>
      </c>
      <c r="L85" s="756" t="s">
        <v>364</v>
      </c>
      <c r="M85" s="742">
        <v>37919658.25</v>
      </c>
      <c r="N85" s="742">
        <v>42488606.924999997</v>
      </c>
      <c r="O85" s="757">
        <v>44422901.100000001</v>
      </c>
      <c r="P85" s="742">
        <v>41812381.700000003</v>
      </c>
      <c r="Q85" s="742">
        <v>41898038.299999997</v>
      </c>
      <c r="R85" s="742">
        <v>40630554.975000001</v>
      </c>
      <c r="S85" s="742">
        <v>40155872.575000003</v>
      </c>
      <c r="T85" s="742">
        <v>32352644.949999999</v>
      </c>
      <c r="U85" s="742">
        <v>43561979.350000001</v>
      </c>
      <c r="V85" s="742">
        <v>39925364.200000003</v>
      </c>
      <c r="W85" s="742">
        <v>40604179.950000003</v>
      </c>
      <c r="X85" s="742">
        <v>40524413.649999999</v>
      </c>
      <c r="Y85" s="742">
        <v>46040505.056000002</v>
      </c>
      <c r="Z85" s="742">
        <v>26556031.317000002</v>
      </c>
      <c r="AA85" s="744">
        <v>41943353.866999999</v>
      </c>
      <c r="AB85" s="758">
        <v>63.5</v>
      </c>
      <c r="AC85" s="745">
        <f t="shared" si="7"/>
        <v>-5.5816868588080638E-2</v>
      </c>
      <c r="AD85" s="759"/>
      <c r="AE85" s="742">
        <v>19855.205000000002</v>
      </c>
      <c r="AF85" s="742">
        <v>22066.696</v>
      </c>
      <c r="AG85" s="760">
        <v>23253.508000000002</v>
      </c>
      <c r="AH85" s="742">
        <v>22140.545999999998</v>
      </c>
      <c r="AI85" s="742">
        <v>21868.868999999999</v>
      </c>
      <c r="AJ85" s="742">
        <v>20516.875</v>
      </c>
      <c r="AK85" s="742">
        <v>20780.349999999999</v>
      </c>
      <c r="AL85" s="742">
        <v>14962.859</v>
      </c>
      <c r="AM85" s="742">
        <v>1015.173</v>
      </c>
      <c r="AN85" s="742">
        <v>2486.9650000000001</v>
      </c>
      <c r="AO85" s="742">
        <v>2702.7179999999998</v>
      </c>
      <c r="AP85" s="742">
        <v>3101.326</v>
      </c>
      <c r="AQ85" s="742">
        <v>4019.3209999999999</v>
      </c>
      <c r="AR85" s="742">
        <v>3204.3609999999999</v>
      </c>
      <c r="AS85" s="744">
        <v>5378.5159999999996</v>
      </c>
      <c r="AT85" s="745">
        <f t="shared" si="8"/>
        <v>-0.76870087730419001</v>
      </c>
      <c r="AU85" s="746"/>
      <c r="AV85" s="761">
        <f t="shared" si="10"/>
        <v>1.0472248915903666</v>
      </c>
      <c r="AW85" s="762">
        <f t="shared" si="10"/>
        <v>1.03871120269731</v>
      </c>
      <c r="AX85" s="763">
        <f t="shared" si="10"/>
        <v>1.0469153262932662</v>
      </c>
      <c r="AY85" s="762">
        <f t="shared" si="10"/>
        <v>1.0590425658531668</v>
      </c>
      <c r="AZ85" s="762">
        <f t="shared" si="10"/>
        <v>1.0439089698383326</v>
      </c>
      <c r="BA85" s="762">
        <f t="shared" si="10"/>
        <v>1.0099234437050659</v>
      </c>
      <c r="BB85" s="762">
        <f t="shared" si="10"/>
        <v>1.0349843580755509</v>
      </c>
      <c r="BC85" s="762">
        <f t="shared" si="10"/>
        <v>0.92498520743046697</v>
      </c>
      <c r="BD85" s="762">
        <f t="shared" si="10"/>
        <v>4.6608212718874074E-2</v>
      </c>
      <c r="BE85" s="762">
        <f t="shared" si="10"/>
        <v>0.12458070451364849</v>
      </c>
      <c r="BF85" s="762">
        <f t="shared" si="10"/>
        <v>0.13312511191350879</v>
      </c>
      <c r="BG85" s="762">
        <f t="shared" si="10"/>
        <v>0.15305963594120997</v>
      </c>
      <c r="BH85" s="762">
        <f t="shared" si="10"/>
        <v>0.17459934442991962</v>
      </c>
      <c r="BI85" s="762">
        <f t="shared" si="10"/>
        <v>0.24132830404885908</v>
      </c>
      <c r="BJ85" s="762">
        <f t="shared" si="10"/>
        <v>0.25646570930188223</v>
      </c>
      <c r="BK85" s="797">
        <f t="shared" si="9"/>
        <v>-0.75502726642666418</v>
      </c>
      <c r="BL85" s="795" t="s">
        <v>325</v>
      </c>
      <c r="BM85" s="823" t="s">
        <v>1039</v>
      </c>
      <c r="BN85" s="769"/>
    </row>
    <row r="86" spans="1:66" ht="72.75" customHeight="1" x14ac:dyDescent="0.2">
      <c r="A86" s="728">
        <v>96</v>
      </c>
      <c r="B86" s="752"/>
      <c r="C86" s="753"/>
      <c r="D86" s="767"/>
      <c r="E86" s="767"/>
      <c r="F86" s="754">
        <v>2713</v>
      </c>
      <c r="G86" s="752">
        <v>55</v>
      </c>
      <c r="H86" s="752" t="s">
        <v>143</v>
      </c>
      <c r="I86" s="752" t="s">
        <v>9</v>
      </c>
      <c r="J86" s="753">
        <v>2840</v>
      </c>
      <c r="K86" s="755" t="s">
        <v>924</v>
      </c>
      <c r="L86" s="756">
        <v>3</v>
      </c>
      <c r="M86" s="742">
        <v>18981277.649999999</v>
      </c>
      <c r="N86" s="742">
        <v>18905135.25</v>
      </c>
      <c r="O86" s="757">
        <v>20064802.5</v>
      </c>
      <c r="P86" s="742">
        <v>23474850.399999999</v>
      </c>
      <c r="Q86" s="742">
        <v>21738414.800000001</v>
      </c>
      <c r="R86" s="742">
        <v>23010941.100000001</v>
      </c>
      <c r="S86" s="742">
        <v>20975937.725000001</v>
      </c>
      <c r="T86" s="742">
        <v>19494051.125</v>
      </c>
      <c r="U86" s="742">
        <v>19173018.024999999</v>
      </c>
      <c r="V86" s="742">
        <v>16283838.574999999</v>
      </c>
      <c r="W86" s="742">
        <v>16806162.699999999</v>
      </c>
      <c r="X86" s="742">
        <v>12231065.875</v>
      </c>
      <c r="Y86" s="742">
        <v>11082428.175000001</v>
      </c>
      <c r="Z86" s="742">
        <v>11932364.449999999</v>
      </c>
      <c r="AA86" s="744">
        <v>0</v>
      </c>
      <c r="AB86" s="758">
        <v>61</v>
      </c>
      <c r="AC86" s="745">
        <f t="shared" si="7"/>
        <v>-1</v>
      </c>
      <c r="AD86" s="759"/>
      <c r="AE86" s="742">
        <v>15135.210999999999</v>
      </c>
      <c r="AF86" s="742">
        <v>14743.111000000001</v>
      </c>
      <c r="AG86" s="760">
        <v>14491.977000000001</v>
      </c>
      <c r="AH86" s="742">
        <v>14774.924000000001</v>
      </c>
      <c r="AI86" s="742">
        <v>13533.209000000001</v>
      </c>
      <c r="AJ86" s="742">
        <v>14256.91</v>
      </c>
      <c r="AK86" s="742">
        <v>13100.35</v>
      </c>
      <c r="AL86" s="742">
        <v>12680.093000000001</v>
      </c>
      <c r="AM86" s="742">
        <v>13075.78</v>
      </c>
      <c r="AN86" s="742">
        <v>12027.491</v>
      </c>
      <c r="AO86" s="742">
        <v>11861.007</v>
      </c>
      <c r="AP86" s="742">
        <v>8850.2289999999994</v>
      </c>
      <c r="AQ86" s="742">
        <v>7754.9040000000005</v>
      </c>
      <c r="AR86" s="742">
        <v>8186.7420000000002</v>
      </c>
      <c r="AS86" s="744">
        <v>0</v>
      </c>
      <c r="AT86" s="745">
        <f t="shared" si="8"/>
        <v>-1</v>
      </c>
      <c r="AU86" s="746"/>
      <c r="AV86" s="761">
        <f t="shared" si="10"/>
        <v>1.5947515524593785</v>
      </c>
      <c r="AW86" s="762">
        <f t="shared" si="10"/>
        <v>1.559693787432703</v>
      </c>
      <c r="AX86" s="763">
        <f t="shared" si="10"/>
        <v>1.4445172834370037</v>
      </c>
      <c r="AY86" s="762">
        <f t="shared" si="10"/>
        <v>1.2587874894401885</v>
      </c>
      <c r="AZ86" s="762">
        <f t="shared" si="10"/>
        <v>1.2450962155713396</v>
      </c>
      <c r="BA86" s="762">
        <f t="shared" si="10"/>
        <v>1.239141844572363</v>
      </c>
      <c r="BB86" s="762">
        <f t="shared" si="10"/>
        <v>1.2490836092048894</v>
      </c>
      <c r="BC86" s="762">
        <f t="shared" si="10"/>
        <v>1.30091923107132</v>
      </c>
      <c r="BD86" s="762">
        <f t="shared" si="10"/>
        <v>1.3639772291404813</v>
      </c>
      <c r="BE86" s="762">
        <f t="shared" si="10"/>
        <v>1.4772304385853323</v>
      </c>
      <c r="BF86" s="762">
        <f t="shared" si="10"/>
        <v>1.4115068634912122</v>
      </c>
      <c r="BG86" s="762">
        <f t="shared" si="10"/>
        <v>1.447172158248228</v>
      </c>
      <c r="BH86" s="762">
        <f t="shared" si="10"/>
        <v>1.3994954675174331</v>
      </c>
      <c r="BI86" s="762">
        <f t="shared" si="10"/>
        <v>1.3721910748376447</v>
      </c>
      <c r="BJ86" s="762">
        <f t="shared" si="10"/>
        <v>0</v>
      </c>
      <c r="BK86" s="797">
        <f t="shared" si="9"/>
        <v>-1</v>
      </c>
      <c r="BL86" s="795"/>
      <c r="BM86" s="824" t="s">
        <v>1040</v>
      </c>
      <c r="BN86" s="769"/>
    </row>
    <row r="87" spans="1:66" ht="51" x14ac:dyDescent="0.2">
      <c r="A87" s="728">
        <v>97</v>
      </c>
      <c r="B87" s="752"/>
      <c r="C87" s="753"/>
      <c r="D87" s="753">
        <v>93</v>
      </c>
      <c r="E87" s="753">
        <v>17</v>
      </c>
      <c r="F87" s="754">
        <v>2721</v>
      </c>
      <c r="G87" s="752">
        <v>54</v>
      </c>
      <c r="H87" s="752" t="s">
        <v>145</v>
      </c>
      <c r="I87" s="752" t="s">
        <v>9</v>
      </c>
      <c r="J87" s="753">
        <v>3319</v>
      </c>
      <c r="K87" s="755" t="s">
        <v>925</v>
      </c>
      <c r="L87" s="756">
        <v>5</v>
      </c>
      <c r="M87" s="742">
        <v>33175658.024999999</v>
      </c>
      <c r="N87" s="742">
        <v>33623388.278999999</v>
      </c>
      <c r="O87" s="757">
        <v>24218041.191</v>
      </c>
      <c r="P87" s="742">
        <v>35402458.060999997</v>
      </c>
      <c r="Q87" s="742">
        <v>30166011.576000001</v>
      </c>
      <c r="R87" s="742">
        <v>31521923.346999999</v>
      </c>
      <c r="S87" s="742">
        <v>32959328.609999999</v>
      </c>
      <c r="T87" s="742">
        <v>33656295.840000004</v>
      </c>
      <c r="U87" s="742">
        <v>36830771.622000001</v>
      </c>
      <c r="V87" s="742">
        <v>30947715.441</v>
      </c>
      <c r="W87" s="742">
        <v>23601070.581</v>
      </c>
      <c r="X87" s="742">
        <v>24797873.846999999</v>
      </c>
      <c r="Y87" s="742">
        <v>11620564.585000001</v>
      </c>
      <c r="Z87" s="742">
        <v>13323284.01</v>
      </c>
      <c r="AA87" s="744">
        <v>13407760.683</v>
      </c>
      <c r="AB87" s="758">
        <v>75.1666666666667</v>
      </c>
      <c r="AC87" s="745">
        <f t="shared" si="7"/>
        <v>-0.44637303334083672</v>
      </c>
      <c r="AD87" s="759"/>
      <c r="AE87" s="742">
        <v>23945.952000000001</v>
      </c>
      <c r="AF87" s="742">
        <v>25555.608</v>
      </c>
      <c r="AG87" s="760">
        <v>19429.477999999999</v>
      </c>
      <c r="AH87" s="742">
        <v>28183.1</v>
      </c>
      <c r="AI87" s="742">
        <v>23558.181</v>
      </c>
      <c r="AJ87" s="742">
        <v>23308.518</v>
      </c>
      <c r="AK87" s="742">
        <v>23855.655999999999</v>
      </c>
      <c r="AL87" s="742">
        <v>22623.221000000001</v>
      </c>
      <c r="AM87" s="742">
        <v>25178.941999999999</v>
      </c>
      <c r="AN87" s="742">
        <v>22483.764999999999</v>
      </c>
      <c r="AO87" s="742">
        <v>11702.922</v>
      </c>
      <c r="AP87" s="742">
        <v>308.09100000000001</v>
      </c>
      <c r="AQ87" s="742">
        <v>284.47399999999999</v>
      </c>
      <c r="AR87" s="742">
        <v>460.31599999999997</v>
      </c>
      <c r="AS87" s="744">
        <v>337.77800000000002</v>
      </c>
      <c r="AT87" s="745">
        <f t="shared" si="8"/>
        <v>-0.9826151788534927</v>
      </c>
      <c r="AU87" s="746"/>
      <c r="AV87" s="761">
        <f t="shared" ref="AV87:BJ103" si="11">IF(M87=0,0,AE87*2000/M87)</f>
        <v>1.4435856543948686</v>
      </c>
      <c r="AW87" s="762">
        <f t="shared" si="11"/>
        <v>1.5201090257736545</v>
      </c>
      <c r="AX87" s="763">
        <f t="shared" si="11"/>
        <v>1.6045457885520862</v>
      </c>
      <c r="AY87" s="762">
        <f t="shared" si="11"/>
        <v>1.5921549826534234</v>
      </c>
      <c r="AZ87" s="762">
        <f t="shared" si="11"/>
        <v>1.5619022714121629</v>
      </c>
      <c r="BA87" s="762">
        <f t="shared" si="11"/>
        <v>1.4788766372797055</v>
      </c>
      <c r="BB87" s="762">
        <f t="shared" si="11"/>
        <v>1.4475814287528961</v>
      </c>
      <c r="BC87" s="762">
        <f t="shared" si="11"/>
        <v>1.3443678477007348</v>
      </c>
      <c r="BD87" s="762">
        <f t="shared" si="11"/>
        <v>1.3672774634436355</v>
      </c>
      <c r="BE87" s="762">
        <f t="shared" si="11"/>
        <v>1.4530161389692222</v>
      </c>
      <c r="BF87" s="762">
        <f t="shared" si="11"/>
        <v>0.99172806249064116</v>
      </c>
      <c r="BG87" s="762">
        <f t="shared" si="11"/>
        <v>2.4848178670549392E-2</v>
      </c>
      <c r="BH87" s="762">
        <f t="shared" si="11"/>
        <v>4.8960443861256676E-2</v>
      </c>
      <c r="BI87" s="762">
        <f t="shared" si="11"/>
        <v>6.9099480226422039E-2</v>
      </c>
      <c r="BJ87" s="762">
        <f t="shared" si="11"/>
        <v>5.0385445860213825E-2</v>
      </c>
      <c r="BK87" s="797">
        <f t="shared" si="9"/>
        <v>-0.96859831223284643</v>
      </c>
      <c r="BL87" s="795" t="s">
        <v>321</v>
      </c>
      <c r="BM87" s="823" t="s">
        <v>1041</v>
      </c>
      <c r="BN87" s="769"/>
    </row>
    <row r="88" spans="1:66" ht="51" x14ac:dyDescent="0.2">
      <c r="A88" s="728">
        <v>98</v>
      </c>
      <c r="B88" s="752"/>
      <c r="C88" s="753"/>
      <c r="D88" s="753">
        <v>68</v>
      </c>
      <c r="E88" s="753">
        <v>24.229999999999599</v>
      </c>
      <c r="F88" s="754">
        <v>2727</v>
      </c>
      <c r="G88" s="752">
        <v>57</v>
      </c>
      <c r="H88" s="752" t="s">
        <v>147</v>
      </c>
      <c r="I88" s="752" t="s">
        <v>9</v>
      </c>
      <c r="J88" s="753">
        <v>3113</v>
      </c>
      <c r="K88" s="755" t="s">
        <v>926</v>
      </c>
      <c r="L88" s="756">
        <v>4</v>
      </c>
      <c r="M88" s="742">
        <v>41100375.299999997</v>
      </c>
      <c r="N88" s="742">
        <v>31972620.787</v>
      </c>
      <c r="O88" s="757">
        <v>41702201.557999998</v>
      </c>
      <c r="P88" s="742">
        <v>42716745.405000001</v>
      </c>
      <c r="Q88" s="742">
        <v>39930130.759000003</v>
      </c>
      <c r="R88" s="742">
        <v>43006921.994000003</v>
      </c>
      <c r="S88" s="742">
        <v>32692109.324000001</v>
      </c>
      <c r="T88" s="742">
        <v>46708800.954999998</v>
      </c>
      <c r="U88" s="742">
        <v>41620963.104000002</v>
      </c>
      <c r="V88" s="742">
        <v>43132066.483999997</v>
      </c>
      <c r="W88" s="742">
        <v>45653499.888999999</v>
      </c>
      <c r="X88" s="742">
        <v>39685899.853</v>
      </c>
      <c r="Y88" s="742">
        <v>38084958.773000002</v>
      </c>
      <c r="Z88" s="742">
        <v>36447985.825999998</v>
      </c>
      <c r="AA88" s="744">
        <v>12393299.936000001</v>
      </c>
      <c r="AB88" s="758">
        <v>68.3333333333333</v>
      </c>
      <c r="AC88" s="745">
        <f t="shared" si="7"/>
        <v>-0.70281425265370634</v>
      </c>
      <c r="AD88" s="759"/>
      <c r="AE88" s="742">
        <v>25362.931</v>
      </c>
      <c r="AF88" s="742">
        <v>21610.146000000001</v>
      </c>
      <c r="AG88" s="760">
        <v>27322.994999999999</v>
      </c>
      <c r="AH88" s="742">
        <v>30365.239000000001</v>
      </c>
      <c r="AI88" s="742">
        <v>29394.589</v>
      </c>
      <c r="AJ88" s="742">
        <v>33079.303999999996</v>
      </c>
      <c r="AK88" s="742">
        <v>21481.456999999999</v>
      </c>
      <c r="AL88" s="742">
        <v>1991.675</v>
      </c>
      <c r="AM88" s="742">
        <v>2014.8779999999999</v>
      </c>
      <c r="AN88" s="742">
        <v>1481.625</v>
      </c>
      <c r="AO88" s="742">
        <v>1318.671</v>
      </c>
      <c r="AP88" s="742">
        <v>1304.6189999999999</v>
      </c>
      <c r="AQ88" s="742">
        <v>1995.847</v>
      </c>
      <c r="AR88" s="742">
        <v>2466.6350000000002</v>
      </c>
      <c r="AS88" s="744">
        <v>945.43299999999999</v>
      </c>
      <c r="AT88" s="745">
        <f t="shared" si="8"/>
        <v>-0.96539790019359151</v>
      </c>
      <c r="AU88" s="746"/>
      <c r="AV88" s="761">
        <f t="shared" si="11"/>
        <v>1.2341946181693384</v>
      </c>
      <c r="AW88" s="762">
        <f t="shared" si="11"/>
        <v>1.3517907176872181</v>
      </c>
      <c r="AX88" s="763">
        <f t="shared" si="11"/>
        <v>1.3103862136390474</v>
      </c>
      <c r="AY88" s="762">
        <f t="shared" si="11"/>
        <v>1.421701897562905</v>
      </c>
      <c r="AZ88" s="762">
        <f t="shared" si="11"/>
        <v>1.4723011641215145</v>
      </c>
      <c r="BA88" s="762">
        <f t="shared" si="11"/>
        <v>1.5383246447915975</v>
      </c>
      <c r="BB88" s="762">
        <f t="shared" si="11"/>
        <v>1.314167696376201</v>
      </c>
      <c r="BC88" s="762">
        <f t="shared" si="11"/>
        <v>8.5280502144288034E-2</v>
      </c>
      <c r="BD88" s="762">
        <f t="shared" si="11"/>
        <v>9.6820344832739311E-2</v>
      </c>
      <c r="BE88" s="762">
        <f t="shared" si="11"/>
        <v>6.8701785969360607E-2</v>
      </c>
      <c r="BF88" s="762">
        <f t="shared" si="11"/>
        <v>5.7768670669550472E-2</v>
      </c>
      <c r="BG88" s="762">
        <f t="shared" si="11"/>
        <v>6.5747230368086468E-2</v>
      </c>
      <c r="BH88" s="762">
        <f t="shared" si="11"/>
        <v>0.10481024868090121</v>
      </c>
      <c r="BI88" s="762">
        <f t="shared" si="11"/>
        <v>0.13535096352240336</v>
      </c>
      <c r="BJ88" s="762">
        <f t="shared" si="11"/>
        <v>0.15257163223391546</v>
      </c>
      <c r="BK88" s="797">
        <f t="shared" si="9"/>
        <v>-0.88356743176485975</v>
      </c>
      <c r="BL88" s="795" t="s">
        <v>330</v>
      </c>
      <c r="BM88" s="823" t="s">
        <v>1042</v>
      </c>
      <c r="BN88" s="37"/>
    </row>
    <row r="89" spans="1:66" ht="51" x14ac:dyDescent="0.2">
      <c r="A89" s="728">
        <v>99</v>
      </c>
      <c r="B89" s="752"/>
      <c r="C89" s="753"/>
      <c r="D89" s="753">
        <v>71</v>
      </c>
      <c r="E89" s="753">
        <v>23.450000000000699</v>
      </c>
      <c r="F89" s="754"/>
      <c r="G89" s="752"/>
      <c r="H89" s="752"/>
      <c r="I89" s="752"/>
      <c r="J89" s="753">
        <v>3122</v>
      </c>
      <c r="K89" s="755" t="s">
        <v>927</v>
      </c>
      <c r="L89" s="756">
        <v>3</v>
      </c>
      <c r="M89" s="742">
        <v>39645277.024999999</v>
      </c>
      <c r="N89" s="742">
        <v>42106304.494000003</v>
      </c>
      <c r="O89" s="757">
        <v>39880089.626000002</v>
      </c>
      <c r="P89" s="742">
        <v>37221504.667000003</v>
      </c>
      <c r="Q89" s="742">
        <v>41204040.734999999</v>
      </c>
      <c r="R89" s="742">
        <v>39929205.647</v>
      </c>
      <c r="S89" s="742">
        <v>29979754.669</v>
      </c>
      <c r="T89" s="742">
        <v>45559212.560999997</v>
      </c>
      <c r="U89" s="742">
        <v>36684458.443999998</v>
      </c>
      <c r="V89" s="742">
        <v>46987681.351999998</v>
      </c>
      <c r="W89" s="742">
        <v>41861574.520999998</v>
      </c>
      <c r="X89" s="742">
        <v>39540360.928000003</v>
      </c>
      <c r="Y89" s="742">
        <v>32913538.743000001</v>
      </c>
      <c r="Z89" s="742">
        <v>18559016.213</v>
      </c>
      <c r="AA89" s="744">
        <v>41843811.490000002</v>
      </c>
      <c r="AB89" s="758">
        <v>69.400000000000006</v>
      </c>
      <c r="AC89" s="745">
        <f t="shared" si="7"/>
        <v>4.9240658243650058E-2</v>
      </c>
      <c r="AD89" s="759"/>
      <c r="AE89" s="742">
        <v>23872.294999999998</v>
      </c>
      <c r="AF89" s="742">
        <v>27731.210999999999</v>
      </c>
      <c r="AG89" s="760">
        <v>26381.423999999999</v>
      </c>
      <c r="AH89" s="742">
        <v>26275.7</v>
      </c>
      <c r="AI89" s="742">
        <v>30369.53</v>
      </c>
      <c r="AJ89" s="742">
        <v>30534.666000000001</v>
      </c>
      <c r="AK89" s="742">
        <v>24500.616000000002</v>
      </c>
      <c r="AL89" s="742">
        <v>7650.6819999999998</v>
      </c>
      <c r="AM89" s="742">
        <v>1749.184</v>
      </c>
      <c r="AN89" s="742">
        <v>1592.144</v>
      </c>
      <c r="AO89" s="742">
        <v>1162.8340000000001</v>
      </c>
      <c r="AP89" s="742">
        <v>1291.0060000000001</v>
      </c>
      <c r="AQ89" s="742">
        <v>1278.7070000000001</v>
      </c>
      <c r="AR89" s="742">
        <v>848.90499999999997</v>
      </c>
      <c r="AS89" s="744">
        <v>2788.6559999999999</v>
      </c>
      <c r="AT89" s="745">
        <f t="shared" si="8"/>
        <v>-0.89429471282520612</v>
      </c>
      <c r="AU89" s="746"/>
      <c r="AV89" s="761">
        <f t="shared" si="11"/>
        <v>1.2042945234029425</v>
      </c>
      <c r="AW89" s="762">
        <f t="shared" si="11"/>
        <v>1.3171999458632897</v>
      </c>
      <c r="AX89" s="763">
        <f t="shared" si="11"/>
        <v>1.3230373475791044</v>
      </c>
      <c r="AY89" s="762">
        <f t="shared" si="11"/>
        <v>1.4118558739134273</v>
      </c>
      <c r="AZ89" s="762">
        <f t="shared" si="11"/>
        <v>1.4741044547217512</v>
      </c>
      <c r="BA89" s="762">
        <f t="shared" si="11"/>
        <v>1.5294401932232859</v>
      </c>
      <c r="BB89" s="762">
        <f t="shared" si="11"/>
        <v>1.6344774178778987</v>
      </c>
      <c r="BC89" s="762">
        <f t="shared" si="11"/>
        <v>0.33585663886338568</v>
      </c>
      <c r="BD89" s="762">
        <f t="shared" si="11"/>
        <v>9.5363762977184768E-2</v>
      </c>
      <c r="BE89" s="762">
        <f t="shared" si="11"/>
        <v>6.7768570578008808E-2</v>
      </c>
      <c r="BF89" s="762">
        <f t="shared" si="11"/>
        <v>5.5556152070518061E-2</v>
      </c>
      <c r="BG89" s="762">
        <f t="shared" si="11"/>
        <v>6.5300668466371559E-2</v>
      </c>
      <c r="BH89" s="762">
        <f t="shared" si="11"/>
        <v>7.7700973449532432E-2</v>
      </c>
      <c r="BI89" s="762">
        <f t="shared" si="11"/>
        <v>9.1481680953042016E-2</v>
      </c>
      <c r="BJ89" s="762">
        <f t="shared" si="11"/>
        <v>0.13328881383888483</v>
      </c>
      <c r="BK89" s="797">
        <f t="shared" si="9"/>
        <v>-0.89925544121428103</v>
      </c>
      <c r="BL89" s="795" t="s">
        <v>325</v>
      </c>
      <c r="BM89" s="823" t="s">
        <v>1043</v>
      </c>
      <c r="BN89" s="37"/>
    </row>
    <row r="90" spans="1:66" ht="76.5" x14ac:dyDescent="0.2">
      <c r="A90" s="728">
        <v>100</v>
      </c>
      <c r="B90" s="752"/>
      <c r="C90" s="753"/>
      <c r="D90" s="753">
        <v>59</v>
      </c>
      <c r="E90" s="753">
        <v>24.270000000000401</v>
      </c>
      <c r="F90" s="754">
        <v>6250</v>
      </c>
      <c r="G90" s="752">
        <v>58</v>
      </c>
      <c r="H90" s="752" t="s">
        <v>280</v>
      </c>
      <c r="I90" s="752" t="s">
        <v>9</v>
      </c>
      <c r="J90" s="753">
        <v>1733</v>
      </c>
      <c r="K90" s="755" t="s">
        <v>928</v>
      </c>
      <c r="L90" s="756" t="s">
        <v>365</v>
      </c>
      <c r="M90" s="742">
        <v>56806000.274999999</v>
      </c>
      <c r="N90" s="742">
        <v>50817583.825000003</v>
      </c>
      <c r="O90" s="757">
        <v>52674734.299999997</v>
      </c>
      <c r="P90" s="742">
        <v>45514146.100000001</v>
      </c>
      <c r="Q90" s="742">
        <v>51639739.299999997</v>
      </c>
      <c r="R90" s="742">
        <v>51268653.325000003</v>
      </c>
      <c r="S90" s="742">
        <v>46476353.75</v>
      </c>
      <c r="T90" s="742">
        <v>43740942.924999997</v>
      </c>
      <c r="U90" s="742">
        <v>39416952.899999999</v>
      </c>
      <c r="V90" s="742">
        <v>41899309.549999997</v>
      </c>
      <c r="W90" s="742">
        <v>51011944.899999999</v>
      </c>
      <c r="X90" s="742">
        <v>38269514.100000001</v>
      </c>
      <c r="Y90" s="742">
        <v>37234174.577</v>
      </c>
      <c r="Z90" s="742">
        <v>28209574.18</v>
      </c>
      <c r="AA90" s="744">
        <v>28383297.986000001</v>
      </c>
      <c r="AB90" s="758">
        <v>47.75</v>
      </c>
      <c r="AC90" s="745">
        <f t="shared" si="7"/>
        <v>-0.46115916172737104</v>
      </c>
      <c r="AD90" s="759"/>
      <c r="AE90" s="742">
        <v>29511.668000000001</v>
      </c>
      <c r="AF90" s="742">
        <v>25943.298999999999</v>
      </c>
      <c r="AG90" s="760">
        <v>27410.226999999999</v>
      </c>
      <c r="AH90" s="742">
        <v>23940.863000000001</v>
      </c>
      <c r="AI90" s="742">
        <v>27558.883000000002</v>
      </c>
      <c r="AJ90" s="742">
        <v>27075.764999999999</v>
      </c>
      <c r="AK90" s="742">
        <v>24499.002</v>
      </c>
      <c r="AL90" s="742">
        <v>22810.525000000001</v>
      </c>
      <c r="AM90" s="742">
        <v>20072.210999999999</v>
      </c>
      <c r="AN90" s="742">
        <v>5931.7209999999995</v>
      </c>
      <c r="AO90" s="742">
        <v>5368.6080000000002</v>
      </c>
      <c r="AP90" s="742">
        <v>7235.33</v>
      </c>
      <c r="AQ90" s="742">
        <v>6060.7370000000001</v>
      </c>
      <c r="AR90" s="742">
        <v>4570.2070000000003</v>
      </c>
      <c r="AS90" s="744">
        <v>3490.7089999999998</v>
      </c>
      <c r="AT90" s="745">
        <f t="shared" si="8"/>
        <v>-0.87264939469490721</v>
      </c>
      <c r="AU90" s="746"/>
      <c r="AV90" s="761">
        <f t="shared" si="11"/>
        <v>1.0390334773486216</v>
      </c>
      <c r="AW90" s="762">
        <f t="shared" si="11"/>
        <v>1.0210363046515818</v>
      </c>
      <c r="AX90" s="763">
        <f t="shared" si="11"/>
        <v>1.0407352733433721</v>
      </c>
      <c r="AY90" s="762">
        <f t="shared" si="11"/>
        <v>1.0520185503381332</v>
      </c>
      <c r="AZ90" s="762">
        <f t="shared" si="11"/>
        <v>1.0673517478427705</v>
      </c>
      <c r="BA90" s="762">
        <f t="shared" si="11"/>
        <v>1.0562307860267948</v>
      </c>
      <c r="BB90" s="762">
        <f t="shared" si="11"/>
        <v>1.0542566282967067</v>
      </c>
      <c r="BC90" s="762">
        <f t="shared" si="11"/>
        <v>1.042982774244801</v>
      </c>
      <c r="BD90" s="762">
        <f t="shared" si="11"/>
        <v>1.0184557416664239</v>
      </c>
      <c r="BE90" s="762">
        <f t="shared" si="11"/>
        <v>0.28314170632914404</v>
      </c>
      <c r="BF90" s="762">
        <f t="shared" si="11"/>
        <v>0.21048434873534885</v>
      </c>
      <c r="BG90" s="762">
        <f t="shared" si="11"/>
        <v>0.3781249995018881</v>
      </c>
      <c r="BH90" s="762">
        <f t="shared" si="11"/>
        <v>0.32554700453834101</v>
      </c>
      <c r="BI90" s="762">
        <f t="shared" si="11"/>
        <v>0.32401814864970074</v>
      </c>
      <c r="BJ90" s="762">
        <f t="shared" si="11"/>
        <v>0.24596923174479474</v>
      </c>
      <c r="BK90" s="797">
        <f t="shared" si="9"/>
        <v>-0.76365821545125856</v>
      </c>
      <c r="BL90" s="795" t="s">
        <v>322</v>
      </c>
      <c r="BM90" s="823" t="s">
        <v>550</v>
      </c>
      <c r="BN90" s="769"/>
    </row>
    <row r="91" spans="1:66" ht="51" x14ac:dyDescent="0.2">
      <c r="A91" s="728">
        <v>101</v>
      </c>
      <c r="B91" s="752"/>
      <c r="C91" s="753"/>
      <c r="D91" s="753">
        <v>22</v>
      </c>
      <c r="E91" s="753">
        <v>51.009999999994797</v>
      </c>
      <c r="F91" s="754">
        <v>8042</v>
      </c>
      <c r="G91" s="752">
        <v>53</v>
      </c>
      <c r="H91" s="752" t="s">
        <v>295</v>
      </c>
      <c r="I91" s="752" t="s">
        <v>9</v>
      </c>
      <c r="J91" s="753">
        <v>703</v>
      </c>
      <c r="K91" s="755" t="s">
        <v>929</v>
      </c>
      <c r="L91" s="756">
        <v>1</v>
      </c>
      <c r="M91" s="742">
        <v>39025917.049999997</v>
      </c>
      <c r="N91" s="742">
        <v>64757155.722000003</v>
      </c>
      <c r="O91" s="757">
        <v>85232109.391000003</v>
      </c>
      <c r="P91" s="742">
        <v>39030454.807999998</v>
      </c>
      <c r="Q91" s="742">
        <v>64154486</v>
      </c>
      <c r="R91" s="742">
        <v>69237383.364999995</v>
      </c>
      <c r="S91" s="742">
        <v>67835958.908999994</v>
      </c>
      <c r="T91" s="742">
        <v>58087551.995999999</v>
      </c>
      <c r="U91" s="742">
        <v>80148713.538000003</v>
      </c>
      <c r="V91" s="742">
        <v>66215753.498000003</v>
      </c>
      <c r="W91" s="742">
        <v>74255520.776999995</v>
      </c>
      <c r="X91" s="742">
        <v>70012806.324000001</v>
      </c>
      <c r="Y91" s="742">
        <v>69896660.952999994</v>
      </c>
      <c r="Z91" s="742">
        <v>53451243.854000002</v>
      </c>
      <c r="AA91" s="744">
        <v>69146321.973000005</v>
      </c>
      <c r="AB91" s="758">
        <v>15.3333333333333</v>
      </c>
      <c r="AC91" s="745">
        <f t="shared" si="7"/>
        <v>-0.18872919528726997</v>
      </c>
      <c r="AD91" s="759"/>
      <c r="AE91" s="742">
        <v>24643.100999999999</v>
      </c>
      <c r="AF91" s="742">
        <v>42055.75</v>
      </c>
      <c r="AG91" s="760">
        <v>57848.792000000001</v>
      </c>
      <c r="AH91" s="742">
        <v>26558.731</v>
      </c>
      <c r="AI91" s="742">
        <v>42320.963000000003</v>
      </c>
      <c r="AJ91" s="742">
        <v>49096.379000000001</v>
      </c>
      <c r="AK91" s="742">
        <v>47023.834000000003</v>
      </c>
      <c r="AL91" s="742">
        <v>38355.741999999998</v>
      </c>
      <c r="AM91" s="742">
        <v>2197.752</v>
      </c>
      <c r="AN91" s="742">
        <v>2004.36</v>
      </c>
      <c r="AO91" s="742">
        <v>2102.4499999999998</v>
      </c>
      <c r="AP91" s="742">
        <v>1675.979</v>
      </c>
      <c r="AQ91" s="742">
        <v>2199.5250000000001</v>
      </c>
      <c r="AR91" s="742">
        <v>2471.6149999999998</v>
      </c>
      <c r="AS91" s="744">
        <v>4092.1410000000001</v>
      </c>
      <c r="AT91" s="745">
        <f t="shared" si="8"/>
        <v>-0.92926142692832714</v>
      </c>
      <c r="AU91" s="746"/>
      <c r="AV91" s="761">
        <f t="shared" si="11"/>
        <v>1.2629095156650523</v>
      </c>
      <c r="AW91" s="762">
        <f t="shared" si="11"/>
        <v>1.2988757622568765</v>
      </c>
      <c r="AX91" s="763">
        <f t="shared" si="11"/>
        <v>1.3574412838856358</v>
      </c>
      <c r="AY91" s="762">
        <f t="shared" si="11"/>
        <v>1.3609234701798201</v>
      </c>
      <c r="AZ91" s="762">
        <f t="shared" si="11"/>
        <v>1.3193454001018727</v>
      </c>
      <c r="BA91" s="762">
        <f t="shared" si="11"/>
        <v>1.4182043460879423</v>
      </c>
      <c r="BB91" s="762">
        <f t="shared" si="11"/>
        <v>1.3863984457883505</v>
      </c>
      <c r="BC91" s="762">
        <f t="shared" si="11"/>
        <v>1.3206182971057632</v>
      </c>
      <c r="BD91" s="762">
        <f t="shared" si="11"/>
        <v>5.4841853424334869E-2</v>
      </c>
      <c r="BE91" s="762">
        <f t="shared" si="11"/>
        <v>6.0540276116031515E-2</v>
      </c>
      <c r="BF91" s="762">
        <f t="shared" si="11"/>
        <v>5.6627439360743548E-2</v>
      </c>
      <c r="BG91" s="762">
        <f t="shared" si="11"/>
        <v>4.7876355426863776E-2</v>
      </c>
      <c r="BH91" s="762">
        <f t="shared" si="11"/>
        <v>6.2936482802204458E-2</v>
      </c>
      <c r="BI91" s="762">
        <f t="shared" si="11"/>
        <v>9.2481103218144761E-2</v>
      </c>
      <c r="BJ91" s="762">
        <f t="shared" si="11"/>
        <v>0.11836178362741792</v>
      </c>
      <c r="BK91" s="797">
        <f t="shared" si="9"/>
        <v>-0.91280522772328621</v>
      </c>
      <c r="BL91" s="795" t="s">
        <v>324</v>
      </c>
      <c r="BM91" s="823" t="s">
        <v>551</v>
      </c>
      <c r="BN91" s="37"/>
    </row>
    <row r="92" spans="1:66" ht="51.75" thickBot="1" x14ac:dyDescent="0.25">
      <c r="A92" s="728">
        <v>102</v>
      </c>
      <c r="B92" s="770"/>
      <c r="C92" s="771"/>
      <c r="D92" s="771">
        <v>34</v>
      </c>
      <c r="E92" s="771">
        <v>40.069999999999702</v>
      </c>
      <c r="F92" s="774"/>
      <c r="G92" s="770"/>
      <c r="H92" s="770"/>
      <c r="I92" s="770"/>
      <c r="J92" s="771">
        <v>988</v>
      </c>
      <c r="K92" s="775" t="s">
        <v>930</v>
      </c>
      <c r="L92" s="776">
        <v>2</v>
      </c>
      <c r="M92" s="777">
        <v>75275408.150000006</v>
      </c>
      <c r="N92" s="777">
        <v>63397342.827</v>
      </c>
      <c r="O92" s="778">
        <v>67798215.303000003</v>
      </c>
      <c r="P92" s="777">
        <v>50857834.060000002</v>
      </c>
      <c r="Q92" s="777">
        <v>70631131.561000004</v>
      </c>
      <c r="R92" s="777">
        <v>69353179.941</v>
      </c>
      <c r="S92" s="777">
        <v>68954796.627000004</v>
      </c>
      <c r="T92" s="777">
        <v>71930212.5</v>
      </c>
      <c r="U92" s="777">
        <v>74362438.569999993</v>
      </c>
      <c r="V92" s="777">
        <v>70204793.438999996</v>
      </c>
      <c r="W92" s="777">
        <v>59045182.865000002</v>
      </c>
      <c r="X92" s="777">
        <v>74913418.798999995</v>
      </c>
      <c r="Y92" s="777">
        <v>59523138.164999999</v>
      </c>
      <c r="Z92" s="777">
        <v>63132309.800999999</v>
      </c>
      <c r="AA92" s="779">
        <v>53207491.539999999</v>
      </c>
      <c r="AB92" s="780">
        <v>24</v>
      </c>
      <c r="AC92" s="781">
        <f t="shared" si="7"/>
        <v>-0.21520808029816058</v>
      </c>
      <c r="AD92" s="782"/>
      <c r="AE92" s="777">
        <v>47686.078000000001</v>
      </c>
      <c r="AF92" s="777">
        <v>41020.769</v>
      </c>
      <c r="AG92" s="783">
        <v>45236.275000000001</v>
      </c>
      <c r="AH92" s="777">
        <v>32087.420999999998</v>
      </c>
      <c r="AI92" s="777">
        <v>45982.163</v>
      </c>
      <c r="AJ92" s="777">
        <v>47716.290999999997</v>
      </c>
      <c r="AK92" s="777">
        <v>48266.334999999999</v>
      </c>
      <c r="AL92" s="777">
        <v>48031.866999999998</v>
      </c>
      <c r="AM92" s="777">
        <v>15053.754999999999</v>
      </c>
      <c r="AN92" s="777">
        <v>2214.6950000000002</v>
      </c>
      <c r="AO92" s="777">
        <v>1522.6279999999999</v>
      </c>
      <c r="AP92" s="777">
        <v>1631.59</v>
      </c>
      <c r="AQ92" s="777">
        <v>1875.163</v>
      </c>
      <c r="AR92" s="777">
        <v>2603.395</v>
      </c>
      <c r="AS92" s="779">
        <v>2940.357</v>
      </c>
      <c r="AT92" s="781">
        <f t="shared" si="8"/>
        <v>-0.93500001934288368</v>
      </c>
      <c r="AU92" s="746"/>
      <c r="AV92" s="761">
        <f t="shared" si="11"/>
        <v>1.2669762721173634</v>
      </c>
      <c r="AW92" s="762">
        <f t="shared" si="11"/>
        <v>1.2940848045300049</v>
      </c>
      <c r="AX92" s="763">
        <f t="shared" si="11"/>
        <v>1.3344385187082746</v>
      </c>
      <c r="AY92" s="762">
        <f t="shared" si="11"/>
        <v>1.2618477209290733</v>
      </c>
      <c r="AZ92" s="762">
        <f t="shared" si="11"/>
        <v>1.302036707716848</v>
      </c>
      <c r="BA92" s="762">
        <f t="shared" si="11"/>
        <v>1.3760375815670776</v>
      </c>
      <c r="BB92" s="762">
        <f t="shared" si="11"/>
        <v>1.399941334352389</v>
      </c>
      <c r="BC92" s="762">
        <f t="shared" si="11"/>
        <v>1.3355130015777446</v>
      </c>
      <c r="BD92" s="762">
        <f t="shared" si="11"/>
        <v>0.40487523780784485</v>
      </c>
      <c r="BE92" s="762">
        <f t="shared" si="11"/>
        <v>6.3092415532119431E-2</v>
      </c>
      <c r="BF92" s="762">
        <f t="shared" si="11"/>
        <v>5.1575011749267111E-2</v>
      </c>
      <c r="BG92" s="762">
        <f t="shared" si="11"/>
        <v>4.3559352280469671E-2</v>
      </c>
      <c r="BH92" s="762">
        <f t="shared" si="11"/>
        <v>6.300618743595103E-2</v>
      </c>
      <c r="BI92" s="762">
        <f t="shared" si="11"/>
        <v>8.2474251558550232E-2</v>
      </c>
      <c r="BJ92" s="762">
        <f t="shared" si="11"/>
        <v>0.11052417300257489</v>
      </c>
      <c r="BK92" s="797">
        <f t="shared" si="9"/>
        <v>-0.91717552254894341</v>
      </c>
      <c r="BL92" s="836" t="s">
        <v>324</v>
      </c>
      <c r="BM92" s="823" t="s">
        <v>552</v>
      </c>
    </row>
    <row r="93" spans="1:66" ht="51" x14ac:dyDescent="0.2">
      <c r="A93" s="728">
        <v>103</v>
      </c>
      <c r="B93" s="786" t="s">
        <v>151</v>
      </c>
      <c r="C93" s="787">
        <v>39</v>
      </c>
      <c r="D93" s="787">
        <v>15</v>
      </c>
      <c r="E93" s="787">
        <v>33</v>
      </c>
      <c r="F93" s="788">
        <v>2828</v>
      </c>
      <c r="G93" s="786">
        <v>61</v>
      </c>
      <c r="H93" s="786" t="s">
        <v>150</v>
      </c>
      <c r="I93" s="786" t="s">
        <v>9</v>
      </c>
      <c r="J93" s="787">
        <v>709</v>
      </c>
      <c r="K93" s="789" t="s">
        <v>931</v>
      </c>
      <c r="L93" s="790">
        <v>1</v>
      </c>
      <c r="M93" s="736">
        <v>28657228.774999999</v>
      </c>
      <c r="N93" s="736">
        <v>31183093.225000001</v>
      </c>
      <c r="O93" s="737">
        <v>24679545.774999999</v>
      </c>
      <c r="P93" s="736">
        <v>33516398.324999999</v>
      </c>
      <c r="Q93" s="736">
        <v>34365541.950000003</v>
      </c>
      <c r="R93" s="736">
        <v>32246192.149999999</v>
      </c>
      <c r="S93" s="736">
        <v>31028035.107000001</v>
      </c>
      <c r="T93" s="736">
        <v>29305347.179000001</v>
      </c>
      <c r="U93" s="736">
        <v>29626743.285</v>
      </c>
      <c r="V93" s="736">
        <v>32906487.322999999</v>
      </c>
      <c r="W93" s="736">
        <v>33791587.284000002</v>
      </c>
      <c r="X93" s="736">
        <v>25221081.760000002</v>
      </c>
      <c r="Y93" s="736">
        <v>26601037.079</v>
      </c>
      <c r="Z93" s="736">
        <v>33440055.577</v>
      </c>
      <c r="AA93" s="738">
        <v>26894202.873</v>
      </c>
      <c r="AB93" s="739">
        <v>21.8333333333333</v>
      </c>
      <c r="AC93" s="740">
        <f t="shared" si="7"/>
        <v>8.9736542081881213E-2</v>
      </c>
      <c r="AD93" s="791"/>
      <c r="AE93" s="736">
        <v>69884.179999999993</v>
      </c>
      <c r="AF93" s="736">
        <v>59741.082999999999</v>
      </c>
      <c r="AG93" s="792">
        <v>37831.735999999997</v>
      </c>
      <c r="AH93" s="736">
        <v>52481.457000000002</v>
      </c>
      <c r="AI93" s="736">
        <v>44293.885999999999</v>
      </c>
      <c r="AJ93" s="736">
        <v>46714.093999999997</v>
      </c>
      <c r="AK93" s="736">
        <v>37114.775000000001</v>
      </c>
      <c r="AL93" s="736">
        <v>36778.881000000001</v>
      </c>
      <c r="AM93" s="736">
        <v>6831.8860000000004</v>
      </c>
      <c r="AN93" s="736">
        <v>2687.5790000000002</v>
      </c>
      <c r="AO93" s="736">
        <v>3806.3539999999998</v>
      </c>
      <c r="AP93" s="736">
        <v>3248.8130000000001</v>
      </c>
      <c r="AQ93" s="736">
        <v>2710.5189999999998</v>
      </c>
      <c r="AR93" s="736">
        <v>4635.835</v>
      </c>
      <c r="AS93" s="738">
        <v>3455.0459999999998</v>
      </c>
      <c r="AT93" s="740">
        <f t="shared" si="8"/>
        <v>-0.90867334240226239</v>
      </c>
      <c r="AU93" s="793"/>
      <c r="AV93" s="747">
        <f t="shared" si="11"/>
        <v>4.8772461949262578</v>
      </c>
      <c r="AW93" s="748">
        <f t="shared" si="11"/>
        <v>3.831632902415504</v>
      </c>
      <c r="AX93" s="749">
        <f t="shared" si="11"/>
        <v>3.0658373006461868</v>
      </c>
      <c r="AY93" s="748">
        <f t="shared" si="11"/>
        <v>3.1316883449767272</v>
      </c>
      <c r="AZ93" s="748">
        <f t="shared" si="11"/>
        <v>2.5778080883720791</v>
      </c>
      <c r="BA93" s="748">
        <f t="shared" si="11"/>
        <v>2.8973401747840173</v>
      </c>
      <c r="BB93" s="748">
        <f t="shared" si="11"/>
        <v>2.3923380821254012</v>
      </c>
      <c r="BC93" s="748">
        <f t="shared" si="11"/>
        <v>2.5100457452594509</v>
      </c>
      <c r="BD93" s="748">
        <f t="shared" si="11"/>
        <v>0.46119723212770264</v>
      </c>
      <c r="BE93" s="748">
        <f t="shared" si="11"/>
        <v>0.16334645345883003</v>
      </c>
      <c r="BF93" s="748">
        <f t="shared" si="11"/>
        <v>0.22528411986152971</v>
      </c>
      <c r="BG93" s="748">
        <f t="shared" si="11"/>
        <v>0.25762677675091122</v>
      </c>
      <c r="BH93" s="748">
        <f t="shared" si="11"/>
        <v>0.20379047568335598</v>
      </c>
      <c r="BI93" s="748">
        <f t="shared" si="11"/>
        <v>0.27726239804389069</v>
      </c>
      <c r="BJ93" s="748">
        <f t="shared" si="11"/>
        <v>0.2569361149178091</v>
      </c>
      <c r="BK93" s="794">
        <f t="shared" si="9"/>
        <v>-0.91619381926638621</v>
      </c>
      <c r="BL93" s="795" t="s">
        <v>325</v>
      </c>
      <c r="BM93" s="823" t="s">
        <v>1044</v>
      </c>
      <c r="BN93" s="37"/>
    </row>
    <row r="94" spans="1:66" ht="51" x14ac:dyDescent="0.2">
      <c r="A94" s="728">
        <v>104</v>
      </c>
      <c r="B94" s="752"/>
      <c r="C94" s="753"/>
      <c r="D94" s="753">
        <v>83</v>
      </c>
      <c r="E94" s="753">
        <v>18.260000000002002</v>
      </c>
      <c r="F94" s="754"/>
      <c r="G94" s="752"/>
      <c r="H94" s="752"/>
      <c r="I94" s="752"/>
      <c r="J94" s="753">
        <v>2712</v>
      </c>
      <c r="K94" s="755" t="s">
        <v>932</v>
      </c>
      <c r="L94" s="756">
        <v>2</v>
      </c>
      <c r="M94" s="742">
        <v>33783548.274999999</v>
      </c>
      <c r="N94" s="742">
        <v>28619400.774999999</v>
      </c>
      <c r="O94" s="757">
        <v>32833770.050000001</v>
      </c>
      <c r="P94" s="742">
        <v>29431943.274999999</v>
      </c>
      <c r="Q94" s="742">
        <v>27856029.100000001</v>
      </c>
      <c r="R94" s="742">
        <v>33742391.375</v>
      </c>
      <c r="S94" s="742">
        <v>36636142.354000002</v>
      </c>
      <c r="T94" s="742">
        <v>29398620.269000001</v>
      </c>
      <c r="U94" s="742">
        <v>35523515.829000004</v>
      </c>
      <c r="V94" s="742">
        <v>27521682.613000002</v>
      </c>
      <c r="W94" s="742">
        <v>24979145.261</v>
      </c>
      <c r="X94" s="742">
        <v>19453730.712000001</v>
      </c>
      <c r="Y94" s="742">
        <v>37665986.050999999</v>
      </c>
      <c r="Z94" s="742">
        <v>34452059.818000004</v>
      </c>
      <c r="AA94" s="744">
        <v>38520123.098999999</v>
      </c>
      <c r="AB94" s="758">
        <v>56</v>
      </c>
      <c r="AC94" s="745">
        <f t="shared" si="7"/>
        <v>0.17318611418489843</v>
      </c>
      <c r="AD94" s="759"/>
      <c r="AE94" s="742">
        <v>26697.486000000001</v>
      </c>
      <c r="AF94" s="742">
        <v>21286.851999999999</v>
      </c>
      <c r="AG94" s="760">
        <v>21367.32</v>
      </c>
      <c r="AH94" s="742">
        <v>21147.957999999999</v>
      </c>
      <c r="AI94" s="742">
        <v>28733.394</v>
      </c>
      <c r="AJ94" s="742">
        <v>41530.021999999997</v>
      </c>
      <c r="AK94" s="742">
        <v>24445.152999999998</v>
      </c>
      <c r="AL94" s="742">
        <v>17685.295999999998</v>
      </c>
      <c r="AM94" s="742">
        <v>3456.5369999999998</v>
      </c>
      <c r="AN94" s="742">
        <v>4273.951</v>
      </c>
      <c r="AO94" s="742">
        <v>2119.0729999999999</v>
      </c>
      <c r="AP94" s="742">
        <v>1650.0550000000001</v>
      </c>
      <c r="AQ94" s="742">
        <v>3539.5920000000001</v>
      </c>
      <c r="AR94" s="742">
        <v>3993.06</v>
      </c>
      <c r="AS94" s="744">
        <v>4516.143</v>
      </c>
      <c r="AT94" s="745">
        <f t="shared" si="8"/>
        <v>-0.78864251576706856</v>
      </c>
      <c r="AU94" s="746"/>
      <c r="AV94" s="761">
        <f t="shared" si="11"/>
        <v>1.5805021889755895</v>
      </c>
      <c r="AW94" s="762">
        <f t="shared" si="11"/>
        <v>1.4875819495560352</v>
      </c>
      <c r="AX94" s="763">
        <f t="shared" si="11"/>
        <v>1.301545327719684</v>
      </c>
      <c r="AY94" s="762">
        <f t="shared" si="11"/>
        <v>1.4370752078720836</v>
      </c>
      <c r="AZ94" s="762">
        <f t="shared" si="11"/>
        <v>2.0629928190303333</v>
      </c>
      <c r="BA94" s="762">
        <f t="shared" si="11"/>
        <v>2.461593284154123</v>
      </c>
      <c r="BB94" s="762">
        <f t="shared" si="11"/>
        <v>1.3344829138284551</v>
      </c>
      <c r="BC94" s="762">
        <f t="shared" si="11"/>
        <v>1.2031378233521139</v>
      </c>
      <c r="BD94" s="762">
        <f t="shared" si="11"/>
        <v>0.19460556869645312</v>
      </c>
      <c r="BE94" s="762">
        <f t="shared" si="11"/>
        <v>0.3105879142709958</v>
      </c>
      <c r="BF94" s="762">
        <f t="shared" si="11"/>
        <v>0.16966737475269131</v>
      </c>
      <c r="BG94" s="762">
        <f t="shared" si="11"/>
        <v>0.1696389267876692</v>
      </c>
      <c r="BH94" s="762">
        <f t="shared" si="11"/>
        <v>0.18794633413857098</v>
      </c>
      <c r="BI94" s="762">
        <f t="shared" si="11"/>
        <v>0.23180384691621631</v>
      </c>
      <c r="BJ94" s="762">
        <f t="shared" si="11"/>
        <v>0.23448227246798395</v>
      </c>
      <c r="BK94" s="797">
        <f t="shared" si="9"/>
        <v>-0.81984317605073465</v>
      </c>
      <c r="BL94" s="795" t="s">
        <v>325</v>
      </c>
      <c r="BM94" s="823" t="s">
        <v>1045</v>
      </c>
      <c r="BN94" s="844"/>
    </row>
    <row r="95" spans="1:66" ht="63.75" x14ac:dyDescent="0.2">
      <c r="A95" s="728">
        <v>105</v>
      </c>
      <c r="B95" s="752"/>
      <c r="C95" s="753"/>
      <c r="D95" s="753">
        <v>70</v>
      </c>
      <c r="E95" s="767"/>
      <c r="F95" s="754"/>
      <c r="G95" s="752"/>
      <c r="H95" s="752"/>
      <c r="I95" s="752"/>
      <c r="J95" s="753">
        <v>3943</v>
      </c>
      <c r="K95" s="755" t="s">
        <v>933</v>
      </c>
      <c r="L95" s="756">
        <v>3</v>
      </c>
      <c r="M95" s="742">
        <v>39324194</v>
      </c>
      <c r="N95" s="742">
        <v>31220029.125</v>
      </c>
      <c r="O95" s="757">
        <v>24454214.925000001</v>
      </c>
      <c r="P95" s="742">
        <v>34146723.924999997</v>
      </c>
      <c r="Q95" s="742">
        <v>37759357.850000001</v>
      </c>
      <c r="R95" s="742">
        <v>40003693.274999999</v>
      </c>
      <c r="S95" s="742">
        <v>39408867.600000001</v>
      </c>
      <c r="T95" s="742">
        <v>44597074.549999997</v>
      </c>
      <c r="U95" s="742">
        <v>33384325.155000001</v>
      </c>
      <c r="V95" s="742">
        <v>43351427.473999999</v>
      </c>
      <c r="W95" s="742">
        <v>37871602.490000002</v>
      </c>
      <c r="X95" s="742">
        <v>31888714.642000001</v>
      </c>
      <c r="Y95" s="742">
        <v>7190943.8849999998</v>
      </c>
      <c r="Z95" s="742">
        <v>35359662.737999998</v>
      </c>
      <c r="AA95" s="744">
        <v>37390538.505000003</v>
      </c>
      <c r="AB95" s="758">
        <v>80</v>
      </c>
      <c r="AC95" s="745">
        <f t="shared" si="7"/>
        <v>0.52900179456486895</v>
      </c>
      <c r="AD95" s="759"/>
      <c r="AE95" s="742">
        <v>22771.781999999999</v>
      </c>
      <c r="AF95" s="742">
        <v>19154.312999999998</v>
      </c>
      <c r="AG95" s="760">
        <v>15551.518</v>
      </c>
      <c r="AH95" s="742">
        <v>23299.117999999999</v>
      </c>
      <c r="AI95" s="742">
        <v>27107.35</v>
      </c>
      <c r="AJ95" s="742">
        <v>27603.521000000001</v>
      </c>
      <c r="AK95" s="742">
        <v>25319.613000000001</v>
      </c>
      <c r="AL95" s="742">
        <v>26824.155999999999</v>
      </c>
      <c r="AM95" s="742">
        <v>22208.166000000001</v>
      </c>
      <c r="AN95" s="742">
        <v>27789.412</v>
      </c>
      <c r="AO95" s="742">
        <v>26596.33</v>
      </c>
      <c r="AP95" s="742">
        <v>20300.72</v>
      </c>
      <c r="AQ95" s="742">
        <v>1893.826</v>
      </c>
      <c r="AR95" s="742">
        <v>2048.7759999999998</v>
      </c>
      <c r="AS95" s="744">
        <v>2686.848</v>
      </c>
      <c r="AT95" s="745">
        <f t="shared" si="8"/>
        <v>-0.82722921325107945</v>
      </c>
      <c r="AU95" s="746"/>
      <c r="AV95" s="761">
        <f t="shared" si="11"/>
        <v>1.1581563248314766</v>
      </c>
      <c r="AW95" s="762">
        <f t="shared" si="11"/>
        <v>1.2270528591315015</v>
      </c>
      <c r="AX95" s="763">
        <f t="shared" si="11"/>
        <v>1.2718885515397504</v>
      </c>
      <c r="AY95" s="762">
        <f t="shared" si="11"/>
        <v>1.3646473407624273</v>
      </c>
      <c r="AZ95" s="762">
        <f t="shared" si="11"/>
        <v>1.4357950740414935</v>
      </c>
      <c r="BA95" s="762">
        <f t="shared" si="11"/>
        <v>1.3800486275226298</v>
      </c>
      <c r="BB95" s="762">
        <f t="shared" si="11"/>
        <v>1.2849703400257053</v>
      </c>
      <c r="BC95" s="762">
        <f t="shared" si="11"/>
        <v>1.2029558562154612</v>
      </c>
      <c r="BD95" s="762">
        <f t="shared" si="11"/>
        <v>1.3304546907502106</v>
      </c>
      <c r="BE95" s="762">
        <f t="shared" si="11"/>
        <v>1.2820529158661125</v>
      </c>
      <c r="BF95" s="762">
        <f t="shared" si="11"/>
        <v>1.4045526595830087</v>
      </c>
      <c r="BG95" s="762">
        <f t="shared" si="11"/>
        <v>1.2732228456309318</v>
      </c>
      <c r="BH95" s="762">
        <f t="shared" si="11"/>
        <v>0.52672528955494691</v>
      </c>
      <c r="BI95" s="762">
        <f t="shared" si="11"/>
        <v>0.11588210075308439</v>
      </c>
      <c r="BJ95" s="762">
        <f t="shared" si="11"/>
        <v>0.14371806919232813</v>
      </c>
      <c r="BK95" s="797">
        <f t="shared" si="9"/>
        <v>-0.88700419622588567</v>
      </c>
      <c r="BL95" s="795" t="s">
        <v>337</v>
      </c>
      <c r="BM95" s="823" t="s">
        <v>1046</v>
      </c>
      <c r="BN95" s="844"/>
    </row>
    <row r="96" spans="1:66" ht="63.75" x14ac:dyDescent="0.2">
      <c r="A96" s="728">
        <v>106</v>
      </c>
      <c r="B96" s="752"/>
      <c r="C96" s="753"/>
      <c r="D96" s="753">
        <v>100</v>
      </c>
      <c r="E96" s="753">
        <v>26.909999999999901</v>
      </c>
      <c r="F96" s="754">
        <v>2830</v>
      </c>
      <c r="G96" s="752">
        <v>74</v>
      </c>
      <c r="H96" s="752" t="s">
        <v>155</v>
      </c>
      <c r="I96" s="752" t="s">
        <v>9</v>
      </c>
      <c r="J96" s="753">
        <v>1626</v>
      </c>
      <c r="K96" s="755" t="s">
        <v>934</v>
      </c>
      <c r="L96" s="756">
        <v>6</v>
      </c>
      <c r="M96" s="742">
        <v>29296532.675000001</v>
      </c>
      <c r="N96" s="742">
        <v>21947782.300000001</v>
      </c>
      <c r="O96" s="757">
        <v>25725156.350000001</v>
      </c>
      <c r="P96" s="742">
        <v>25334492.550000001</v>
      </c>
      <c r="Q96" s="742">
        <v>25335884.625</v>
      </c>
      <c r="R96" s="742">
        <v>24021820.600000001</v>
      </c>
      <c r="S96" s="742">
        <v>24660800.550000001</v>
      </c>
      <c r="T96" s="742">
        <v>26568785.649999999</v>
      </c>
      <c r="U96" s="742">
        <v>12273147.960999999</v>
      </c>
      <c r="V96" s="742">
        <v>23873641.145</v>
      </c>
      <c r="W96" s="742">
        <v>23822941.752</v>
      </c>
      <c r="X96" s="742">
        <v>22733209.434999999</v>
      </c>
      <c r="Y96" s="742">
        <v>19499477.888</v>
      </c>
      <c r="Z96" s="742">
        <v>14813207.778999999</v>
      </c>
      <c r="AA96" s="744">
        <v>12681133.069</v>
      </c>
      <c r="AB96" s="758">
        <v>45.8333333333333</v>
      </c>
      <c r="AC96" s="745">
        <f t="shared" si="7"/>
        <v>-0.50705321684079874</v>
      </c>
      <c r="AD96" s="759"/>
      <c r="AE96" s="742">
        <v>30441.5</v>
      </c>
      <c r="AF96" s="742">
        <v>25448.345000000001</v>
      </c>
      <c r="AG96" s="760">
        <v>30511.137999999999</v>
      </c>
      <c r="AH96" s="742">
        <v>28676.201000000001</v>
      </c>
      <c r="AI96" s="742">
        <v>36997.678</v>
      </c>
      <c r="AJ96" s="742">
        <v>30020.143</v>
      </c>
      <c r="AK96" s="742">
        <v>29486.62</v>
      </c>
      <c r="AL96" s="742">
        <v>24230.452000000001</v>
      </c>
      <c r="AM96" s="742">
        <v>8978.3230000000003</v>
      </c>
      <c r="AN96" s="742">
        <v>19669.242999999999</v>
      </c>
      <c r="AO96" s="742">
        <v>46944.635999999999</v>
      </c>
      <c r="AP96" s="742">
        <v>57308.220999999998</v>
      </c>
      <c r="AQ96" s="742">
        <v>42999.337</v>
      </c>
      <c r="AR96" s="742">
        <v>31029.360000000001</v>
      </c>
      <c r="AS96" s="744">
        <v>23485.804</v>
      </c>
      <c r="AT96" s="745">
        <f t="shared" si="8"/>
        <v>-0.23025473517244749</v>
      </c>
      <c r="AU96" s="746"/>
      <c r="AV96" s="761">
        <f t="shared" si="11"/>
        <v>2.0781640160425572</v>
      </c>
      <c r="AW96" s="762">
        <f t="shared" si="11"/>
        <v>2.3189901058932958</v>
      </c>
      <c r="AX96" s="763">
        <f t="shared" si="11"/>
        <v>2.372085719121392</v>
      </c>
      <c r="AY96" s="762">
        <f t="shared" si="11"/>
        <v>2.263807016730635</v>
      </c>
      <c r="AZ96" s="762">
        <f t="shared" si="11"/>
        <v>2.9205751879287303</v>
      </c>
      <c r="BA96" s="762">
        <f t="shared" si="11"/>
        <v>2.4994061440955062</v>
      </c>
      <c r="BB96" s="762">
        <f t="shared" si="11"/>
        <v>2.3913757333396868</v>
      </c>
      <c r="BC96" s="762">
        <f t="shared" si="11"/>
        <v>1.8239788840330384</v>
      </c>
      <c r="BD96" s="762">
        <f t="shared" si="11"/>
        <v>1.4630839664819715</v>
      </c>
      <c r="BE96" s="762">
        <f t="shared" si="11"/>
        <v>1.6477790614792287</v>
      </c>
      <c r="BF96" s="762">
        <f t="shared" si="11"/>
        <v>3.9411283869725175</v>
      </c>
      <c r="BG96" s="762">
        <f t="shared" si="11"/>
        <v>5.0418064518218344</v>
      </c>
      <c r="BH96" s="762">
        <f t="shared" si="11"/>
        <v>4.4103064960997589</v>
      </c>
      <c r="BI96" s="762">
        <f t="shared" si="11"/>
        <v>4.1894180467769973</v>
      </c>
      <c r="BJ96" s="762">
        <f t="shared" si="11"/>
        <v>3.7040544992643984</v>
      </c>
      <c r="BK96" s="797">
        <f t="shared" si="9"/>
        <v>0.561517979475194</v>
      </c>
      <c r="BL96" s="795"/>
      <c r="BM96" s="824" t="s">
        <v>500</v>
      </c>
      <c r="BN96" s="769"/>
    </row>
    <row r="97" spans="1:66" ht="56.25" customHeight="1" x14ac:dyDescent="0.2">
      <c r="A97" s="728">
        <v>107</v>
      </c>
      <c r="B97" s="752"/>
      <c r="C97" s="753"/>
      <c r="D97" s="753">
        <v>77</v>
      </c>
      <c r="E97" s="753">
        <v>41.5299999999988</v>
      </c>
      <c r="F97" s="754">
        <v>2832</v>
      </c>
      <c r="G97" s="752">
        <v>68</v>
      </c>
      <c r="H97" s="752" t="s">
        <v>157</v>
      </c>
      <c r="I97" s="752" t="s">
        <v>9</v>
      </c>
      <c r="J97" s="753">
        <v>1599</v>
      </c>
      <c r="K97" s="755" t="s">
        <v>935</v>
      </c>
      <c r="L97" s="756">
        <v>7</v>
      </c>
      <c r="M97" s="742">
        <v>36844663</v>
      </c>
      <c r="N97" s="742">
        <v>25839409.675000001</v>
      </c>
      <c r="O97" s="757">
        <v>31401833.675000001</v>
      </c>
      <c r="P97" s="742">
        <v>26380507.074999999</v>
      </c>
      <c r="Q97" s="742">
        <v>33685190.549999997</v>
      </c>
      <c r="R97" s="742">
        <v>26946268.800000001</v>
      </c>
      <c r="S97" s="742">
        <v>31952502.949999999</v>
      </c>
      <c r="T97" s="742">
        <v>27828465.824999999</v>
      </c>
      <c r="U97" s="742">
        <v>34168588.358999997</v>
      </c>
      <c r="V97" s="742">
        <v>38549906.417999998</v>
      </c>
      <c r="W97" s="742">
        <v>41667170.777999997</v>
      </c>
      <c r="X97" s="742">
        <v>32240377.581999999</v>
      </c>
      <c r="Y97" s="742">
        <v>40691724.932999998</v>
      </c>
      <c r="Z97" s="742">
        <v>38614088.762999997</v>
      </c>
      <c r="AA97" s="744">
        <v>35180952.526000001</v>
      </c>
      <c r="AB97" s="758">
        <v>40.3333333333333</v>
      </c>
      <c r="AC97" s="745">
        <f t="shared" si="7"/>
        <v>0.12034707559159759</v>
      </c>
      <c r="AD97" s="759"/>
      <c r="AE97" s="742">
        <v>39662.928999999996</v>
      </c>
      <c r="AF97" s="742">
        <v>36521.760000000002</v>
      </c>
      <c r="AG97" s="760">
        <v>46562.961000000003</v>
      </c>
      <c r="AH97" s="742">
        <v>41189.457999999999</v>
      </c>
      <c r="AI97" s="742">
        <v>64168.800000000003</v>
      </c>
      <c r="AJ97" s="742">
        <v>37418.718999999997</v>
      </c>
      <c r="AK97" s="742">
        <v>29235.638999999999</v>
      </c>
      <c r="AL97" s="742">
        <v>25229.001</v>
      </c>
      <c r="AM97" s="742">
        <v>2468.9650000000001</v>
      </c>
      <c r="AN97" s="742">
        <v>2657.527</v>
      </c>
      <c r="AO97" s="742">
        <v>3596.67</v>
      </c>
      <c r="AP97" s="742">
        <v>2764.7020000000002</v>
      </c>
      <c r="AQ97" s="742">
        <v>6097.91</v>
      </c>
      <c r="AR97" s="742">
        <v>5182.0249999999996</v>
      </c>
      <c r="AS97" s="744">
        <v>4685.8320000000003</v>
      </c>
      <c r="AT97" s="745">
        <f t="shared" si="8"/>
        <v>-0.89936567822651992</v>
      </c>
      <c r="AU97" s="746"/>
      <c r="AV97" s="761">
        <f t="shared" si="11"/>
        <v>2.15298096226311</v>
      </c>
      <c r="AW97" s="762">
        <f t="shared" si="11"/>
        <v>2.8268261898672806</v>
      </c>
      <c r="AX97" s="763">
        <f t="shared" si="11"/>
        <v>2.9656205100576822</v>
      </c>
      <c r="AY97" s="762">
        <f t="shared" si="11"/>
        <v>3.1227192019393737</v>
      </c>
      <c r="AZ97" s="762">
        <f t="shared" si="11"/>
        <v>3.8099116527040104</v>
      </c>
      <c r="BA97" s="762">
        <f t="shared" si="11"/>
        <v>2.7772838813216323</v>
      </c>
      <c r="BB97" s="762">
        <f t="shared" si="11"/>
        <v>1.8299435913204416</v>
      </c>
      <c r="BC97" s="762">
        <f t="shared" si="11"/>
        <v>1.8131794371025123</v>
      </c>
      <c r="BD97" s="762">
        <f t="shared" si="11"/>
        <v>0.14451665219875409</v>
      </c>
      <c r="BE97" s="762">
        <f t="shared" si="11"/>
        <v>0.13787462782317564</v>
      </c>
      <c r="BF97" s="762">
        <f t="shared" si="11"/>
        <v>0.17263807130860054</v>
      </c>
      <c r="BG97" s="762">
        <f t="shared" si="11"/>
        <v>0.17150555963361608</v>
      </c>
      <c r="BH97" s="762">
        <f t="shared" si="11"/>
        <v>0.2997125341843026</v>
      </c>
      <c r="BI97" s="762">
        <f t="shared" si="11"/>
        <v>0.26840074004105019</v>
      </c>
      <c r="BJ97" s="762">
        <f t="shared" si="11"/>
        <v>0.26638460095911276</v>
      </c>
      <c r="BK97" s="797">
        <f t="shared" si="9"/>
        <v>-0.91017576252400167</v>
      </c>
      <c r="BL97" s="795" t="s">
        <v>324</v>
      </c>
      <c r="BM97" s="823" t="s">
        <v>556</v>
      </c>
      <c r="BN97" s="769"/>
    </row>
    <row r="98" spans="1:66" ht="51" x14ac:dyDescent="0.2">
      <c r="A98" s="728">
        <v>108</v>
      </c>
      <c r="B98" s="752"/>
      <c r="C98" s="753"/>
      <c r="D98" s="767"/>
      <c r="E98" s="753">
        <v>20.979999999999599</v>
      </c>
      <c r="F98" s="754"/>
      <c r="G98" s="752"/>
      <c r="H98" s="752"/>
      <c r="I98" s="752"/>
      <c r="J98" s="753">
        <v>2712</v>
      </c>
      <c r="K98" s="755" t="s">
        <v>936</v>
      </c>
      <c r="L98" s="756" t="s">
        <v>450</v>
      </c>
      <c r="M98" s="742">
        <v>18868599.765999999</v>
      </c>
      <c r="N98" s="742">
        <v>15245686.082</v>
      </c>
      <c r="O98" s="757">
        <v>15004757.186000001</v>
      </c>
      <c r="P98" s="742">
        <v>14156133.794</v>
      </c>
      <c r="Q98" s="742">
        <v>10687896.388</v>
      </c>
      <c r="R98" s="742">
        <v>14089802.945</v>
      </c>
      <c r="S98" s="742">
        <v>10632459.411</v>
      </c>
      <c r="T98" s="742">
        <v>11188637.550000001</v>
      </c>
      <c r="U98" s="742">
        <v>10280404.960999999</v>
      </c>
      <c r="V98" s="742">
        <v>10354695.649</v>
      </c>
      <c r="W98" s="742">
        <v>9451999.875</v>
      </c>
      <c r="X98" s="742">
        <v>11364139.007999999</v>
      </c>
      <c r="Y98" s="742">
        <v>8774620.1239999998</v>
      </c>
      <c r="Z98" s="742">
        <v>11142736.226</v>
      </c>
      <c r="AA98" s="744">
        <v>10065019.812000001</v>
      </c>
      <c r="AB98" s="758">
        <v>55.6666666666667</v>
      </c>
      <c r="AC98" s="745">
        <f t="shared" si="7"/>
        <v>-0.32921141693708711</v>
      </c>
      <c r="AD98" s="759"/>
      <c r="AE98" s="742">
        <v>23048.822</v>
      </c>
      <c r="AF98" s="742">
        <v>24251.356</v>
      </c>
      <c r="AG98" s="760">
        <v>23572.937999999998</v>
      </c>
      <c r="AH98" s="742">
        <v>24072.02</v>
      </c>
      <c r="AI98" s="742">
        <v>21152.243999999999</v>
      </c>
      <c r="AJ98" s="742">
        <v>24320.758999999998</v>
      </c>
      <c r="AK98" s="742">
        <v>18337.136999999999</v>
      </c>
      <c r="AL98" s="742">
        <v>17055.236000000001</v>
      </c>
      <c r="AM98" s="742">
        <v>19872.434000000001</v>
      </c>
      <c r="AN98" s="742">
        <v>19970.748</v>
      </c>
      <c r="AO98" s="742">
        <v>17983.858</v>
      </c>
      <c r="AP98" s="742">
        <v>21756.276000000002</v>
      </c>
      <c r="AQ98" s="742">
        <v>15790.843000000001</v>
      </c>
      <c r="AR98" s="742">
        <v>19958.031999999999</v>
      </c>
      <c r="AS98" s="744">
        <v>18865.346000000001</v>
      </c>
      <c r="AT98" s="745">
        <f t="shared" si="8"/>
        <v>-0.19970323597338599</v>
      </c>
      <c r="AU98" s="746"/>
      <c r="AV98" s="761">
        <f t="shared" si="11"/>
        <v>2.4430876997595226</v>
      </c>
      <c r="AW98" s="762">
        <f t="shared" si="11"/>
        <v>3.1814056605340508</v>
      </c>
      <c r="AX98" s="763">
        <f t="shared" si="11"/>
        <v>3.1420619084718586</v>
      </c>
      <c r="AY98" s="762">
        <f t="shared" si="11"/>
        <v>3.4009314054664834</v>
      </c>
      <c r="AZ98" s="762">
        <f t="shared" si="11"/>
        <v>3.9581678624334358</v>
      </c>
      <c r="BA98" s="762">
        <f t="shared" si="11"/>
        <v>3.4522497007143205</v>
      </c>
      <c r="BB98" s="762">
        <f t="shared" si="11"/>
        <v>3.4492747709958786</v>
      </c>
      <c r="BC98" s="762">
        <f t="shared" si="11"/>
        <v>3.0486707472260552</v>
      </c>
      <c r="BD98" s="762">
        <f t="shared" si="11"/>
        <v>3.8660799988694143</v>
      </c>
      <c r="BE98" s="762">
        <f t="shared" si="11"/>
        <v>3.8573317221407017</v>
      </c>
      <c r="BF98" s="762">
        <f t="shared" si="11"/>
        <v>3.805302208597416</v>
      </c>
      <c r="BG98" s="762">
        <f t="shared" si="11"/>
        <v>3.8289352118421398</v>
      </c>
      <c r="BH98" s="762">
        <f t="shared" si="11"/>
        <v>3.5992083479054551</v>
      </c>
      <c r="BI98" s="762">
        <f t="shared" si="11"/>
        <v>3.5822497446239021</v>
      </c>
      <c r="BJ98" s="762">
        <f t="shared" si="11"/>
        <v>3.7486952539343892</v>
      </c>
      <c r="BK98" s="797">
        <f t="shared" si="9"/>
        <v>0.19306855279550064</v>
      </c>
      <c r="BL98" s="795"/>
      <c r="BM98" s="824" t="s">
        <v>501</v>
      </c>
      <c r="BN98" s="769"/>
    </row>
    <row r="99" spans="1:66" ht="68.25" customHeight="1" x14ac:dyDescent="0.2">
      <c r="A99" s="728">
        <v>109</v>
      </c>
      <c r="B99" s="752"/>
      <c r="C99" s="753"/>
      <c r="D99" s="753">
        <v>38</v>
      </c>
      <c r="E99" s="753">
        <v>36.6600000000035</v>
      </c>
      <c r="F99" s="754">
        <v>2836</v>
      </c>
      <c r="G99" s="752">
        <v>60</v>
      </c>
      <c r="H99" s="752" t="s">
        <v>160</v>
      </c>
      <c r="I99" s="752" t="s">
        <v>9</v>
      </c>
      <c r="J99" s="753">
        <v>1626</v>
      </c>
      <c r="K99" s="755" t="s">
        <v>937</v>
      </c>
      <c r="L99" s="756">
        <v>12</v>
      </c>
      <c r="M99" s="742">
        <v>26676884.425000001</v>
      </c>
      <c r="N99" s="742">
        <v>34858120.25</v>
      </c>
      <c r="O99" s="757">
        <v>40123647.825000003</v>
      </c>
      <c r="P99" s="742">
        <v>31505463.910999998</v>
      </c>
      <c r="Q99" s="742">
        <v>22621910.340999998</v>
      </c>
      <c r="R99" s="742">
        <v>31030885.923</v>
      </c>
      <c r="S99" s="742">
        <v>31705424.75</v>
      </c>
      <c r="T99" s="742">
        <v>24480325.888</v>
      </c>
      <c r="U99" s="742">
        <v>26876131.765999999</v>
      </c>
      <c r="V99" s="742">
        <v>28746315.951000001</v>
      </c>
      <c r="W99" s="742">
        <v>24931939.429000001</v>
      </c>
      <c r="X99" s="742">
        <v>21935452.267999999</v>
      </c>
      <c r="Y99" s="742">
        <v>23361606.368000001</v>
      </c>
      <c r="Z99" s="742">
        <v>26371179.642999999</v>
      </c>
      <c r="AA99" s="744">
        <v>19827517.044</v>
      </c>
      <c r="AB99" s="758">
        <v>46</v>
      </c>
      <c r="AC99" s="745">
        <f t="shared" si="7"/>
        <v>-0.50583962030376539</v>
      </c>
      <c r="AD99" s="759"/>
      <c r="AE99" s="742">
        <v>19372.131000000001</v>
      </c>
      <c r="AF99" s="742">
        <v>30329.126</v>
      </c>
      <c r="AG99" s="760">
        <v>41840.317000000003</v>
      </c>
      <c r="AH99" s="742">
        <v>30968.304</v>
      </c>
      <c r="AI99" s="742">
        <v>25593.542000000001</v>
      </c>
      <c r="AJ99" s="742">
        <v>37773.891000000003</v>
      </c>
      <c r="AK99" s="742">
        <v>38697.127</v>
      </c>
      <c r="AL99" s="742">
        <v>32219.491000000002</v>
      </c>
      <c r="AM99" s="742">
        <v>20582.907999999999</v>
      </c>
      <c r="AN99" s="742">
        <v>36502.849000000002</v>
      </c>
      <c r="AO99" s="742">
        <v>34481.008000000002</v>
      </c>
      <c r="AP99" s="742">
        <v>31449.031999999999</v>
      </c>
      <c r="AQ99" s="742">
        <v>37045.231</v>
      </c>
      <c r="AR99" s="742">
        <v>39561.542999999998</v>
      </c>
      <c r="AS99" s="744">
        <v>33113.093000000001</v>
      </c>
      <c r="AT99" s="745">
        <f t="shared" si="8"/>
        <v>-0.2085840793223436</v>
      </c>
      <c r="AU99" s="746"/>
      <c r="AV99" s="761">
        <f t="shared" si="11"/>
        <v>1.4523533326737048</v>
      </c>
      <c r="AW99" s="762">
        <f t="shared" si="11"/>
        <v>1.7401469604489073</v>
      </c>
      <c r="AX99" s="763">
        <f t="shared" si="11"/>
        <v>2.0855689483910975</v>
      </c>
      <c r="AY99" s="762">
        <f t="shared" si="11"/>
        <v>1.965900523635048</v>
      </c>
      <c r="AZ99" s="762">
        <f t="shared" si="11"/>
        <v>2.2627215486407626</v>
      </c>
      <c r="BA99" s="762">
        <f t="shared" si="11"/>
        <v>2.4345995853120073</v>
      </c>
      <c r="BB99" s="762">
        <f t="shared" si="11"/>
        <v>2.441041386774041</v>
      </c>
      <c r="BC99" s="762">
        <f t="shared" si="11"/>
        <v>2.6322763142457721</v>
      </c>
      <c r="BD99" s="762">
        <f t="shared" si="11"/>
        <v>1.5316867902871854</v>
      </c>
      <c r="BE99" s="762">
        <f t="shared" si="11"/>
        <v>2.5396540594781971</v>
      </c>
      <c r="BF99" s="762">
        <f t="shared" si="11"/>
        <v>2.766010891225962</v>
      </c>
      <c r="BG99" s="762">
        <f t="shared" si="11"/>
        <v>2.8674158723299867</v>
      </c>
      <c r="BH99" s="762">
        <f t="shared" si="11"/>
        <v>3.1714626482829025</v>
      </c>
      <c r="BI99" s="762">
        <f t="shared" si="11"/>
        <v>3.0003620266946434</v>
      </c>
      <c r="BJ99" s="762">
        <f t="shared" si="11"/>
        <v>3.3401149449542746</v>
      </c>
      <c r="BK99" s="797">
        <f t="shared" si="9"/>
        <v>0.60153657232525959</v>
      </c>
      <c r="BL99" s="795"/>
      <c r="BM99" s="825" t="s">
        <v>1047</v>
      </c>
      <c r="BN99" s="769"/>
    </row>
    <row r="100" spans="1:66" ht="38.25" x14ac:dyDescent="0.2">
      <c r="A100" s="728">
        <v>110</v>
      </c>
      <c r="B100" s="752"/>
      <c r="C100" s="753"/>
      <c r="D100" s="732">
        <v>46</v>
      </c>
      <c r="E100" s="753">
        <v>31.769999999996799</v>
      </c>
      <c r="F100" s="754">
        <v>2837</v>
      </c>
      <c r="G100" s="752">
        <v>63</v>
      </c>
      <c r="H100" s="752" t="s">
        <v>162</v>
      </c>
      <c r="I100" s="752" t="s">
        <v>9</v>
      </c>
      <c r="J100" s="753">
        <v>2850</v>
      </c>
      <c r="K100" s="755" t="s">
        <v>938</v>
      </c>
      <c r="L100" s="756">
        <v>5</v>
      </c>
      <c r="M100" s="742">
        <v>25279802.375</v>
      </c>
      <c r="N100" s="742">
        <v>18723083.850000001</v>
      </c>
      <c r="O100" s="757">
        <v>32428652.949999999</v>
      </c>
      <c r="P100" s="742">
        <v>34726844.5</v>
      </c>
      <c r="Q100" s="742">
        <v>34355464.75</v>
      </c>
      <c r="R100" s="742">
        <v>43019729.975000001</v>
      </c>
      <c r="S100" s="742">
        <v>42648145.575000003</v>
      </c>
      <c r="T100" s="742">
        <v>34014902.975000001</v>
      </c>
      <c r="U100" s="742">
        <v>35179791.134999998</v>
      </c>
      <c r="V100" s="742">
        <v>27935909.094000001</v>
      </c>
      <c r="W100" s="742">
        <v>31735223.818</v>
      </c>
      <c r="X100" s="742">
        <v>39941603.728</v>
      </c>
      <c r="Y100" s="742">
        <v>23952908.824999999</v>
      </c>
      <c r="Z100" s="742">
        <v>0</v>
      </c>
      <c r="AA100" s="744">
        <v>0</v>
      </c>
      <c r="AB100" s="758">
        <v>61.75</v>
      </c>
      <c r="AC100" s="745">
        <f t="shared" si="7"/>
        <v>-1</v>
      </c>
      <c r="AD100" s="759"/>
      <c r="AE100" s="742">
        <v>36646.271000000001</v>
      </c>
      <c r="AF100" s="742">
        <v>25678.825000000001</v>
      </c>
      <c r="AG100" s="760">
        <v>37474.067000000003</v>
      </c>
      <c r="AH100" s="742">
        <v>43566.394</v>
      </c>
      <c r="AI100" s="742">
        <v>43710.964</v>
      </c>
      <c r="AJ100" s="742">
        <v>49292.866000000002</v>
      </c>
      <c r="AK100" s="742">
        <v>48631.561999999998</v>
      </c>
      <c r="AL100" s="742">
        <v>37056.572</v>
      </c>
      <c r="AM100" s="742">
        <v>35711.409</v>
      </c>
      <c r="AN100" s="742">
        <v>28127.938999999998</v>
      </c>
      <c r="AO100" s="742">
        <v>31526.671999999999</v>
      </c>
      <c r="AP100" s="742">
        <v>34804.673999999999</v>
      </c>
      <c r="AQ100" s="742">
        <v>29916.038</v>
      </c>
      <c r="AR100" s="742">
        <v>0</v>
      </c>
      <c r="AS100" s="744">
        <v>0</v>
      </c>
      <c r="AT100" s="745">
        <f t="shared" si="8"/>
        <v>-1</v>
      </c>
      <c r="AU100" s="746"/>
      <c r="AV100" s="761">
        <f t="shared" si="11"/>
        <v>2.8992529653824084</v>
      </c>
      <c r="AW100" s="762">
        <f t="shared" si="11"/>
        <v>2.7430123376817539</v>
      </c>
      <c r="AX100" s="763">
        <f t="shared" si="11"/>
        <v>2.3111701283293669</v>
      </c>
      <c r="AY100" s="762">
        <f t="shared" si="11"/>
        <v>2.5090902802873436</v>
      </c>
      <c r="AZ100" s="762">
        <f t="shared" si="11"/>
        <v>2.544629468300236</v>
      </c>
      <c r="BA100" s="762">
        <f t="shared" si="11"/>
        <v>2.2916399535118188</v>
      </c>
      <c r="BB100" s="762">
        <f t="shared" si="11"/>
        <v>2.2805944476285704</v>
      </c>
      <c r="BC100" s="762">
        <f t="shared" si="11"/>
        <v>2.1788433162508527</v>
      </c>
      <c r="BD100" s="762">
        <f t="shared" si="11"/>
        <v>2.0302229119530559</v>
      </c>
      <c r="BE100" s="762">
        <f t="shared" si="11"/>
        <v>2.0137478902407544</v>
      </c>
      <c r="BF100" s="762">
        <f t="shared" si="11"/>
        <v>1.986856760853742</v>
      </c>
      <c r="BG100" s="762">
        <f t="shared" si="11"/>
        <v>1.7427779934435186</v>
      </c>
      <c r="BH100" s="762">
        <f t="shared" si="11"/>
        <v>2.4979043855229972</v>
      </c>
      <c r="BI100" s="762">
        <f t="shared" si="11"/>
        <v>0</v>
      </c>
      <c r="BJ100" s="762">
        <f t="shared" si="11"/>
        <v>0</v>
      </c>
      <c r="BK100" s="797">
        <f t="shared" si="9"/>
        <v>-1</v>
      </c>
      <c r="BL100" s="795"/>
      <c r="BM100" s="825" t="s">
        <v>614</v>
      </c>
      <c r="BN100" s="769"/>
    </row>
    <row r="101" spans="1:66" ht="51" x14ac:dyDescent="0.2">
      <c r="A101" s="728">
        <v>111</v>
      </c>
      <c r="B101" s="752"/>
      <c r="C101" s="753"/>
      <c r="D101" s="732">
        <v>2</v>
      </c>
      <c r="E101" s="732">
        <v>77.470000000001207</v>
      </c>
      <c r="F101" s="754">
        <v>2840</v>
      </c>
      <c r="G101" s="752">
        <v>62</v>
      </c>
      <c r="H101" s="752" t="s">
        <v>164</v>
      </c>
      <c r="I101" s="752" t="s">
        <v>9</v>
      </c>
      <c r="J101" s="753">
        <v>593</v>
      </c>
      <c r="K101" s="755" t="s">
        <v>939</v>
      </c>
      <c r="L101" s="756">
        <v>4</v>
      </c>
      <c r="M101" s="742">
        <v>39401653.825000003</v>
      </c>
      <c r="N101" s="742">
        <v>28039496.425000001</v>
      </c>
      <c r="O101" s="757">
        <v>43720679.799999997</v>
      </c>
      <c r="P101" s="742">
        <v>47052639.200000003</v>
      </c>
      <c r="Q101" s="742">
        <v>27387382.375</v>
      </c>
      <c r="R101" s="742">
        <v>44779193.25</v>
      </c>
      <c r="S101" s="742">
        <v>38915109.549999997</v>
      </c>
      <c r="T101" s="742">
        <v>44885033.725000001</v>
      </c>
      <c r="U101" s="742">
        <v>36844643.395999998</v>
      </c>
      <c r="V101" s="742">
        <v>20260274.344000001</v>
      </c>
      <c r="W101" s="742">
        <v>25123658.02</v>
      </c>
      <c r="X101" s="742">
        <v>28347872.100000001</v>
      </c>
      <c r="Y101" s="742">
        <v>25808235.669</v>
      </c>
      <c r="Z101" s="742">
        <v>29539572.434999999</v>
      </c>
      <c r="AA101" s="744">
        <v>41495672.449000001</v>
      </c>
      <c r="AB101" s="758">
        <v>2.8333333333333299</v>
      </c>
      <c r="AC101" s="745">
        <f t="shared" si="7"/>
        <v>-5.0891417086337168E-2</v>
      </c>
      <c r="AD101" s="759"/>
      <c r="AE101" s="742">
        <v>76276.627999999997</v>
      </c>
      <c r="AF101" s="742">
        <v>46660.188999999998</v>
      </c>
      <c r="AG101" s="760">
        <v>87589.614000000001</v>
      </c>
      <c r="AH101" s="742">
        <v>83557.672000000006</v>
      </c>
      <c r="AI101" s="742">
        <v>47873.506000000001</v>
      </c>
      <c r="AJ101" s="742">
        <v>80980.932000000001</v>
      </c>
      <c r="AK101" s="742">
        <v>71922.539000000004</v>
      </c>
      <c r="AL101" s="742">
        <v>92626.290999999997</v>
      </c>
      <c r="AM101" s="742">
        <v>72394.948999999993</v>
      </c>
      <c r="AN101" s="742">
        <v>12025.109</v>
      </c>
      <c r="AO101" s="742">
        <v>1823.059</v>
      </c>
      <c r="AP101" s="742">
        <v>1803.165</v>
      </c>
      <c r="AQ101" s="742">
        <v>2179.3020000000001</v>
      </c>
      <c r="AR101" s="742">
        <v>1674.1079999999999</v>
      </c>
      <c r="AS101" s="744">
        <v>2310.7399999999998</v>
      </c>
      <c r="AT101" s="745">
        <f t="shared" si="8"/>
        <v>-0.97361856167102179</v>
      </c>
      <c r="AU101" s="746"/>
      <c r="AV101" s="761">
        <f t="shared" si="11"/>
        <v>3.8717475331760389</v>
      </c>
      <c r="AW101" s="762">
        <f t="shared" si="11"/>
        <v>3.3281759624183405</v>
      </c>
      <c r="AX101" s="763">
        <f t="shared" si="11"/>
        <v>4.0067818890592823</v>
      </c>
      <c r="AY101" s="762">
        <f t="shared" si="11"/>
        <v>3.5516678095285248</v>
      </c>
      <c r="AZ101" s="762">
        <f t="shared" si="11"/>
        <v>3.496026406941346</v>
      </c>
      <c r="BA101" s="762">
        <f t="shared" si="11"/>
        <v>3.6168999985277761</v>
      </c>
      <c r="BB101" s="762">
        <f t="shared" si="11"/>
        <v>3.6963811656544601</v>
      </c>
      <c r="BC101" s="762">
        <f t="shared" si="11"/>
        <v>4.1272684150133161</v>
      </c>
      <c r="BD101" s="762">
        <f t="shared" si="11"/>
        <v>3.9297407887443137</v>
      </c>
      <c r="BE101" s="762">
        <f t="shared" si="11"/>
        <v>1.1870628004167365</v>
      </c>
      <c r="BF101" s="762">
        <f t="shared" si="11"/>
        <v>0.14512687591502252</v>
      </c>
      <c r="BG101" s="762">
        <f t="shared" si="11"/>
        <v>0.1272169560832751</v>
      </c>
      <c r="BH101" s="762">
        <f t="shared" si="11"/>
        <v>0.1688842296660911</v>
      </c>
      <c r="BI101" s="762">
        <f t="shared" si="11"/>
        <v>0.11334679969954008</v>
      </c>
      <c r="BJ101" s="762">
        <f t="shared" si="11"/>
        <v>0.11137257760264041</v>
      </c>
      <c r="BK101" s="797">
        <f t="shared" si="9"/>
        <v>-0.97220398297527777</v>
      </c>
      <c r="BL101" s="795" t="s">
        <v>322</v>
      </c>
      <c r="BM101" s="823" t="s">
        <v>1048</v>
      </c>
      <c r="BN101" s="769"/>
    </row>
    <row r="102" spans="1:66" ht="25.5" x14ac:dyDescent="0.2">
      <c r="A102" s="728">
        <v>113</v>
      </c>
      <c r="B102" s="752"/>
      <c r="C102" s="753"/>
      <c r="D102" s="732">
        <v>91</v>
      </c>
      <c r="E102" s="732">
        <v>20.1399999999994</v>
      </c>
      <c r="F102" s="754"/>
      <c r="G102" s="752"/>
      <c r="H102" s="752"/>
      <c r="I102" s="752"/>
      <c r="J102" s="753">
        <v>3403</v>
      </c>
      <c r="K102" s="755" t="s">
        <v>940</v>
      </c>
      <c r="L102" s="756" t="s">
        <v>351</v>
      </c>
      <c r="M102" s="742">
        <v>13637137.15</v>
      </c>
      <c r="N102" s="742">
        <v>10837951.25</v>
      </c>
      <c r="O102" s="757">
        <v>11546067.35</v>
      </c>
      <c r="P102" s="742">
        <v>12286856.550000001</v>
      </c>
      <c r="Q102" s="742">
        <v>7696340.6500000004</v>
      </c>
      <c r="R102" s="742">
        <v>1035723.275</v>
      </c>
      <c r="S102" s="742">
        <v>0</v>
      </c>
      <c r="T102" s="742">
        <v>0</v>
      </c>
      <c r="U102" s="742">
        <v>0</v>
      </c>
      <c r="V102" s="742">
        <v>0</v>
      </c>
      <c r="W102" s="742">
        <v>0</v>
      </c>
      <c r="X102" s="742">
        <v>0</v>
      </c>
      <c r="Y102" s="742">
        <v>0</v>
      </c>
      <c r="Z102" s="742">
        <v>0</v>
      </c>
      <c r="AA102" s="744">
        <v>0</v>
      </c>
      <c r="AB102" s="758">
        <v>75.25</v>
      </c>
      <c r="AC102" s="745">
        <f t="shared" si="7"/>
        <v>-1</v>
      </c>
      <c r="AD102" s="759"/>
      <c r="AE102" s="742">
        <v>31308.291000000001</v>
      </c>
      <c r="AF102" s="742">
        <v>25802.013999999999</v>
      </c>
      <c r="AG102" s="760">
        <v>23654.841</v>
      </c>
      <c r="AH102" s="742">
        <v>23677.066999999999</v>
      </c>
      <c r="AI102" s="742">
        <v>13506.008</v>
      </c>
      <c r="AJ102" s="742">
        <v>1901.539</v>
      </c>
      <c r="AK102" s="742">
        <v>0</v>
      </c>
      <c r="AL102" s="742">
        <v>0</v>
      </c>
      <c r="AM102" s="742">
        <v>0</v>
      </c>
      <c r="AN102" s="742">
        <v>0</v>
      </c>
      <c r="AO102" s="742">
        <v>0</v>
      </c>
      <c r="AP102" s="742">
        <v>0</v>
      </c>
      <c r="AQ102" s="742">
        <v>0</v>
      </c>
      <c r="AR102" s="742">
        <v>0</v>
      </c>
      <c r="AS102" s="744">
        <v>0</v>
      </c>
      <c r="AT102" s="745">
        <f t="shared" si="8"/>
        <v>-1</v>
      </c>
      <c r="AU102" s="746"/>
      <c r="AV102" s="761">
        <f t="shared" si="11"/>
        <v>4.5916222232904653</v>
      </c>
      <c r="AW102" s="762">
        <f t="shared" si="11"/>
        <v>4.7614190920078183</v>
      </c>
      <c r="AX102" s="763">
        <f t="shared" si="11"/>
        <v>4.0974715083400239</v>
      </c>
      <c r="AY102" s="762">
        <f t="shared" si="11"/>
        <v>3.8540479257080604</v>
      </c>
      <c r="AZ102" s="762">
        <f t="shared" si="11"/>
        <v>3.5097219871628211</v>
      </c>
      <c r="BA102" s="762">
        <f t="shared" si="11"/>
        <v>3.671905509702869</v>
      </c>
      <c r="BB102" s="762">
        <f t="shared" si="11"/>
        <v>0</v>
      </c>
      <c r="BC102" s="762">
        <f t="shared" si="11"/>
        <v>0</v>
      </c>
      <c r="BD102" s="762">
        <f t="shared" si="11"/>
        <v>0</v>
      </c>
      <c r="BE102" s="762">
        <f t="shared" si="11"/>
        <v>0</v>
      </c>
      <c r="BF102" s="762">
        <f t="shared" si="11"/>
        <v>0</v>
      </c>
      <c r="BG102" s="762">
        <f t="shared" si="11"/>
        <v>0</v>
      </c>
      <c r="BH102" s="762">
        <f t="shared" si="11"/>
        <v>0</v>
      </c>
      <c r="BI102" s="762">
        <f t="shared" si="11"/>
        <v>0</v>
      </c>
      <c r="BJ102" s="762">
        <f t="shared" si="11"/>
        <v>0</v>
      </c>
      <c r="BK102" s="797">
        <f t="shared" si="9"/>
        <v>-1</v>
      </c>
      <c r="BL102" s="795" t="s">
        <v>323</v>
      </c>
      <c r="BM102" s="769" t="s">
        <v>314</v>
      </c>
    </row>
    <row r="103" spans="1:66" ht="51" x14ac:dyDescent="0.2">
      <c r="A103" s="728">
        <v>114</v>
      </c>
      <c r="B103" s="752"/>
      <c r="C103" s="753"/>
      <c r="D103" s="753">
        <v>62</v>
      </c>
      <c r="E103" s="753">
        <v>27.259999999998399</v>
      </c>
      <c r="F103" s="754">
        <v>2850</v>
      </c>
      <c r="G103" s="752">
        <v>65</v>
      </c>
      <c r="H103" s="752" t="s">
        <v>167</v>
      </c>
      <c r="I103" s="752" t="s">
        <v>9</v>
      </c>
      <c r="J103" s="753">
        <v>1745</v>
      </c>
      <c r="K103" s="755" t="s">
        <v>941</v>
      </c>
      <c r="L103" s="756">
        <v>1</v>
      </c>
      <c r="M103" s="742">
        <v>40099595.612999998</v>
      </c>
      <c r="N103" s="742">
        <v>32496835.368999999</v>
      </c>
      <c r="O103" s="757">
        <v>41201682.245999999</v>
      </c>
      <c r="P103" s="742">
        <v>35057415.969999999</v>
      </c>
      <c r="Q103" s="742">
        <v>34156245.555</v>
      </c>
      <c r="R103" s="742">
        <v>31282781.197999999</v>
      </c>
      <c r="S103" s="742">
        <v>30646463.905999999</v>
      </c>
      <c r="T103" s="742">
        <v>37624045.387000002</v>
      </c>
      <c r="U103" s="742">
        <v>38355773.836999997</v>
      </c>
      <c r="V103" s="742">
        <v>39282807.262000002</v>
      </c>
      <c r="W103" s="742">
        <v>32473530.502</v>
      </c>
      <c r="X103" s="742">
        <v>38905212.325999998</v>
      </c>
      <c r="Y103" s="742">
        <v>32346845.109000001</v>
      </c>
      <c r="Z103" s="742">
        <v>34428851.997000001</v>
      </c>
      <c r="AA103" s="744">
        <v>30657934.452</v>
      </c>
      <c r="AB103" s="758">
        <v>48</v>
      </c>
      <c r="AC103" s="745">
        <f t="shared" si="7"/>
        <v>-0.2559057596495013</v>
      </c>
      <c r="AD103" s="759"/>
      <c r="AE103" s="742">
        <v>29042.821</v>
      </c>
      <c r="AF103" s="742">
        <v>24370.963</v>
      </c>
      <c r="AG103" s="760">
        <v>31836.024000000001</v>
      </c>
      <c r="AH103" s="742">
        <v>29430.258999999998</v>
      </c>
      <c r="AI103" s="742">
        <v>29536.719000000001</v>
      </c>
      <c r="AJ103" s="742">
        <v>24541.575000000001</v>
      </c>
      <c r="AK103" s="742">
        <v>23181.839</v>
      </c>
      <c r="AL103" s="742">
        <v>28031.646000000001</v>
      </c>
      <c r="AM103" s="742">
        <v>9611.9210000000003</v>
      </c>
      <c r="AN103" s="742">
        <v>12423.034</v>
      </c>
      <c r="AO103" s="742">
        <v>2870.87</v>
      </c>
      <c r="AP103" s="742">
        <v>1933.7460000000001</v>
      </c>
      <c r="AQ103" s="742">
        <v>2941.7339999999999</v>
      </c>
      <c r="AR103" s="742">
        <v>3655.2260000000001</v>
      </c>
      <c r="AS103" s="744">
        <v>2382.6590000000001</v>
      </c>
      <c r="AT103" s="745">
        <f t="shared" si="8"/>
        <v>-0.92515839917698262</v>
      </c>
      <c r="AU103" s="746"/>
      <c r="AV103" s="761">
        <f t="shared" si="11"/>
        <v>1.4485343583157995</v>
      </c>
      <c r="AW103" s="762">
        <f t="shared" si="11"/>
        <v>1.4998976191539202</v>
      </c>
      <c r="AX103" s="763">
        <f t="shared" si="11"/>
        <v>1.5453749587174077</v>
      </c>
      <c r="AY103" s="762">
        <f t="shared" si="11"/>
        <v>1.6789748009485139</v>
      </c>
      <c r="AZ103" s="762">
        <f t="shared" si="11"/>
        <v>1.7295061866468069</v>
      </c>
      <c r="BA103" s="762">
        <f t="shared" si="11"/>
        <v>1.5690149059744736</v>
      </c>
      <c r="BB103" s="762">
        <f t="shared" si="11"/>
        <v>1.5128557128877393</v>
      </c>
      <c r="BC103" s="762">
        <f t="shared" si="11"/>
        <v>1.490092078704838</v>
      </c>
      <c r="BD103" s="762">
        <f t="shared" si="11"/>
        <v>0.50119812682427678</v>
      </c>
      <c r="BE103" s="762">
        <f t="shared" si="11"/>
        <v>0.63249216977511435</v>
      </c>
      <c r="BF103" s="762">
        <f t="shared" si="11"/>
        <v>0.17681292767493742</v>
      </c>
      <c r="BG103" s="762">
        <f t="shared" si="11"/>
        <v>9.9408068193870019E-2</v>
      </c>
      <c r="BH103" s="762">
        <f t="shared" si="11"/>
        <v>0.18188691911604751</v>
      </c>
      <c r="BI103" s="762">
        <f t="shared" si="11"/>
        <v>0.21233504970299344</v>
      </c>
      <c r="BJ103" s="762">
        <f t="shared" si="11"/>
        <v>0.15543506388080003</v>
      </c>
      <c r="BK103" s="797">
        <f t="shared" si="9"/>
        <v>-0.89941919078991406</v>
      </c>
      <c r="BL103" s="795" t="s">
        <v>324</v>
      </c>
      <c r="BM103" s="823" t="s">
        <v>1049</v>
      </c>
      <c r="BN103" s="37"/>
    </row>
    <row r="104" spans="1:66" ht="63.75" x14ac:dyDescent="0.2">
      <c r="A104" s="728">
        <v>115</v>
      </c>
      <c r="B104" s="752"/>
      <c r="C104" s="753"/>
      <c r="D104" s="753">
        <v>72</v>
      </c>
      <c r="E104" s="753">
        <v>24.770000000000401</v>
      </c>
      <c r="F104" s="754"/>
      <c r="G104" s="752"/>
      <c r="H104" s="752"/>
      <c r="I104" s="752"/>
      <c r="J104" s="753">
        <v>2549</v>
      </c>
      <c r="K104" s="755" t="s">
        <v>942</v>
      </c>
      <c r="L104" s="756">
        <v>3</v>
      </c>
      <c r="M104" s="742">
        <v>31069103.635000002</v>
      </c>
      <c r="N104" s="742">
        <v>37083053.141999997</v>
      </c>
      <c r="O104" s="757">
        <v>35393380.75</v>
      </c>
      <c r="P104" s="742">
        <v>36720870.075000003</v>
      </c>
      <c r="Q104" s="742">
        <v>34163795.575000003</v>
      </c>
      <c r="R104" s="742">
        <v>29003821.655000001</v>
      </c>
      <c r="S104" s="742">
        <v>37740832.211000003</v>
      </c>
      <c r="T104" s="742">
        <v>37394108.598999999</v>
      </c>
      <c r="U104" s="742">
        <v>38171928.693999998</v>
      </c>
      <c r="V104" s="742">
        <v>41031770.572999999</v>
      </c>
      <c r="W104" s="742">
        <v>31990407.908</v>
      </c>
      <c r="X104" s="742">
        <v>38073489.924000002</v>
      </c>
      <c r="Y104" s="742">
        <v>20431633.072999999</v>
      </c>
      <c r="Z104" s="742">
        <v>35729621.483999997</v>
      </c>
      <c r="AA104" s="744">
        <v>25011317.912999999</v>
      </c>
      <c r="AB104" s="758">
        <v>53.3333333333333</v>
      </c>
      <c r="AC104" s="745">
        <f t="shared" si="7"/>
        <v>-0.29333346001427119</v>
      </c>
      <c r="AD104" s="759"/>
      <c r="AE104" s="742">
        <v>22685.654999999999</v>
      </c>
      <c r="AF104" s="742">
        <v>28575.365000000002</v>
      </c>
      <c r="AG104" s="760">
        <v>28225.036</v>
      </c>
      <c r="AH104" s="742">
        <v>31261.585999999999</v>
      </c>
      <c r="AI104" s="742">
        <v>30513.237000000001</v>
      </c>
      <c r="AJ104" s="742">
        <v>23889.201000000001</v>
      </c>
      <c r="AK104" s="742">
        <v>29965.531999999999</v>
      </c>
      <c r="AL104" s="742">
        <v>28958.026000000002</v>
      </c>
      <c r="AM104" s="742">
        <v>6477.9830000000002</v>
      </c>
      <c r="AN104" s="742">
        <v>17856.009999999998</v>
      </c>
      <c r="AO104" s="742">
        <v>1207.7049999999999</v>
      </c>
      <c r="AP104" s="742">
        <v>1980.2550000000001</v>
      </c>
      <c r="AQ104" s="742">
        <v>1458.4</v>
      </c>
      <c r="AR104" s="742">
        <v>2805.9670000000001</v>
      </c>
      <c r="AS104" s="744">
        <v>2410.7339999999999</v>
      </c>
      <c r="AT104" s="745">
        <f t="shared" si="8"/>
        <v>-0.91458880690178745</v>
      </c>
      <c r="AU104" s="746"/>
      <c r="AV104" s="761">
        <f t="shared" ref="AV104:BJ120" si="12">IF(M104=0,0,AE104*2000/M104)</f>
        <v>1.4603353393462006</v>
      </c>
      <c r="AW104" s="762">
        <f t="shared" si="12"/>
        <v>1.5411549254360477</v>
      </c>
      <c r="AX104" s="763">
        <f t="shared" si="12"/>
        <v>1.5949330299564559</v>
      </c>
      <c r="AY104" s="762">
        <f t="shared" si="12"/>
        <v>1.7026604182390142</v>
      </c>
      <c r="AZ104" s="762">
        <f t="shared" si="12"/>
        <v>1.7862908079410611</v>
      </c>
      <c r="BA104" s="762">
        <f t="shared" si="12"/>
        <v>1.6473140184187909</v>
      </c>
      <c r="BB104" s="762">
        <f t="shared" si="12"/>
        <v>1.5879634997166914</v>
      </c>
      <c r="BC104" s="762">
        <f t="shared" si="12"/>
        <v>1.5488015136573894</v>
      </c>
      <c r="BD104" s="762">
        <f t="shared" si="12"/>
        <v>0.33941082998084049</v>
      </c>
      <c r="BE104" s="762">
        <f t="shared" si="12"/>
        <v>0.87035045042632064</v>
      </c>
      <c r="BF104" s="762">
        <f t="shared" si="12"/>
        <v>7.5504195099555652E-2</v>
      </c>
      <c r="BG104" s="762">
        <f t="shared" si="12"/>
        <v>0.10402277300835124</v>
      </c>
      <c r="BH104" s="762">
        <f t="shared" si="12"/>
        <v>0.14275902418463524</v>
      </c>
      <c r="BI104" s="762">
        <f t="shared" si="12"/>
        <v>0.15706670731211267</v>
      </c>
      <c r="BJ104" s="762">
        <f t="shared" si="12"/>
        <v>0.1927714491803717</v>
      </c>
      <c r="BK104" s="797">
        <f t="shared" si="9"/>
        <v>-0.87913508243939575</v>
      </c>
      <c r="BL104" s="795" t="s">
        <v>324</v>
      </c>
      <c r="BM104" s="824" t="s">
        <v>1050</v>
      </c>
      <c r="BN104" s="37"/>
    </row>
    <row r="105" spans="1:66" ht="51" x14ac:dyDescent="0.2">
      <c r="A105" s="728">
        <v>116</v>
      </c>
      <c r="B105" s="752"/>
      <c r="C105" s="753"/>
      <c r="D105" s="732">
        <v>57</v>
      </c>
      <c r="E105" s="753">
        <v>25.450000000000699</v>
      </c>
      <c r="F105" s="754"/>
      <c r="G105" s="752"/>
      <c r="H105" s="752"/>
      <c r="I105" s="752"/>
      <c r="J105" s="753">
        <v>2549</v>
      </c>
      <c r="K105" s="755" t="s">
        <v>943</v>
      </c>
      <c r="L105" s="756">
        <v>2</v>
      </c>
      <c r="M105" s="742">
        <v>39198476.365000002</v>
      </c>
      <c r="N105" s="742">
        <v>25848052.004999999</v>
      </c>
      <c r="O105" s="757">
        <v>37778253.333999999</v>
      </c>
      <c r="P105" s="742">
        <v>36350828.490999997</v>
      </c>
      <c r="Q105" s="742">
        <v>34228434.832000002</v>
      </c>
      <c r="R105" s="742">
        <v>34405611.866999999</v>
      </c>
      <c r="S105" s="742">
        <v>34601222.976000004</v>
      </c>
      <c r="T105" s="742">
        <v>29306805.528999999</v>
      </c>
      <c r="U105" s="742">
        <v>38348746.101000004</v>
      </c>
      <c r="V105" s="742">
        <v>38149758.079000004</v>
      </c>
      <c r="W105" s="742">
        <v>41308582.721000001</v>
      </c>
      <c r="X105" s="742">
        <v>31248920.147999998</v>
      </c>
      <c r="Y105" s="742">
        <v>34277382.078000002</v>
      </c>
      <c r="Z105" s="742">
        <v>29743252.679000001</v>
      </c>
      <c r="AA105" s="744">
        <v>30039362.778000001</v>
      </c>
      <c r="AB105" s="758">
        <v>53.6666666666667</v>
      </c>
      <c r="AC105" s="745">
        <f t="shared" si="7"/>
        <v>-0.20485040659714895</v>
      </c>
      <c r="AD105" s="759"/>
      <c r="AE105" s="742">
        <v>28500.957999999999</v>
      </c>
      <c r="AF105" s="742">
        <v>19972.569</v>
      </c>
      <c r="AG105" s="760">
        <v>29710.252</v>
      </c>
      <c r="AH105" s="742">
        <v>31477.350999999999</v>
      </c>
      <c r="AI105" s="742">
        <v>30214.962</v>
      </c>
      <c r="AJ105" s="742">
        <v>27810.831999999999</v>
      </c>
      <c r="AK105" s="742">
        <v>27206.984</v>
      </c>
      <c r="AL105" s="742">
        <v>22718.654999999999</v>
      </c>
      <c r="AM105" s="742">
        <v>11657.39</v>
      </c>
      <c r="AN105" s="742">
        <v>14719.698</v>
      </c>
      <c r="AO105" s="742">
        <v>3389.4839999999999</v>
      </c>
      <c r="AP105" s="742">
        <v>1372.0029999999999</v>
      </c>
      <c r="AQ105" s="742">
        <v>2191.4520000000002</v>
      </c>
      <c r="AR105" s="742">
        <v>2121.9560000000001</v>
      </c>
      <c r="AS105" s="744">
        <v>3663.346</v>
      </c>
      <c r="AT105" s="745">
        <f t="shared" si="8"/>
        <v>-0.8766975790040421</v>
      </c>
      <c r="AU105" s="746"/>
      <c r="AV105" s="761">
        <f t="shared" si="12"/>
        <v>1.4541870318943453</v>
      </c>
      <c r="AW105" s="762">
        <f t="shared" si="12"/>
        <v>1.5453829167580244</v>
      </c>
      <c r="AX105" s="763">
        <f t="shared" si="12"/>
        <v>1.5728758943580439</v>
      </c>
      <c r="AY105" s="762">
        <f t="shared" si="12"/>
        <v>1.7318642961765447</v>
      </c>
      <c r="AZ105" s="762">
        <f t="shared" si="12"/>
        <v>1.7654889654347954</v>
      </c>
      <c r="BA105" s="762">
        <f t="shared" si="12"/>
        <v>1.6166451047292461</v>
      </c>
      <c r="BB105" s="762">
        <f t="shared" si="12"/>
        <v>1.5726024492759245</v>
      </c>
      <c r="BC105" s="762">
        <f t="shared" si="12"/>
        <v>1.5504013207798566</v>
      </c>
      <c r="BD105" s="762">
        <f t="shared" si="12"/>
        <v>0.60796720546208505</v>
      </c>
      <c r="BE105" s="762">
        <f t="shared" si="12"/>
        <v>0.77167975584634896</v>
      </c>
      <c r="BF105" s="762">
        <f t="shared" si="12"/>
        <v>0.16410555757348178</v>
      </c>
      <c r="BG105" s="762">
        <f t="shared" si="12"/>
        <v>8.781122634010835E-2</v>
      </c>
      <c r="BH105" s="762">
        <f t="shared" si="12"/>
        <v>0.12786577428890192</v>
      </c>
      <c r="BI105" s="762">
        <f t="shared" si="12"/>
        <v>0.14268486522983351</v>
      </c>
      <c r="BJ105" s="762">
        <f t="shared" si="12"/>
        <v>0.24390304328845042</v>
      </c>
      <c r="BK105" s="797">
        <f t="shared" si="9"/>
        <v>-0.8449317939429688</v>
      </c>
      <c r="BL105" s="795" t="s">
        <v>324</v>
      </c>
      <c r="BM105" s="823" t="s">
        <v>1051</v>
      </c>
      <c r="BN105" s="844"/>
    </row>
    <row r="106" spans="1:66" ht="51" x14ac:dyDescent="0.2">
      <c r="A106" s="728">
        <v>117</v>
      </c>
      <c r="B106" s="752"/>
      <c r="C106" s="753"/>
      <c r="D106" s="753">
        <v>42</v>
      </c>
      <c r="E106" s="753">
        <v>24.1699999999983</v>
      </c>
      <c r="F106" s="754"/>
      <c r="G106" s="752"/>
      <c r="H106" s="752"/>
      <c r="I106" s="752"/>
      <c r="J106" s="753">
        <v>2713</v>
      </c>
      <c r="K106" s="755" t="s">
        <v>944</v>
      </c>
      <c r="L106" s="756">
        <v>4</v>
      </c>
      <c r="M106" s="742">
        <v>36107074.494000003</v>
      </c>
      <c r="N106" s="742">
        <v>38106271.028999999</v>
      </c>
      <c r="O106" s="757">
        <v>37436049.207000002</v>
      </c>
      <c r="P106" s="742">
        <v>39527815.379000001</v>
      </c>
      <c r="Q106" s="742">
        <v>30525659.021000002</v>
      </c>
      <c r="R106" s="742">
        <v>39985401.512999997</v>
      </c>
      <c r="S106" s="742">
        <v>30645557.274999999</v>
      </c>
      <c r="T106" s="742">
        <v>34748910.384000003</v>
      </c>
      <c r="U106" s="742">
        <v>35960205.887000002</v>
      </c>
      <c r="V106" s="742">
        <v>37852198.737999998</v>
      </c>
      <c r="W106" s="742">
        <v>34368836.156000003</v>
      </c>
      <c r="X106" s="742">
        <v>33704917.023999996</v>
      </c>
      <c r="Y106" s="742">
        <v>33673182.251000002</v>
      </c>
      <c r="Z106" s="742">
        <v>35092561.365999997</v>
      </c>
      <c r="AA106" s="744">
        <v>25516895.734999999</v>
      </c>
      <c r="AB106" s="758">
        <v>56</v>
      </c>
      <c r="AC106" s="745">
        <f t="shared" si="7"/>
        <v>-0.3183870553779295</v>
      </c>
      <c r="AD106" s="759"/>
      <c r="AE106" s="742">
        <v>25424.724999999999</v>
      </c>
      <c r="AF106" s="742">
        <v>27647.273000000001</v>
      </c>
      <c r="AG106" s="760">
        <v>27777.828000000001</v>
      </c>
      <c r="AH106" s="742">
        <v>32030.074000000001</v>
      </c>
      <c r="AI106" s="742">
        <v>25301.243999999999</v>
      </c>
      <c r="AJ106" s="742">
        <v>29983.859</v>
      </c>
      <c r="AK106" s="742">
        <v>23294.157999999999</v>
      </c>
      <c r="AL106" s="742">
        <v>27609.773000000001</v>
      </c>
      <c r="AM106" s="742">
        <v>7166.2550000000001</v>
      </c>
      <c r="AN106" s="742">
        <v>19002.258999999998</v>
      </c>
      <c r="AO106" s="742">
        <v>2336.6060000000002</v>
      </c>
      <c r="AP106" s="742">
        <v>3155.0970000000002</v>
      </c>
      <c r="AQ106" s="742">
        <v>2272.5749999999998</v>
      </c>
      <c r="AR106" s="742">
        <v>2958.748</v>
      </c>
      <c r="AS106" s="744">
        <v>2395</v>
      </c>
      <c r="AT106" s="745">
        <f t="shared" si="8"/>
        <v>-0.91378015588547812</v>
      </c>
      <c r="AU106" s="746"/>
      <c r="AV106" s="761">
        <f t="shared" si="12"/>
        <v>1.4082960392830988</v>
      </c>
      <c r="AW106" s="762">
        <f t="shared" si="12"/>
        <v>1.4510615840085537</v>
      </c>
      <c r="AX106" s="763">
        <f t="shared" si="12"/>
        <v>1.4840149315118405</v>
      </c>
      <c r="AY106" s="762">
        <f t="shared" si="12"/>
        <v>1.6206346691761095</v>
      </c>
      <c r="AZ106" s="762">
        <f t="shared" si="12"/>
        <v>1.6577033755499997</v>
      </c>
      <c r="BA106" s="762">
        <f t="shared" si="12"/>
        <v>1.4997402984812691</v>
      </c>
      <c r="BB106" s="762">
        <f t="shared" si="12"/>
        <v>1.5202306677583497</v>
      </c>
      <c r="BC106" s="762">
        <f t="shared" si="12"/>
        <v>1.5891015110915714</v>
      </c>
      <c r="BD106" s="762">
        <f t="shared" si="12"/>
        <v>0.39856584929012756</v>
      </c>
      <c r="BE106" s="762">
        <f t="shared" si="12"/>
        <v>1.0040240532143008</v>
      </c>
      <c r="BF106" s="762">
        <f t="shared" si="12"/>
        <v>0.13597236690786707</v>
      </c>
      <c r="BG106" s="762">
        <f t="shared" si="12"/>
        <v>0.18721879645948244</v>
      </c>
      <c r="BH106" s="762">
        <f t="shared" si="12"/>
        <v>0.13497833279077809</v>
      </c>
      <c r="BI106" s="762">
        <f t="shared" si="12"/>
        <v>0.16862536587976912</v>
      </c>
      <c r="BJ106" s="762">
        <f t="shared" si="12"/>
        <v>0.18771875896447088</v>
      </c>
      <c r="BK106" s="797">
        <f t="shared" si="9"/>
        <v>-0.8735061521428007</v>
      </c>
      <c r="BL106" s="795" t="s">
        <v>324</v>
      </c>
      <c r="BM106" s="823" t="s">
        <v>1052</v>
      </c>
      <c r="BN106" s="769"/>
    </row>
    <row r="107" spans="1:66" ht="12.75" customHeight="1" x14ac:dyDescent="0.2">
      <c r="A107" s="728">
        <v>118</v>
      </c>
      <c r="B107" s="752"/>
      <c r="C107" s="753"/>
      <c r="D107" s="753">
        <v>23</v>
      </c>
      <c r="E107" s="753">
        <v>31.290000000000902</v>
      </c>
      <c r="F107" s="754">
        <v>2864</v>
      </c>
      <c r="G107" s="752">
        <v>70</v>
      </c>
      <c r="H107" s="752" t="s">
        <v>172</v>
      </c>
      <c r="I107" s="752" t="s">
        <v>9</v>
      </c>
      <c r="J107" s="753">
        <v>2554</v>
      </c>
      <c r="K107" s="755" t="s">
        <v>945</v>
      </c>
      <c r="L107" s="849" t="s">
        <v>1053</v>
      </c>
      <c r="M107" s="742">
        <v>20555170.357000001</v>
      </c>
      <c r="N107" s="742">
        <v>20790677.798</v>
      </c>
      <c r="O107" s="757">
        <v>21208478.890999999</v>
      </c>
      <c r="P107" s="742">
        <v>17384873.853</v>
      </c>
      <c r="Q107" s="742">
        <v>16351747.336999999</v>
      </c>
      <c r="R107" s="742">
        <v>24031260.695</v>
      </c>
      <c r="S107" s="742">
        <v>19008415.800000001</v>
      </c>
      <c r="T107" s="742">
        <v>19865843.447000001</v>
      </c>
      <c r="U107" s="742">
        <v>16508165.206</v>
      </c>
      <c r="V107" s="742">
        <v>6532940.9510000004</v>
      </c>
      <c r="W107" s="742">
        <v>12278899.291999999</v>
      </c>
      <c r="X107" s="742">
        <v>0</v>
      </c>
      <c r="Y107" s="742">
        <v>0</v>
      </c>
      <c r="Z107" s="742">
        <v>0</v>
      </c>
      <c r="AA107" s="744">
        <v>0</v>
      </c>
      <c r="AB107" s="758">
        <v>53.8333333333333</v>
      </c>
      <c r="AC107" s="745">
        <f t="shared" si="7"/>
        <v>-1</v>
      </c>
      <c r="AD107" s="759"/>
      <c r="AE107" s="742">
        <v>47344.205999999998</v>
      </c>
      <c r="AF107" s="742">
        <v>50656.546000000002</v>
      </c>
      <c r="AG107" s="760">
        <v>35453.659</v>
      </c>
      <c r="AH107" s="742">
        <v>29929.789000000001</v>
      </c>
      <c r="AI107" s="742">
        <v>26774.455000000002</v>
      </c>
      <c r="AJ107" s="742">
        <v>37598.267999999996</v>
      </c>
      <c r="AK107" s="742">
        <v>17295.352999999999</v>
      </c>
      <c r="AL107" s="742">
        <v>22508.531999999999</v>
      </c>
      <c r="AM107" s="742">
        <v>15126.063</v>
      </c>
      <c r="AN107" s="742">
        <v>5988.0330000000004</v>
      </c>
      <c r="AO107" s="742">
        <v>12719.093000000001</v>
      </c>
      <c r="AP107" s="742">
        <v>0</v>
      </c>
      <c r="AQ107" s="742">
        <v>0</v>
      </c>
      <c r="AR107" s="742">
        <v>0</v>
      </c>
      <c r="AS107" s="744">
        <v>0</v>
      </c>
      <c r="AT107" s="745">
        <f t="shared" si="8"/>
        <v>-1</v>
      </c>
      <c r="AU107" s="746"/>
      <c r="AV107" s="761">
        <f t="shared" si="12"/>
        <v>4.606549610412455</v>
      </c>
      <c r="AW107" s="762">
        <f t="shared" si="12"/>
        <v>4.8730057280646237</v>
      </c>
      <c r="AX107" s="763">
        <f t="shared" si="12"/>
        <v>3.3433476471568233</v>
      </c>
      <c r="AY107" s="762">
        <f t="shared" si="12"/>
        <v>3.4431988696697045</v>
      </c>
      <c r="AZ107" s="762">
        <f t="shared" si="12"/>
        <v>3.2748127093935664</v>
      </c>
      <c r="BA107" s="762">
        <f t="shared" si="12"/>
        <v>3.129113239391788</v>
      </c>
      <c r="BB107" s="762">
        <f t="shared" si="12"/>
        <v>1.8197574360720792</v>
      </c>
      <c r="BC107" s="762">
        <f t="shared" si="12"/>
        <v>2.2660534962988526</v>
      </c>
      <c r="BD107" s="762">
        <f t="shared" si="12"/>
        <v>1.8325553217146546</v>
      </c>
      <c r="BE107" s="762">
        <f t="shared" si="12"/>
        <v>1.833181424694619</v>
      </c>
      <c r="BF107" s="762">
        <f t="shared" si="12"/>
        <v>2.0716992130209584</v>
      </c>
      <c r="BG107" s="762">
        <f t="shared" si="12"/>
        <v>0</v>
      </c>
      <c r="BH107" s="762">
        <f t="shared" si="12"/>
        <v>0</v>
      </c>
      <c r="BI107" s="762">
        <f t="shared" si="12"/>
        <v>0</v>
      </c>
      <c r="BJ107" s="762">
        <f t="shared" si="12"/>
        <v>0</v>
      </c>
      <c r="BK107" s="797">
        <f t="shared" si="9"/>
        <v>-1</v>
      </c>
      <c r="BL107" s="795" t="s">
        <v>323</v>
      </c>
      <c r="BM107" s="769" t="s">
        <v>315</v>
      </c>
    </row>
    <row r="108" spans="1:66" ht="38.25" x14ac:dyDescent="0.2">
      <c r="A108" s="728">
        <v>119</v>
      </c>
      <c r="B108" s="752"/>
      <c r="C108" s="753"/>
      <c r="D108" s="753">
        <v>17</v>
      </c>
      <c r="E108" s="753">
        <v>29.680000000000302</v>
      </c>
      <c r="F108" s="754">
        <v>2866</v>
      </c>
      <c r="G108" s="752">
        <v>72</v>
      </c>
      <c r="H108" s="752" t="s">
        <v>174</v>
      </c>
      <c r="I108" s="752" t="s">
        <v>9</v>
      </c>
      <c r="J108" s="753">
        <v>1507</v>
      </c>
      <c r="K108" s="755" t="s">
        <v>946</v>
      </c>
      <c r="L108" s="756">
        <v>7</v>
      </c>
      <c r="M108" s="742">
        <v>28034291.25</v>
      </c>
      <c r="N108" s="742">
        <v>38995345.225000001</v>
      </c>
      <c r="O108" s="757">
        <v>35822429.125</v>
      </c>
      <c r="P108" s="742">
        <v>44990602.975000001</v>
      </c>
      <c r="Q108" s="742">
        <v>43231508.674999997</v>
      </c>
      <c r="R108" s="742">
        <v>49439404.725000001</v>
      </c>
      <c r="S108" s="742">
        <v>45614012.524999999</v>
      </c>
      <c r="T108" s="742">
        <v>37346424.674999997</v>
      </c>
      <c r="U108" s="742">
        <v>42459823.737000003</v>
      </c>
      <c r="V108" s="742">
        <v>36317642.822999999</v>
      </c>
      <c r="W108" s="742">
        <v>32809432.357999999</v>
      </c>
      <c r="X108" s="742">
        <v>38972949.800999999</v>
      </c>
      <c r="Y108" s="742">
        <v>28246520.605999999</v>
      </c>
      <c r="Z108" s="744">
        <v>32013507.02</v>
      </c>
      <c r="AA108" s="744">
        <v>32639769.853</v>
      </c>
      <c r="AB108" s="758">
        <v>35.5</v>
      </c>
      <c r="AC108" s="745">
        <f t="shared" si="7"/>
        <v>-8.8845434263944548E-2</v>
      </c>
      <c r="AD108" s="759"/>
      <c r="AE108" s="742">
        <v>24091.616000000002</v>
      </c>
      <c r="AF108" s="742">
        <v>33722.385999999999</v>
      </c>
      <c r="AG108" s="760">
        <v>33994.824999999997</v>
      </c>
      <c r="AH108" s="742">
        <v>44844.733999999997</v>
      </c>
      <c r="AI108" s="742">
        <v>38163.777000000002</v>
      </c>
      <c r="AJ108" s="742">
        <v>33561.434000000001</v>
      </c>
      <c r="AK108" s="742">
        <v>25739.325000000001</v>
      </c>
      <c r="AL108" s="742">
        <v>26252.882000000001</v>
      </c>
      <c r="AM108" s="742">
        <v>29630.523000000001</v>
      </c>
      <c r="AN108" s="742">
        <v>36152.889000000003</v>
      </c>
      <c r="AO108" s="742">
        <v>5403.91</v>
      </c>
      <c r="AP108" s="742">
        <v>1541.075</v>
      </c>
      <c r="AQ108" s="742">
        <v>1286.9570000000001</v>
      </c>
      <c r="AR108" s="744">
        <v>1394.125</v>
      </c>
      <c r="AS108" s="744">
        <v>1377.261</v>
      </c>
      <c r="AT108" s="745">
        <f t="shared" si="8"/>
        <v>-0.95948615708420326</v>
      </c>
      <c r="AU108" s="746"/>
      <c r="AV108" s="761">
        <f t="shared" si="12"/>
        <v>1.7187248134906925</v>
      </c>
      <c r="AW108" s="762">
        <f t="shared" si="12"/>
        <v>1.7295595566816782</v>
      </c>
      <c r="AX108" s="763">
        <f t="shared" si="12"/>
        <v>1.8979631381991044</v>
      </c>
      <c r="AY108" s="762">
        <f t="shared" si="12"/>
        <v>1.9935155803499207</v>
      </c>
      <c r="AZ108" s="762">
        <f t="shared" si="12"/>
        <v>1.7655537902645264</v>
      </c>
      <c r="BA108" s="762">
        <f t="shared" si="12"/>
        <v>1.3576795346416866</v>
      </c>
      <c r="BB108" s="762">
        <f t="shared" si="12"/>
        <v>1.1285709620872693</v>
      </c>
      <c r="BC108" s="762">
        <f t="shared" si="12"/>
        <v>1.4059113946494532</v>
      </c>
      <c r="BD108" s="762">
        <f t="shared" si="12"/>
        <v>1.3956969385240101</v>
      </c>
      <c r="BE108" s="762">
        <f t="shared" si="12"/>
        <v>1.990927064082713</v>
      </c>
      <c r="BF108" s="762">
        <f t="shared" si="12"/>
        <v>0.32941197769197933</v>
      </c>
      <c r="BG108" s="762">
        <f t="shared" si="12"/>
        <v>7.90843396698937E-2</v>
      </c>
      <c r="BH108" s="762">
        <f t="shared" si="12"/>
        <v>9.1123223136135953E-2</v>
      </c>
      <c r="BI108" s="762">
        <f t="shared" si="12"/>
        <v>8.7096049747316939E-2</v>
      </c>
      <c r="BJ108" s="762">
        <f t="shared" si="12"/>
        <v>8.4391587698245521E-2</v>
      </c>
      <c r="BK108" s="797">
        <f t="shared" si="9"/>
        <v>-0.95553570772806418</v>
      </c>
      <c r="BL108" s="795" t="s">
        <v>320</v>
      </c>
      <c r="BM108" s="825" t="s">
        <v>454</v>
      </c>
      <c r="BN108" s="37"/>
    </row>
    <row r="109" spans="1:66" x14ac:dyDescent="0.2">
      <c r="A109" s="728">
        <v>120</v>
      </c>
      <c r="B109" s="752"/>
      <c r="C109" s="753"/>
      <c r="D109" s="753">
        <v>63</v>
      </c>
      <c r="E109" s="753">
        <v>17.5800000000017</v>
      </c>
      <c r="F109" s="754"/>
      <c r="G109" s="752"/>
      <c r="H109" s="752"/>
      <c r="I109" s="752"/>
      <c r="J109" s="753">
        <v>2872</v>
      </c>
      <c r="K109" s="755" t="s">
        <v>947</v>
      </c>
      <c r="L109" s="756">
        <v>5</v>
      </c>
      <c r="M109" s="742">
        <v>20641198.300000001</v>
      </c>
      <c r="N109" s="742">
        <v>16593050.574999999</v>
      </c>
      <c r="O109" s="757">
        <v>21110259.774999999</v>
      </c>
      <c r="P109" s="742">
        <v>21526832.925000001</v>
      </c>
      <c r="Q109" s="742">
        <v>14946780.4</v>
      </c>
      <c r="R109" s="742">
        <v>19514681.675000001</v>
      </c>
      <c r="S109" s="742">
        <v>18902198.925000001</v>
      </c>
      <c r="T109" s="742">
        <v>21087798.75</v>
      </c>
      <c r="U109" s="742">
        <v>17737972.962000001</v>
      </c>
      <c r="V109" s="742">
        <v>9809040.6620000005</v>
      </c>
      <c r="W109" s="742">
        <v>16659538.759</v>
      </c>
      <c r="X109" s="742">
        <v>11562074.768999999</v>
      </c>
      <c r="Y109" s="742">
        <v>5693017.7529999996</v>
      </c>
      <c r="Z109" s="744">
        <v>14333583.507999999</v>
      </c>
      <c r="AA109" s="744">
        <v>13190807.772</v>
      </c>
      <c r="AB109" s="758">
        <v>67.5</v>
      </c>
      <c r="AC109" s="745">
        <f t="shared" si="7"/>
        <v>-0.37514706533259606</v>
      </c>
      <c r="AD109" s="759"/>
      <c r="AE109" s="742">
        <v>21290.593000000001</v>
      </c>
      <c r="AF109" s="742">
        <v>14863.06</v>
      </c>
      <c r="AG109" s="760">
        <v>19990.175999999999</v>
      </c>
      <c r="AH109" s="742">
        <v>22337.41</v>
      </c>
      <c r="AI109" s="742">
        <v>14245.706</v>
      </c>
      <c r="AJ109" s="742">
        <v>13520.204</v>
      </c>
      <c r="AK109" s="742">
        <v>10021.272999999999</v>
      </c>
      <c r="AL109" s="742">
        <v>13736.474</v>
      </c>
      <c r="AM109" s="742">
        <v>12209</v>
      </c>
      <c r="AN109" s="742">
        <v>6695.1869999999999</v>
      </c>
      <c r="AO109" s="742">
        <v>947.49099999999999</v>
      </c>
      <c r="AP109" s="742">
        <v>429.86</v>
      </c>
      <c r="AQ109" s="742">
        <v>260.90499999999997</v>
      </c>
      <c r="AR109" s="744">
        <v>631.30399999999997</v>
      </c>
      <c r="AS109" s="744">
        <v>581.98699999999997</v>
      </c>
      <c r="AT109" s="745">
        <f t="shared" si="8"/>
        <v>-0.97088634937481288</v>
      </c>
      <c r="AU109" s="746"/>
      <c r="AV109" s="761">
        <f t="shared" si="12"/>
        <v>2.0629221899389436</v>
      </c>
      <c r="AW109" s="762">
        <f t="shared" si="12"/>
        <v>1.7914801058213494</v>
      </c>
      <c r="AX109" s="763">
        <f t="shared" si="12"/>
        <v>1.8938825209222232</v>
      </c>
      <c r="AY109" s="762">
        <f t="shared" si="12"/>
        <v>2.0753085303187953</v>
      </c>
      <c r="AZ109" s="762">
        <f t="shared" si="12"/>
        <v>1.9061905800128032</v>
      </c>
      <c r="BA109" s="762">
        <f t="shared" si="12"/>
        <v>1.3856443292457652</v>
      </c>
      <c r="BB109" s="762">
        <f t="shared" si="12"/>
        <v>1.06032880510488</v>
      </c>
      <c r="BC109" s="762">
        <f t="shared" si="12"/>
        <v>1.3027887986649151</v>
      </c>
      <c r="BD109" s="762">
        <f t="shared" si="12"/>
        <v>1.3765947243414227</v>
      </c>
      <c r="BE109" s="762">
        <f t="shared" si="12"/>
        <v>1.3651053616154334</v>
      </c>
      <c r="BF109" s="762">
        <f t="shared" si="12"/>
        <v>0.11374756692926279</v>
      </c>
      <c r="BG109" s="762">
        <f t="shared" si="12"/>
        <v>7.4356896766059999E-2</v>
      </c>
      <c r="BH109" s="762">
        <f t="shared" si="12"/>
        <v>9.1657890883095575E-2</v>
      </c>
      <c r="BI109" s="762">
        <f t="shared" si="12"/>
        <v>8.8087392751107982E-2</v>
      </c>
      <c r="BJ109" s="762">
        <f t="shared" si="12"/>
        <v>8.8241298040197078E-2</v>
      </c>
      <c r="BK109" s="797">
        <f t="shared" si="9"/>
        <v>-0.95340719550163644</v>
      </c>
      <c r="BL109" s="795"/>
      <c r="BM109" s="825" t="s">
        <v>453</v>
      </c>
      <c r="BN109" s="769"/>
    </row>
    <row r="110" spans="1:66" ht="25.5" x14ac:dyDescent="0.2">
      <c r="A110" s="728">
        <v>121</v>
      </c>
      <c r="B110" s="752"/>
      <c r="C110" s="753"/>
      <c r="D110" s="732">
        <v>56</v>
      </c>
      <c r="E110" s="732">
        <v>23.159999999999901</v>
      </c>
      <c r="F110" s="754"/>
      <c r="G110" s="752"/>
      <c r="H110" s="752"/>
      <c r="I110" s="752"/>
      <c r="J110" s="753">
        <v>3136</v>
      </c>
      <c r="K110" s="755" t="s">
        <v>948</v>
      </c>
      <c r="L110" s="756" t="s">
        <v>355</v>
      </c>
      <c r="M110" s="742">
        <v>24000519.375</v>
      </c>
      <c r="N110" s="742">
        <v>21069827.550000001</v>
      </c>
      <c r="O110" s="757">
        <v>28262163.298999999</v>
      </c>
      <c r="P110" s="742">
        <v>23010120.899999999</v>
      </c>
      <c r="Q110" s="742">
        <v>16804708.550000001</v>
      </c>
      <c r="R110" s="742">
        <v>19531900.574999999</v>
      </c>
      <c r="S110" s="742">
        <v>21720031.199999999</v>
      </c>
      <c r="T110" s="742">
        <v>24132941.699999999</v>
      </c>
      <c r="U110" s="742">
        <v>18368932.793000001</v>
      </c>
      <c r="V110" s="742">
        <v>8773874.1150000002</v>
      </c>
      <c r="W110" s="742">
        <v>19403016.026999999</v>
      </c>
      <c r="X110" s="742">
        <v>18007004.989</v>
      </c>
      <c r="Y110" s="742">
        <v>13719974.935000001</v>
      </c>
      <c r="Z110" s="742">
        <v>18903824.221999999</v>
      </c>
      <c r="AA110" s="744">
        <v>18037398.384</v>
      </c>
      <c r="AB110" s="758">
        <v>70.3333333333333</v>
      </c>
      <c r="AC110" s="745">
        <f t="shared" si="7"/>
        <v>-0.36178281212329499</v>
      </c>
      <c r="AD110" s="759"/>
      <c r="AE110" s="742">
        <v>24231.587</v>
      </c>
      <c r="AF110" s="742">
        <v>18859.867999999999</v>
      </c>
      <c r="AG110" s="760">
        <v>26425.399000000001</v>
      </c>
      <c r="AH110" s="742">
        <v>23569.432000000001</v>
      </c>
      <c r="AI110" s="742">
        <v>15885.689</v>
      </c>
      <c r="AJ110" s="742">
        <v>13536.85</v>
      </c>
      <c r="AK110" s="742">
        <v>11585.236000000001</v>
      </c>
      <c r="AL110" s="742">
        <v>15281.733</v>
      </c>
      <c r="AM110" s="742">
        <v>12864.287</v>
      </c>
      <c r="AN110" s="742">
        <v>5756.53</v>
      </c>
      <c r="AO110" s="742">
        <v>1525.761</v>
      </c>
      <c r="AP110" s="742">
        <v>800.29700000000003</v>
      </c>
      <c r="AQ110" s="742">
        <v>610.49800000000005</v>
      </c>
      <c r="AR110" s="742">
        <v>2544.8980000000001</v>
      </c>
      <c r="AS110" s="744">
        <v>3527.665</v>
      </c>
      <c r="AT110" s="745">
        <f t="shared" si="8"/>
        <v>-0.86650475930372894</v>
      </c>
      <c r="AU110" s="746"/>
      <c r="AV110" s="761">
        <f t="shared" si="12"/>
        <v>2.0192552187216992</v>
      </c>
      <c r="AW110" s="762">
        <f t="shared" si="12"/>
        <v>1.7902251886252385</v>
      </c>
      <c r="AX110" s="763">
        <f t="shared" si="12"/>
        <v>1.8700195537356485</v>
      </c>
      <c r="AY110" s="762">
        <f t="shared" si="12"/>
        <v>2.0486143556073189</v>
      </c>
      <c r="AZ110" s="762">
        <f t="shared" si="12"/>
        <v>1.8906235657386632</v>
      </c>
      <c r="BA110" s="762">
        <f t="shared" si="12"/>
        <v>1.3861272688769051</v>
      </c>
      <c r="BB110" s="762">
        <f t="shared" si="12"/>
        <v>1.0667789464317161</v>
      </c>
      <c r="BC110" s="762">
        <f t="shared" si="12"/>
        <v>1.2664625133536871</v>
      </c>
      <c r="BD110" s="762">
        <f t="shared" si="12"/>
        <v>1.4006569837200666</v>
      </c>
      <c r="BE110" s="762">
        <f t="shared" si="12"/>
        <v>1.3121979924828224</v>
      </c>
      <c r="BF110" s="762">
        <f t="shared" si="12"/>
        <v>0.1572704983469424</v>
      </c>
      <c r="BG110" s="762">
        <f t="shared" si="12"/>
        <v>8.888729697013803E-2</v>
      </c>
      <c r="BH110" s="762">
        <f t="shared" si="12"/>
        <v>8.8994040133791252E-2</v>
      </c>
      <c r="BI110" s="762">
        <f t="shared" si="12"/>
        <v>0.2692468963013615</v>
      </c>
      <c r="BJ110" s="762">
        <f t="shared" si="12"/>
        <v>0.39115008992973188</v>
      </c>
      <c r="BK110" s="797">
        <f t="shared" si="9"/>
        <v>-0.79083101609908302</v>
      </c>
      <c r="BL110" s="795"/>
      <c r="BM110" s="825" t="s">
        <v>563</v>
      </c>
      <c r="BN110" s="37"/>
    </row>
    <row r="111" spans="1:66" ht="12.75" customHeight="1" x14ac:dyDescent="0.2">
      <c r="A111" s="728">
        <v>122</v>
      </c>
      <c r="B111" s="752"/>
      <c r="C111" s="753"/>
      <c r="D111" s="753">
        <v>98</v>
      </c>
      <c r="E111" s="753">
        <v>17.380000000001001</v>
      </c>
      <c r="F111" s="754"/>
      <c r="G111" s="752"/>
      <c r="H111" s="752"/>
      <c r="I111" s="752"/>
      <c r="J111" s="753">
        <v>3140</v>
      </c>
      <c r="K111" s="755" t="s">
        <v>949</v>
      </c>
      <c r="L111" s="756">
        <v>6</v>
      </c>
      <c r="M111" s="742">
        <v>32618265</v>
      </c>
      <c r="N111" s="742">
        <v>36195127.799999997</v>
      </c>
      <c r="O111" s="757">
        <v>43706301.700000003</v>
      </c>
      <c r="P111" s="742">
        <v>44638952.875</v>
      </c>
      <c r="Q111" s="742">
        <v>42442798.049999997</v>
      </c>
      <c r="R111" s="742">
        <v>35901517.225000001</v>
      </c>
      <c r="S111" s="742">
        <v>43024604.600000001</v>
      </c>
      <c r="T111" s="742">
        <v>45330021.600000001</v>
      </c>
      <c r="U111" s="742">
        <v>39746359.148999996</v>
      </c>
      <c r="V111" s="742">
        <v>21171993.844999999</v>
      </c>
      <c r="W111" s="742">
        <v>33014943.984999999</v>
      </c>
      <c r="X111" s="742">
        <v>15933765.466</v>
      </c>
      <c r="Y111" s="742">
        <v>30969189.066</v>
      </c>
      <c r="Z111" s="744">
        <v>39141748.913000003</v>
      </c>
      <c r="AA111" s="744">
        <v>37275494.175999999</v>
      </c>
      <c r="AB111" s="758">
        <v>71.5</v>
      </c>
      <c r="AC111" s="745">
        <f t="shared" si="7"/>
        <v>-0.14713684923837891</v>
      </c>
      <c r="AD111" s="759"/>
      <c r="AE111" s="742">
        <v>25712.955000000002</v>
      </c>
      <c r="AF111" s="742">
        <v>31381.953000000001</v>
      </c>
      <c r="AG111" s="760">
        <v>39937.497000000003</v>
      </c>
      <c r="AH111" s="742">
        <v>44223.82</v>
      </c>
      <c r="AI111" s="742">
        <v>38785.945</v>
      </c>
      <c r="AJ111" s="742">
        <v>28009.978999999999</v>
      </c>
      <c r="AK111" s="742">
        <v>26028.297999999999</v>
      </c>
      <c r="AL111" s="742">
        <v>31452.844000000001</v>
      </c>
      <c r="AM111" s="742">
        <v>31584.393</v>
      </c>
      <c r="AN111" s="742">
        <v>19403.866000000002</v>
      </c>
      <c r="AO111" s="742">
        <v>974.51700000000005</v>
      </c>
      <c r="AP111" s="742">
        <v>709.51</v>
      </c>
      <c r="AQ111" s="742">
        <v>1415.538</v>
      </c>
      <c r="AR111" s="744">
        <v>1722.761</v>
      </c>
      <c r="AS111" s="744">
        <v>1643.64</v>
      </c>
      <c r="AT111" s="745">
        <f t="shared" si="8"/>
        <v>-0.95884469174420217</v>
      </c>
      <c r="AU111" s="746"/>
      <c r="AV111" s="761">
        <f t="shared" si="12"/>
        <v>1.5765985713832418</v>
      </c>
      <c r="AW111" s="762">
        <f t="shared" si="12"/>
        <v>1.734042944862872</v>
      </c>
      <c r="AX111" s="763">
        <f t="shared" si="12"/>
        <v>1.8275395284703302</v>
      </c>
      <c r="AY111" s="762">
        <f t="shared" si="12"/>
        <v>1.9814004205626206</v>
      </c>
      <c r="AZ111" s="762">
        <f t="shared" si="12"/>
        <v>1.8276808684624413</v>
      </c>
      <c r="BA111" s="762">
        <f t="shared" si="12"/>
        <v>1.5603785669813011</v>
      </c>
      <c r="BB111" s="762">
        <f t="shared" si="12"/>
        <v>1.2099261918609241</v>
      </c>
      <c r="BC111" s="762">
        <f t="shared" si="12"/>
        <v>1.3877268481160396</v>
      </c>
      <c r="BD111" s="762">
        <f t="shared" si="12"/>
        <v>1.5892974187445621</v>
      </c>
      <c r="BE111" s="762">
        <f t="shared" si="12"/>
        <v>1.8329748385584799</v>
      </c>
      <c r="BF111" s="762">
        <f t="shared" si="12"/>
        <v>5.9034902524309103E-2</v>
      </c>
      <c r="BG111" s="762">
        <f t="shared" si="12"/>
        <v>8.9057417283312734E-2</v>
      </c>
      <c r="BH111" s="762">
        <f t="shared" si="12"/>
        <v>9.1415890612006376E-2</v>
      </c>
      <c r="BI111" s="762">
        <f t="shared" si="12"/>
        <v>8.8026776924514272E-2</v>
      </c>
      <c r="BJ111" s="762">
        <f t="shared" si="12"/>
        <v>8.818877046884413E-2</v>
      </c>
      <c r="BK111" s="797">
        <f t="shared" si="9"/>
        <v>-0.95174453460787289</v>
      </c>
      <c r="BL111" s="795" t="s">
        <v>320</v>
      </c>
      <c r="BM111" s="825" t="s">
        <v>453</v>
      </c>
      <c r="BN111" s="769"/>
    </row>
    <row r="112" spans="1:66" ht="25.5" x14ac:dyDescent="0.2">
      <c r="A112" s="728">
        <v>123</v>
      </c>
      <c r="B112" s="752"/>
      <c r="C112" s="753"/>
      <c r="D112" s="753">
        <v>41</v>
      </c>
      <c r="E112" s="753">
        <v>21.8300000000017</v>
      </c>
      <c r="F112" s="754"/>
      <c r="G112" s="752"/>
      <c r="H112" s="752"/>
      <c r="I112" s="752"/>
      <c r="J112" s="753">
        <v>3797</v>
      </c>
      <c r="K112" s="755" t="s">
        <v>950</v>
      </c>
      <c r="L112" s="756" t="s">
        <v>351</v>
      </c>
      <c r="M112" s="742">
        <v>25333720.300000001</v>
      </c>
      <c r="N112" s="742">
        <v>18506237.75</v>
      </c>
      <c r="O112" s="757">
        <v>25632654.899999999</v>
      </c>
      <c r="P112" s="742">
        <v>28548215.399</v>
      </c>
      <c r="Q112" s="742">
        <v>20938494.800000001</v>
      </c>
      <c r="R112" s="742">
        <v>25722703.800000001</v>
      </c>
      <c r="S112" s="742">
        <v>24362464.225000001</v>
      </c>
      <c r="T112" s="742">
        <v>24902961.649999999</v>
      </c>
      <c r="U112" s="742">
        <v>23994237.300000001</v>
      </c>
      <c r="V112" s="742">
        <v>8752859.4350000005</v>
      </c>
      <c r="W112" s="742">
        <v>22095252.078000002</v>
      </c>
      <c r="X112" s="742">
        <v>15377316.141000001</v>
      </c>
      <c r="Y112" s="742">
        <v>10709714.029999999</v>
      </c>
      <c r="Z112" s="742">
        <v>17640516.261999998</v>
      </c>
      <c r="AA112" s="744">
        <v>16222373.052999999</v>
      </c>
      <c r="AB112" s="758">
        <v>77</v>
      </c>
      <c r="AC112" s="745">
        <f t="shared" si="7"/>
        <v>-0.36712084189921346</v>
      </c>
      <c r="AD112" s="759"/>
      <c r="AE112" s="742">
        <v>25292.079000000002</v>
      </c>
      <c r="AF112" s="742">
        <v>16652.05</v>
      </c>
      <c r="AG112" s="760">
        <v>24765.883000000002</v>
      </c>
      <c r="AH112" s="742">
        <v>29422.382000000001</v>
      </c>
      <c r="AI112" s="742">
        <v>20032.763999999999</v>
      </c>
      <c r="AJ112" s="742">
        <v>17937.654999999999</v>
      </c>
      <c r="AK112" s="742">
        <v>13017.593999999999</v>
      </c>
      <c r="AL112" s="742">
        <v>15064.824000000001</v>
      </c>
      <c r="AM112" s="742">
        <v>16330.689</v>
      </c>
      <c r="AN112" s="742">
        <v>5605.9350000000004</v>
      </c>
      <c r="AO112" s="742">
        <v>3909.4810000000002</v>
      </c>
      <c r="AP112" s="742">
        <v>721.702</v>
      </c>
      <c r="AQ112" s="742">
        <v>490.36799999999999</v>
      </c>
      <c r="AR112" s="742">
        <v>2374.451</v>
      </c>
      <c r="AS112" s="744">
        <v>3131.797</v>
      </c>
      <c r="AT112" s="745">
        <f t="shared" si="8"/>
        <v>-0.87354389908084451</v>
      </c>
      <c r="AU112" s="746"/>
      <c r="AV112" s="761">
        <f t="shared" si="12"/>
        <v>1.9967125791627216</v>
      </c>
      <c r="AW112" s="762">
        <f t="shared" si="12"/>
        <v>1.7996148352735823</v>
      </c>
      <c r="AX112" s="763">
        <f t="shared" si="12"/>
        <v>1.9323697132909945</v>
      </c>
      <c r="AY112" s="762">
        <f t="shared" si="12"/>
        <v>2.0612414183361261</v>
      </c>
      <c r="AZ112" s="762">
        <f t="shared" si="12"/>
        <v>1.9134865415445239</v>
      </c>
      <c r="BA112" s="762">
        <f t="shared" si="12"/>
        <v>1.3946943633507143</v>
      </c>
      <c r="BB112" s="762">
        <f t="shared" si="12"/>
        <v>1.0686598760926451</v>
      </c>
      <c r="BC112" s="762">
        <f t="shared" si="12"/>
        <v>1.2098821185792574</v>
      </c>
      <c r="BD112" s="762">
        <f t="shared" si="12"/>
        <v>1.3612175953598658</v>
      </c>
      <c r="BE112" s="762">
        <f t="shared" si="12"/>
        <v>1.2809379704153787</v>
      </c>
      <c r="BF112" s="762">
        <f t="shared" si="12"/>
        <v>0.35387521139825573</v>
      </c>
      <c r="BG112" s="762">
        <f t="shared" si="12"/>
        <v>9.386579470467557E-2</v>
      </c>
      <c r="BH112" s="762">
        <f t="shared" si="12"/>
        <v>9.15744339440593E-2</v>
      </c>
      <c r="BI112" s="762">
        <f t="shared" si="12"/>
        <v>0.26920425283866334</v>
      </c>
      <c r="BJ112" s="762">
        <f t="shared" si="12"/>
        <v>0.38610836895047701</v>
      </c>
      <c r="BK112" s="797">
        <f t="shared" si="9"/>
        <v>-0.80018918414276907</v>
      </c>
      <c r="BL112" s="795"/>
      <c r="BM112" s="825" t="s">
        <v>1054</v>
      </c>
      <c r="BN112" s="844"/>
    </row>
    <row r="113" spans="1:66" ht="51" x14ac:dyDescent="0.2">
      <c r="A113" s="728">
        <v>124</v>
      </c>
      <c r="B113" s="752"/>
      <c r="C113" s="753"/>
      <c r="D113" s="732">
        <v>4</v>
      </c>
      <c r="E113" s="753">
        <v>73.270000000004103</v>
      </c>
      <c r="F113" s="754">
        <v>2872</v>
      </c>
      <c r="G113" s="752">
        <v>69</v>
      </c>
      <c r="H113" s="752" t="s">
        <v>238</v>
      </c>
      <c r="I113" s="752" t="s">
        <v>9</v>
      </c>
      <c r="J113" s="753">
        <v>602</v>
      </c>
      <c r="K113" s="755" t="s">
        <v>951</v>
      </c>
      <c r="L113" s="756" t="s">
        <v>366</v>
      </c>
      <c r="M113" s="742">
        <v>42691938.927000001</v>
      </c>
      <c r="N113" s="742">
        <v>39167092.332000002</v>
      </c>
      <c r="O113" s="757">
        <v>40179290.880000003</v>
      </c>
      <c r="P113" s="742">
        <v>43947791.546999998</v>
      </c>
      <c r="Q113" s="742">
        <v>40146369.585000001</v>
      </c>
      <c r="R113" s="742">
        <v>34514358.756999999</v>
      </c>
      <c r="S113" s="742">
        <v>33139741.568999998</v>
      </c>
      <c r="T113" s="742">
        <v>45527719.728</v>
      </c>
      <c r="U113" s="742">
        <v>44865514.504000001</v>
      </c>
      <c r="V113" s="742">
        <v>31917564.995999999</v>
      </c>
      <c r="W113" s="742">
        <v>31863006.741999999</v>
      </c>
      <c r="X113" s="742">
        <v>29568239.916000001</v>
      </c>
      <c r="Y113" s="742">
        <v>9956682.7689999994</v>
      </c>
      <c r="Z113" s="742">
        <v>6543022.6140000001</v>
      </c>
      <c r="AA113" s="744">
        <v>7011157.1310000001</v>
      </c>
      <c r="AB113" s="758">
        <v>13</v>
      </c>
      <c r="AC113" s="745">
        <f t="shared" si="7"/>
        <v>-0.8255032137839462</v>
      </c>
      <c r="AD113" s="759"/>
      <c r="AE113" s="742">
        <v>132261.72500000001</v>
      </c>
      <c r="AF113" s="742">
        <v>111803.26</v>
      </c>
      <c r="AG113" s="760">
        <v>85124.879000000001</v>
      </c>
      <c r="AH113" s="742">
        <v>95423.482000000004</v>
      </c>
      <c r="AI113" s="742">
        <v>90917.357999999993</v>
      </c>
      <c r="AJ113" s="742">
        <v>83473.247000000003</v>
      </c>
      <c r="AK113" s="742">
        <v>73389.659</v>
      </c>
      <c r="AL113" s="742">
        <v>95908.725000000006</v>
      </c>
      <c r="AM113" s="742">
        <v>94720.467000000004</v>
      </c>
      <c r="AN113" s="742">
        <v>70125.638000000006</v>
      </c>
      <c r="AO113" s="742">
        <v>70826.600000000006</v>
      </c>
      <c r="AP113" s="742">
        <v>84609.668000000005</v>
      </c>
      <c r="AQ113" s="742">
        <v>30273.136999999999</v>
      </c>
      <c r="AR113" s="742">
        <v>20104.433000000001</v>
      </c>
      <c r="AS113" s="744">
        <v>18299.332999999999</v>
      </c>
      <c r="AT113" s="745">
        <f t="shared" si="8"/>
        <v>-0.78502955640030925</v>
      </c>
      <c r="AU113" s="746"/>
      <c r="AV113" s="761">
        <f t="shared" si="12"/>
        <v>6.1960982950977037</v>
      </c>
      <c r="AW113" s="762">
        <f t="shared" si="12"/>
        <v>5.7090405921531913</v>
      </c>
      <c r="AX113" s="763">
        <f t="shared" si="12"/>
        <v>4.2372514365290854</v>
      </c>
      <c r="AY113" s="762">
        <f t="shared" si="12"/>
        <v>4.3425837176800695</v>
      </c>
      <c r="AZ113" s="762">
        <f t="shared" si="12"/>
        <v>4.5292941274555352</v>
      </c>
      <c r="BA113" s="762">
        <f t="shared" si="12"/>
        <v>4.8370156657232082</v>
      </c>
      <c r="BB113" s="762">
        <f t="shared" si="12"/>
        <v>4.4291026740323822</v>
      </c>
      <c r="BC113" s="762">
        <f t="shared" si="12"/>
        <v>4.213201345158307</v>
      </c>
      <c r="BD113" s="762">
        <f t="shared" si="12"/>
        <v>4.2224175091786886</v>
      </c>
      <c r="BE113" s="762">
        <f t="shared" si="12"/>
        <v>4.3941721750257798</v>
      </c>
      <c r="BF113" s="762">
        <f t="shared" si="12"/>
        <v>4.4456946937553399</v>
      </c>
      <c r="BG113" s="762">
        <f t="shared" si="12"/>
        <v>5.7230101108734521</v>
      </c>
      <c r="BH113" s="762">
        <f t="shared" si="12"/>
        <v>6.0809684715987968</v>
      </c>
      <c r="BI113" s="762">
        <f t="shared" si="12"/>
        <v>6.1453044520992082</v>
      </c>
      <c r="BJ113" s="762">
        <f t="shared" si="12"/>
        <v>5.2200607283750804</v>
      </c>
      <c r="BK113" s="797">
        <f t="shared" si="9"/>
        <v>0.23194500174647562</v>
      </c>
      <c r="BL113" s="795"/>
      <c r="BM113" s="824" t="s">
        <v>1055</v>
      </c>
      <c r="BN113" s="769"/>
    </row>
    <row r="114" spans="1:66" ht="76.5" x14ac:dyDescent="0.2">
      <c r="A114" s="728">
        <v>125</v>
      </c>
      <c r="B114" s="752"/>
      <c r="C114" s="753"/>
      <c r="D114" s="753">
        <v>55</v>
      </c>
      <c r="E114" s="753">
        <v>26.689999999998701</v>
      </c>
      <c r="F114" s="754"/>
      <c r="G114" s="752"/>
      <c r="H114" s="752"/>
      <c r="I114" s="752"/>
      <c r="J114" s="753">
        <v>3297</v>
      </c>
      <c r="K114" s="755" t="s">
        <v>952</v>
      </c>
      <c r="L114" s="756">
        <v>5</v>
      </c>
      <c r="M114" s="742">
        <v>37824755.174999997</v>
      </c>
      <c r="N114" s="742">
        <v>35232657.75</v>
      </c>
      <c r="O114" s="757">
        <v>39388916.875</v>
      </c>
      <c r="P114" s="742">
        <v>29670346.125</v>
      </c>
      <c r="Q114" s="742">
        <v>32843804.725000001</v>
      </c>
      <c r="R114" s="742">
        <v>34623655</v>
      </c>
      <c r="S114" s="742">
        <v>35301392.100000001</v>
      </c>
      <c r="T114" s="742">
        <v>32937940.609999999</v>
      </c>
      <c r="U114" s="742">
        <v>38870297.017999999</v>
      </c>
      <c r="V114" s="742">
        <v>35093118.115000002</v>
      </c>
      <c r="W114" s="742">
        <v>30764097.046</v>
      </c>
      <c r="X114" s="742">
        <v>25989645.120000001</v>
      </c>
      <c r="Y114" s="742">
        <v>7945210.727</v>
      </c>
      <c r="Z114" s="742">
        <v>15564936.857000001</v>
      </c>
      <c r="AA114" s="744">
        <v>24179949.173</v>
      </c>
      <c r="AB114" s="758">
        <v>74</v>
      </c>
      <c r="AC114" s="745">
        <f t="shared" si="7"/>
        <v>-0.38612302415589078</v>
      </c>
      <c r="AD114" s="759"/>
      <c r="AE114" s="742">
        <v>23775.475999999999</v>
      </c>
      <c r="AF114" s="742">
        <v>24131.589</v>
      </c>
      <c r="AG114" s="760">
        <v>30400.954000000002</v>
      </c>
      <c r="AH114" s="742">
        <v>43696.934999999998</v>
      </c>
      <c r="AI114" s="742">
        <v>50234.14</v>
      </c>
      <c r="AJ114" s="742">
        <v>51089.546999999999</v>
      </c>
      <c r="AK114" s="742">
        <v>49594.034</v>
      </c>
      <c r="AL114" s="742">
        <v>36550.146999999997</v>
      </c>
      <c r="AM114" s="742">
        <v>29428.246999999999</v>
      </c>
      <c r="AN114" s="742">
        <v>27882.929</v>
      </c>
      <c r="AO114" s="742">
        <v>27688.151999999998</v>
      </c>
      <c r="AP114" s="742">
        <v>19487.357</v>
      </c>
      <c r="AQ114" s="742">
        <v>5864.2110000000002</v>
      </c>
      <c r="AR114" s="742">
        <v>12919.317999999999</v>
      </c>
      <c r="AS114" s="744">
        <v>31275.881000000001</v>
      </c>
      <c r="AT114" s="745">
        <f t="shared" si="8"/>
        <v>2.8779590272068424E-2</v>
      </c>
      <c r="AU114" s="746"/>
      <c r="AV114" s="761">
        <f t="shared" si="12"/>
        <v>1.2571383946836083</v>
      </c>
      <c r="AW114" s="762">
        <f t="shared" si="12"/>
        <v>1.3698421033820534</v>
      </c>
      <c r="AX114" s="763">
        <f t="shared" si="12"/>
        <v>1.543629853873711</v>
      </c>
      <c r="AY114" s="762">
        <f t="shared" si="12"/>
        <v>2.9454954664773059</v>
      </c>
      <c r="AZ114" s="762">
        <f t="shared" si="12"/>
        <v>3.0589720296176801</v>
      </c>
      <c r="BA114" s="762">
        <f t="shared" si="12"/>
        <v>2.9511354015051272</v>
      </c>
      <c r="BB114" s="762">
        <f t="shared" si="12"/>
        <v>2.809749477273447</v>
      </c>
      <c r="BC114" s="762">
        <f t="shared" si="12"/>
        <v>2.2193340763328311</v>
      </c>
      <c r="BD114" s="762">
        <f t="shared" si="12"/>
        <v>1.5141765953767943</v>
      </c>
      <c r="BE114" s="762">
        <f t="shared" si="12"/>
        <v>1.5890824467992704</v>
      </c>
      <c r="BF114" s="762">
        <f t="shared" si="12"/>
        <v>1.8000302078490589</v>
      </c>
      <c r="BG114" s="762">
        <f t="shared" si="12"/>
        <v>1.4996247089964112</v>
      </c>
      <c r="BH114" s="762">
        <f t="shared" si="12"/>
        <v>1.4761624836637262</v>
      </c>
      <c r="BI114" s="762">
        <f t="shared" si="12"/>
        <v>1.6600540199672973</v>
      </c>
      <c r="BJ114" s="762">
        <f t="shared" si="12"/>
        <v>2.58692694316525</v>
      </c>
      <c r="BK114" s="797">
        <f t="shared" si="9"/>
        <v>0.6758725783084617</v>
      </c>
      <c r="BL114" s="795"/>
      <c r="BM114" s="824" t="s">
        <v>1056</v>
      </c>
      <c r="BN114" s="769"/>
    </row>
    <row r="115" spans="1:66" ht="89.25" x14ac:dyDescent="0.2">
      <c r="A115" s="728">
        <v>126</v>
      </c>
      <c r="B115" s="752"/>
      <c r="C115" s="753"/>
      <c r="D115" s="732">
        <v>6</v>
      </c>
      <c r="E115" s="732">
        <v>64.179999999993001</v>
      </c>
      <c r="F115" s="754">
        <v>2876</v>
      </c>
      <c r="G115" s="752">
        <v>67</v>
      </c>
      <c r="H115" s="752" t="s">
        <v>183</v>
      </c>
      <c r="I115" s="752" t="s">
        <v>9</v>
      </c>
      <c r="J115" s="753">
        <v>703</v>
      </c>
      <c r="K115" s="755" t="s">
        <v>953</v>
      </c>
      <c r="L115" s="756" t="s">
        <v>367</v>
      </c>
      <c r="M115" s="742">
        <v>76417096.594999999</v>
      </c>
      <c r="N115" s="742">
        <v>71461716.864999995</v>
      </c>
      <c r="O115" s="757">
        <v>64572198.230999999</v>
      </c>
      <c r="P115" s="742">
        <v>64950420.045999996</v>
      </c>
      <c r="Q115" s="742">
        <v>73409278.244000003</v>
      </c>
      <c r="R115" s="742">
        <v>71978196.261999995</v>
      </c>
      <c r="S115" s="742">
        <v>69863417.001000002</v>
      </c>
      <c r="T115" s="742">
        <v>66833666.494000003</v>
      </c>
      <c r="U115" s="742">
        <v>67655914.713</v>
      </c>
      <c r="V115" s="742">
        <v>65722515.905000001</v>
      </c>
      <c r="W115" s="742">
        <v>65515794.431999996</v>
      </c>
      <c r="X115" s="742">
        <v>70033789.140000001</v>
      </c>
      <c r="Y115" s="742">
        <v>53948938.513999999</v>
      </c>
      <c r="Z115" s="742">
        <v>52177319.333999999</v>
      </c>
      <c r="AA115" s="744">
        <v>57065139.171999998</v>
      </c>
      <c r="AB115" s="758">
        <v>16.5</v>
      </c>
      <c r="AC115" s="745">
        <f t="shared" si="7"/>
        <v>-0.1162583784455396</v>
      </c>
      <c r="AD115" s="759"/>
      <c r="AE115" s="742">
        <v>126190.31299999999</v>
      </c>
      <c r="AF115" s="742">
        <v>118306.674</v>
      </c>
      <c r="AG115" s="760">
        <v>74451.653000000006</v>
      </c>
      <c r="AH115" s="742">
        <v>72341.744999999995</v>
      </c>
      <c r="AI115" s="742">
        <v>72850.11</v>
      </c>
      <c r="AJ115" s="742">
        <v>72428.678</v>
      </c>
      <c r="AK115" s="742">
        <v>67156.740000000005</v>
      </c>
      <c r="AL115" s="742">
        <v>57435.004000000001</v>
      </c>
      <c r="AM115" s="742">
        <v>59635.254000000001</v>
      </c>
      <c r="AN115" s="742">
        <v>56397.044000000002</v>
      </c>
      <c r="AO115" s="742">
        <v>109663.19100000001</v>
      </c>
      <c r="AP115" s="742">
        <v>142925.503</v>
      </c>
      <c r="AQ115" s="742">
        <v>4988.9369999999999</v>
      </c>
      <c r="AR115" s="742">
        <v>9434.0169999999998</v>
      </c>
      <c r="AS115" s="744">
        <v>13747.763000000001</v>
      </c>
      <c r="AT115" s="745">
        <f t="shared" si="8"/>
        <v>-0.81534643696896836</v>
      </c>
      <c r="AU115" s="746"/>
      <c r="AV115" s="761">
        <f t="shared" si="12"/>
        <v>3.3026722715936496</v>
      </c>
      <c r="AW115" s="762">
        <f t="shared" si="12"/>
        <v>3.3110504250407504</v>
      </c>
      <c r="AX115" s="763">
        <f t="shared" si="12"/>
        <v>2.3059971640939754</v>
      </c>
      <c r="AY115" s="762">
        <f t="shared" si="12"/>
        <v>2.2275989885443459</v>
      </c>
      <c r="AZ115" s="762">
        <f t="shared" si="12"/>
        <v>1.9847657337771005</v>
      </c>
      <c r="BA115" s="762">
        <f t="shared" si="12"/>
        <v>2.0125171721825388</v>
      </c>
      <c r="BB115" s="762">
        <f t="shared" si="12"/>
        <v>1.9225151841353176</v>
      </c>
      <c r="BC115" s="762">
        <f t="shared" si="12"/>
        <v>1.7187446690555643</v>
      </c>
      <c r="BD115" s="762">
        <f t="shared" si="12"/>
        <v>1.7628984621071471</v>
      </c>
      <c r="BE115" s="762">
        <f t="shared" si="12"/>
        <v>1.7162168314286781</v>
      </c>
      <c r="BF115" s="762">
        <f t="shared" si="12"/>
        <v>3.3476871325683573</v>
      </c>
      <c r="BG115" s="762">
        <f t="shared" si="12"/>
        <v>4.0816155959885849</v>
      </c>
      <c r="BH115" s="762">
        <f t="shared" si="12"/>
        <v>0.18495033034636438</v>
      </c>
      <c r="BI115" s="762">
        <f t="shared" si="12"/>
        <v>0.36161370957409716</v>
      </c>
      <c r="BJ115" s="762">
        <f t="shared" si="12"/>
        <v>0.4818270208213416</v>
      </c>
      <c r="BK115" s="797">
        <f t="shared" si="9"/>
        <v>-0.79105480773188586</v>
      </c>
      <c r="BL115" s="795" t="s">
        <v>377</v>
      </c>
      <c r="BM115" s="823" t="s">
        <v>1057</v>
      </c>
      <c r="BN115" s="769" t="s">
        <v>287</v>
      </c>
    </row>
    <row r="116" spans="1:66" ht="63.75" x14ac:dyDescent="0.2">
      <c r="A116" s="728">
        <v>127</v>
      </c>
      <c r="B116" s="752"/>
      <c r="C116" s="753"/>
      <c r="D116" s="731"/>
      <c r="E116" s="731"/>
      <c r="F116" s="754">
        <v>6019</v>
      </c>
      <c r="G116" s="752">
        <v>73</v>
      </c>
      <c r="H116" s="752" t="s">
        <v>266</v>
      </c>
      <c r="I116" s="752" t="s">
        <v>9</v>
      </c>
      <c r="J116" s="753">
        <v>3298</v>
      </c>
      <c r="K116" s="755" t="s">
        <v>954</v>
      </c>
      <c r="L116" s="756">
        <v>1</v>
      </c>
      <c r="M116" s="742">
        <v>79135320.974999994</v>
      </c>
      <c r="N116" s="742">
        <v>86748793.049999997</v>
      </c>
      <c r="O116" s="757">
        <v>88046485.625</v>
      </c>
      <c r="P116" s="742">
        <v>82380436.525000006</v>
      </c>
      <c r="Q116" s="742">
        <v>82627508.5</v>
      </c>
      <c r="R116" s="742">
        <v>87368064.150000006</v>
      </c>
      <c r="S116" s="742">
        <v>83026147.875</v>
      </c>
      <c r="T116" s="742">
        <v>71436434.099999994</v>
      </c>
      <c r="U116" s="742">
        <v>87821760.339000002</v>
      </c>
      <c r="V116" s="742">
        <v>67129963.025000006</v>
      </c>
      <c r="W116" s="742">
        <v>88409026.566</v>
      </c>
      <c r="X116" s="742">
        <v>66742424.270999998</v>
      </c>
      <c r="Y116" s="742">
        <v>45482538.957000002</v>
      </c>
      <c r="Z116" s="742">
        <v>89712237.920000002</v>
      </c>
      <c r="AA116" s="744">
        <v>69594206.414000005</v>
      </c>
      <c r="AB116" s="758">
        <v>75</v>
      </c>
      <c r="AC116" s="745">
        <f t="shared" si="7"/>
        <v>-0.20957428431147557</v>
      </c>
      <c r="AD116" s="759"/>
      <c r="AE116" s="742">
        <v>19410.624</v>
      </c>
      <c r="AF116" s="742">
        <v>21651.524000000001</v>
      </c>
      <c r="AG116" s="760">
        <v>21491.838</v>
      </c>
      <c r="AH116" s="742">
        <v>22917.907999999999</v>
      </c>
      <c r="AI116" s="742">
        <v>21638.267</v>
      </c>
      <c r="AJ116" s="742">
        <v>22379.548999999999</v>
      </c>
      <c r="AK116" s="742">
        <v>22054.116999999998</v>
      </c>
      <c r="AL116" s="742">
        <v>16776.366000000002</v>
      </c>
      <c r="AM116" s="742">
        <v>15961.585999999999</v>
      </c>
      <c r="AN116" s="742">
        <v>14284.894</v>
      </c>
      <c r="AO116" s="742">
        <v>19388.146000000001</v>
      </c>
      <c r="AP116" s="742">
        <v>18044.298999999999</v>
      </c>
      <c r="AQ116" s="742">
        <v>11975.468999999999</v>
      </c>
      <c r="AR116" s="742">
        <v>18456.992999999999</v>
      </c>
      <c r="AS116" s="744">
        <v>13498.34</v>
      </c>
      <c r="AT116" s="745">
        <f t="shared" si="8"/>
        <v>-0.37193180034206474</v>
      </c>
      <c r="AU116" s="746"/>
      <c r="AV116" s="761">
        <f t="shared" si="12"/>
        <v>0.4905678971374135</v>
      </c>
      <c r="AW116" s="762">
        <f t="shared" si="12"/>
        <v>0.49917752717367636</v>
      </c>
      <c r="AX116" s="763">
        <f t="shared" si="12"/>
        <v>0.48819297777622117</v>
      </c>
      <c r="AY116" s="762">
        <f t="shared" si="12"/>
        <v>0.55639200195413141</v>
      </c>
      <c r="AZ116" s="762">
        <f t="shared" si="12"/>
        <v>0.52375455566350526</v>
      </c>
      <c r="BA116" s="762">
        <f t="shared" si="12"/>
        <v>0.51230502169710712</v>
      </c>
      <c r="BB116" s="762">
        <f t="shared" si="12"/>
        <v>0.53125714162250604</v>
      </c>
      <c r="BC116" s="762">
        <f t="shared" si="12"/>
        <v>0.46968654612618754</v>
      </c>
      <c r="BD116" s="762">
        <f t="shared" si="12"/>
        <v>0.36349956863508137</v>
      </c>
      <c r="BE116" s="762">
        <f t="shared" si="12"/>
        <v>0.4255892110257869</v>
      </c>
      <c r="BF116" s="762">
        <f t="shared" si="12"/>
        <v>0.43860105134233474</v>
      </c>
      <c r="BG116" s="762">
        <f t="shared" si="12"/>
        <v>0.54071452144840237</v>
      </c>
      <c r="BH116" s="762">
        <f t="shared" si="12"/>
        <v>0.52659632793682953</v>
      </c>
      <c r="BI116" s="762">
        <f t="shared" si="12"/>
        <v>0.41147101951595144</v>
      </c>
      <c r="BJ116" s="762">
        <f t="shared" si="12"/>
        <v>0.38791562388689266</v>
      </c>
      <c r="BK116" s="797">
        <f t="shared" si="9"/>
        <v>-0.20540515422016956</v>
      </c>
      <c r="BL116" s="795" t="s">
        <v>338</v>
      </c>
      <c r="BM116" s="824" t="s">
        <v>1058</v>
      </c>
      <c r="BN116" s="769" t="s">
        <v>287</v>
      </c>
    </row>
    <row r="117" spans="1:66" ht="51" x14ac:dyDescent="0.2">
      <c r="A117" s="728">
        <v>128</v>
      </c>
      <c r="B117" s="752"/>
      <c r="C117" s="753"/>
      <c r="D117" s="732">
        <v>87</v>
      </c>
      <c r="E117" s="753">
        <v>17.319999999999698</v>
      </c>
      <c r="F117" s="754">
        <v>6031</v>
      </c>
      <c r="G117" s="752">
        <v>66</v>
      </c>
      <c r="H117" s="752" t="s">
        <v>268</v>
      </c>
      <c r="I117" s="752" t="s">
        <v>9</v>
      </c>
      <c r="J117" s="753">
        <v>3935</v>
      </c>
      <c r="K117" s="755" t="s">
        <v>955</v>
      </c>
      <c r="L117" s="756">
        <v>2</v>
      </c>
      <c r="M117" s="742">
        <v>46508856.313000001</v>
      </c>
      <c r="N117" s="742">
        <v>43585777.655000001</v>
      </c>
      <c r="O117" s="757">
        <v>36476849.309</v>
      </c>
      <c r="P117" s="742">
        <v>44834154.805</v>
      </c>
      <c r="Q117" s="742">
        <v>41377089.189000003</v>
      </c>
      <c r="R117" s="742">
        <v>35471017.335000001</v>
      </c>
      <c r="S117" s="742">
        <v>41790005.921999998</v>
      </c>
      <c r="T117" s="742">
        <v>43064967.664999999</v>
      </c>
      <c r="U117" s="742">
        <v>38801370.159000002</v>
      </c>
      <c r="V117" s="742">
        <v>45121208.905000001</v>
      </c>
      <c r="W117" s="742">
        <v>43210491.912</v>
      </c>
      <c r="X117" s="742">
        <v>38307101.689999998</v>
      </c>
      <c r="Y117" s="742">
        <v>35296108.364</v>
      </c>
      <c r="Z117" s="742">
        <v>37332117.642999999</v>
      </c>
      <c r="AA117" s="744">
        <v>41445799.758000001</v>
      </c>
      <c r="AB117" s="758">
        <v>78</v>
      </c>
      <c r="AC117" s="745">
        <f t="shared" si="7"/>
        <v>0.13622202967442154</v>
      </c>
      <c r="AD117" s="759"/>
      <c r="AE117" s="742">
        <v>24635.957999999999</v>
      </c>
      <c r="AF117" s="742">
        <v>24021.261999999999</v>
      </c>
      <c r="AG117" s="760">
        <v>19664.12</v>
      </c>
      <c r="AH117" s="742">
        <v>23724.402999999998</v>
      </c>
      <c r="AI117" s="742">
        <v>23049.163</v>
      </c>
      <c r="AJ117" s="742">
        <v>19565.392</v>
      </c>
      <c r="AK117" s="742">
        <v>22824.931</v>
      </c>
      <c r="AL117" s="742">
        <v>8600.9320000000007</v>
      </c>
      <c r="AM117" s="742">
        <v>1027.8499999999999</v>
      </c>
      <c r="AN117" s="742">
        <v>1972.931</v>
      </c>
      <c r="AO117" s="742">
        <v>6095.4369999999999</v>
      </c>
      <c r="AP117" s="742">
        <v>7720.8850000000002</v>
      </c>
      <c r="AQ117" s="742">
        <v>5362.1469999999999</v>
      </c>
      <c r="AR117" s="742">
        <v>7884.6239999999998</v>
      </c>
      <c r="AS117" s="744">
        <v>13095.778</v>
      </c>
      <c r="AT117" s="745">
        <f t="shared" si="8"/>
        <v>-0.33402674515818653</v>
      </c>
      <c r="AU117" s="746"/>
      <c r="AV117" s="761">
        <f t="shared" si="12"/>
        <v>1.0594093234287441</v>
      </c>
      <c r="AW117" s="762">
        <f t="shared" si="12"/>
        <v>1.1022523076283517</v>
      </c>
      <c r="AX117" s="763">
        <f t="shared" si="12"/>
        <v>1.0781698733584557</v>
      </c>
      <c r="AY117" s="762">
        <f t="shared" si="12"/>
        <v>1.0583182889556426</v>
      </c>
      <c r="AZ117" s="762">
        <f t="shared" si="12"/>
        <v>1.1141026810618453</v>
      </c>
      <c r="BA117" s="762">
        <f t="shared" si="12"/>
        <v>1.1031762531769516</v>
      </c>
      <c r="BB117" s="762">
        <f t="shared" si="12"/>
        <v>1.0923631378565566</v>
      </c>
      <c r="BC117" s="762">
        <f t="shared" si="12"/>
        <v>0.39943984479014005</v>
      </c>
      <c r="BD117" s="762">
        <f t="shared" si="12"/>
        <v>5.2980087857108282E-2</v>
      </c>
      <c r="BE117" s="762">
        <f t="shared" si="12"/>
        <v>8.745027218370359E-2</v>
      </c>
      <c r="BF117" s="762">
        <f t="shared" si="12"/>
        <v>0.28212763753829123</v>
      </c>
      <c r="BG117" s="762">
        <f t="shared" si="12"/>
        <v>0.40310462861331653</v>
      </c>
      <c r="BH117" s="762">
        <f t="shared" si="12"/>
        <v>0.30383785910341782</v>
      </c>
      <c r="BI117" s="762">
        <f t="shared" si="12"/>
        <v>0.42240432623721869</v>
      </c>
      <c r="BJ117" s="762">
        <f t="shared" si="12"/>
        <v>0.63194717324629313</v>
      </c>
      <c r="BK117" s="797">
        <f t="shared" si="9"/>
        <v>-0.41387049586369618</v>
      </c>
      <c r="BL117" s="795" t="s">
        <v>325</v>
      </c>
      <c r="BM117" s="823" t="s">
        <v>1059</v>
      </c>
      <c r="BN117" s="769"/>
    </row>
    <row r="118" spans="1:66" ht="38.25" x14ac:dyDescent="0.2">
      <c r="A118" s="728">
        <v>129</v>
      </c>
      <c r="B118" s="752"/>
      <c r="C118" s="767"/>
      <c r="D118" s="732">
        <v>29</v>
      </c>
      <c r="E118" s="732">
        <v>27.369999999998999</v>
      </c>
      <c r="F118" s="754">
        <v>7253</v>
      </c>
      <c r="G118" s="752">
        <v>71</v>
      </c>
      <c r="H118" s="752" t="s">
        <v>288</v>
      </c>
      <c r="I118" s="752"/>
      <c r="J118" s="753">
        <v>2830</v>
      </c>
      <c r="K118" s="755" t="s">
        <v>956</v>
      </c>
      <c r="L118" s="756" t="s">
        <v>366</v>
      </c>
      <c r="M118" s="742">
        <v>20042454.736000001</v>
      </c>
      <c r="N118" s="742">
        <v>17827790.195999999</v>
      </c>
      <c r="O118" s="757">
        <v>16871555.427000001</v>
      </c>
      <c r="P118" s="742">
        <v>15791142.873</v>
      </c>
      <c r="Q118" s="742">
        <v>15824934.684</v>
      </c>
      <c r="R118" s="742">
        <v>13754229.605</v>
      </c>
      <c r="S118" s="742">
        <v>14228154.808</v>
      </c>
      <c r="T118" s="742">
        <v>17341795.704</v>
      </c>
      <c r="U118" s="742">
        <v>16789183.620999999</v>
      </c>
      <c r="V118" s="742">
        <v>11162835.074999999</v>
      </c>
      <c r="W118" s="742">
        <v>10364998.975</v>
      </c>
      <c r="X118" s="742">
        <v>0</v>
      </c>
      <c r="Y118" s="742">
        <v>0</v>
      </c>
      <c r="Z118" s="742">
        <v>0</v>
      </c>
      <c r="AA118" s="744">
        <v>0</v>
      </c>
      <c r="AB118" s="758">
        <v>59.25</v>
      </c>
      <c r="AC118" s="745">
        <f t="shared" si="7"/>
        <v>-1</v>
      </c>
      <c r="AD118" s="759"/>
      <c r="AE118" s="742">
        <v>33711.777000000002</v>
      </c>
      <c r="AF118" s="742">
        <v>30632.768</v>
      </c>
      <c r="AG118" s="760">
        <v>31006.436000000002</v>
      </c>
      <c r="AH118" s="742">
        <v>29212.755000000001</v>
      </c>
      <c r="AI118" s="742">
        <v>29664.462</v>
      </c>
      <c r="AJ118" s="742">
        <v>23612.374</v>
      </c>
      <c r="AK118" s="742">
        <v>20482.651999999998</v>
      </c>
      <c r="AL118" s="742">
        <v>27357.795999999998</v>
      </c>
      <c r="AM118" s="742">
        <v>30564.235000000001</v>
      </c>
      <c r="AN118" s="742">
        <v>21166.55</v>
      </c>
      <c r="AO118" s="742">
        <v>16650.759999999998</v>
      </c>
      <c r="AP118" s="742">
        <v>0</v>
      </c>
      <c r="AQ118" s="742">
        <v>0</v>
      </c>
      <c r="AR118" s="742">
        <v>0</v>
      </c>
      <c r="AS118" s="744">
        <v>0</v>
      </c>
      <c r="AT118" s="745">
        <f t="shared" si="8"/>
        <v>-1</v>
      </c>
      <c r="AU118" s="746"/>
      <c r="AV118" s="761">
        <f t="shared" si="12"/>
        <v>3.3640367354251608</v>
      </c>
      <c r="AW118" s="762">
        <f t="shared" si="12"/>
        <v>3.4365187904076904</v>
      </c>
      <c r="AX118" s="763">
        <f t="shared" si="12"/>
        <v>3.6755871305593524</v>
      </c>
      <c r="AY118" s="762">
        <f t="shared" si="12"/>
        <v>3.6998911649325308</v>
      </c>
      <c r="AZ118" s="762">
        <f t="shared" si="12"/>
        <v>3.7490786018842313</v>
      </c>
      <c r="BA118" s="762">
        <f t="shared" si="12"/>
        <v>3.4334709653845419</v>
      </c>
      <c r="BB118" s="762">
        <f t="shared" si="12"/>
        <v>2.8791719342951358</v>
      </c>
      <c r="BC118" s="762">
        <f t="shared" si="12"/>
        <v>3.1551283923486357</v>
      </c>
      <c r="BD118" s="762">
        <f t="shared" si="12"/>
        <v>3.6409435610401086</v>
      </c>
      <c r="BE118" s="762">
        <f t="shared" si="12"/>
        <v>3.7923251320632811</v>
      </c>
      <c r="BF118" s="762">
        <f t="shared" si="12"/>
        <v>3.2128821315199403</v>
      </c>
      <c r="BG118" s="762">
        <f t="shared" si="12"/>
        <v>0</v>
      </c>
      <c r="BH118" s="762">
        <f t="shared" si="12"/>
        <v>0</v>
      </c>
      <c r="BI118" s="762">
        <f t="shared" si="12"/>
        <v>0</v>
      </c>
      <c r="BJ118" s="762">
        <f t="shared" si="12"/>
        <v>0</v>
      </c>
      <c r="BK118" s="797">
        <f t="shared" si="9"/>
        <v>-1</v>
      </c>
      <c r="BL118" s="795" t="s">
        <v>323</v>
      </c>
      <c r="BM118" s="824" t="s">
        <v>309</v>
      </c>
    </row>
    <row r="119" spans="1:66" ht="51" x14ac:dyDescent="0.2">
      <c r="A119" s="728">
        <v>130</v>
      </c>
      <c r="B119" s="752"/>
      <c r="C119" s="753"/>
      <c r="D119" s="732">
        <v>79</v>
      </c>
      <c r="E119" s="732">
        <v>16.25</v>
      </c>
      <c r="F119" s="754">
        <v>8102</v>
      </c>
      <c r="G119" s="752">
        <v>64</v>
      </c>
      <c r="H119" s="752" t="s">
        <v>298</v>
      </c>
      <c r="I119" s="752" t="s">
        <v>9</v>
      </c>
      <c r="J119" s="753">
        <v>2864</v>
      </c>
      <c r="K119" s="755" t="s">
        <v>957</v>
      </c>
      <c r="L119" s="756">
        <v>1</v>
      </c>
      <c r="M119" s="742">
        <v>82125017.224999994</v>
      </c>
      <c r="N119" s="742">
        <v>86392171.950000003</v>
      </c>
      <c r="O119" s="757">
        <v>74952394.049999997</v>
      </c>
      <c r="P119" s="742">
        <v>79626551.025000006</v>
      </c>
      <c r="Q119" s="742">
        <v>94932328.200000003</v>
      </c>
      <c r="R119" s="742">
        <v>84645981.325000003</v>
      </c>
      <c r="S119" s="742">
        <v>71980848.275000006</v>
      </c>
      <c r="T119" s="742">
        <v>98890952.424999997</v>
      </c>
      <c r="U119" s="742">
        <v>95412565.187000006</v>
      </c>
      <c r="V119" s="742">
        <v>94717584.597000003</v>
      </c>
      <c r="W119" s="742">
        <v>83833989.649000004</v>
      </c>
      <c r="X119" s="742">
        <v>92209545.480000004</v>
      </c>
      <c r="Y119" s="742">
        <v>89241011.645999998</v>
      </c>
      <c r="Z119" s="742">
        <v>81308610.135000005</v>
      </c>
      <c r="AA119" s="744">
        <v>70526482.471000001</v>
      </c>
      <c r="AB119" s="758">
        <v>62</v>
      </c>
      <c r="AC119" s="745">
        <f t="shared" si="7"/>
        <v>-5.9049635906859951E-2</v>
      </c>
      <c r="AD119" s="759"/>
      <c r="AE119" s="742">
        <v>12380.924000000001</v>
      </c>
      <c r="AF119" s="742">
        <v>20850.431</v>
      </c>
      <c r="AG119" s="760">
        <v>18856.311000000002</v>
      </c>
      <c r="AH119" s="742">
        <v>15535.771000000001</v>
      </c>
      <c r="AI119" s="742">
        <v>16438.55</v>
      </c>
      <c r="AJ119" s="742">
        <v>12968.433999999999</v>
      </c>
      <c r="AK119" s="742">
        <v>10403.178</v>
      </c>
      <c r="AL119" s="742">
        <v>15643.567999999999</v>
      </c>
      <c r="AM119" s="742">
        <v>14760.434999999999</v>
      </c>
      <c r="AN119" s="742">
        <v>13781.03</v>
      </c>
      <c r="AO119" s="742">
        <v>11989.915999999999</v>
      </c>
      <c r="AP119" s="742">
        <v>17200.124</v>
      </c>
      <c r="AQ119" s="742">
        <v>15977.44</v>
      </c>
      <c r="AR119" s="742">
        <v>14719.364</v>
      </c>
      <c r="AS119" s="744">
        <v>16679.061000000002</v>
      </c>
      <c r="AT119" s="745">
        <f t="shared" si="8"/>
        <v>-0.11546532086790465</v>
      </c>
      <c r="AU119" s="746"/>
      <c r="AV119" s="761">
        <f t="shared" si="12"/>
        <v>0.30151406765808447</v>
      </c>
      <c r="AW119" s="762">
        <f t="shared" si="12"/>
        <v>0.48269259886340893</v>
      </c>
      <c r="AX119" s="763">
        <f t="shared" si="12"/>
        <v>0.50315433520165198</v>
      </c>
      <c r="AY119" s="762">
        <f t="shared" si="12"/>
        <v>0.39021584634809314</v>
      </c>
      <c r="AZ119" s="762">
        <f t="shared" si="12"/>
        <v>0.34632143362939244</v>
      </c>
      <c r="BA119" s="762">
        <f t="shared" si="12"/>
        <v>0.30641582262972245</v>
      </c>
      <c r="BB119" s="762">
        <f t="shared" si="12"/>
        <v>0.28905405394098904</v>
      </c>
      <c r="BC119" s="762">
        <f t="shared" si="12"/>
        <v>0.3163801665650709</v>
      </c>
      <c r="BD119" s="762">
        <f t="shared" si="12"/>
        <v>0.30940233020820435</v>
      </c>
      <c r="BE119" s="762">
        <f t="shared" si="12"/>
        <v>0.29099200657691787</v>
      </c>
      <c r="BF119" s="762">
        <f t="shared" si="12"/>
        <v>0.28603949424809511</v>
      </c>
      <c r="BG119" s="762">
        <f t="shared" si="12"/>
        <v>0.37306601850088633</v>
      </c>
      <c r="BH119" s="762">
        <f t="shared" si="12"/>
        <v>0.35807393272006116</v>
      </c>
      <c r="BI119" s="762">
        <f t="shared" si="12"/>
        <v>0.36206163100219863</v>
      </c>
      <c r="BJ119" s="762">
        <f t="shared" si="12"/>
        <v>0.47298717915949701</v>
      </c>
      <c r="BK119" s="797">
        <f t="shared" si="9"/>
        <v>-5.995606900627163E-2</v>
      </c>
      <c r="BL119" s="795" t="s">
        <v>339</v>
      </c>
      <c r="BM119" s="823" t="s">
        <v>1060</v>
      </c>
      <c r="BN119" s="769"/>
    </row>
    <row r="120" spans="1:66" ht="51.75" thickBot="1" x14ac:dyDescent="0.25">
      <c r="A120" s="728">
        <v>131</v>
      </c>
      <c r="B120" s="770"/>
      <c r="C120" s="771"/>
      <c r="D120" s="773"/>
      <c r="E120" s="771">
        <v>10.9599999999991</v>
      </c>
      <c r="F120" s="774"/>
      <c r="G120" s="770"/>
      <c r="H120" s="770"/>
      <c r="I120" s="770"/>
      <c r="J120" s="850">
        <v>3936</v>
      </c>
      <c r="K120" s="775" t="s">
        <v>958</v>
      </c>
      <c r="L120" s="776">
        <v>2</v>
      </c>
      <c r="M120" s="777">
        <v>93774703.174999997</v>
      </c>
      <c r="N120" s="777">
        <v>95075325.700000003</v>
      </c>
      <c r="O120" s="778">
        <v>74694873.450000003</v>
      </c>
      <c r="P120" s="777">
        <v>105802338.65000001</v>
      </c>
      <c r="Q120" s="777">
        <v>90853162.900000006</v>
      </c>
      <c r="R120" s="777">
        <v>99000700.599999994</v>
      </c>
      <c r="S120" s="777">
        <v>93686331.25</v>
      </c>
      <c r="T120" s="777">
        <v>87674959.075000003</v>
      </c>
      <c r="U120" s="777">
        <v>93634714.991999999</v>
      </c>
      <c r="V120" s="777">
        <v>97185090.276999995</v>
      </c>
      <c r="W120" s="777">
        <v>92075701.297000006</v>
      </c>
      <c r="X120" s="777">
        <v>91797387.059</v>
      </c>
      <c r="Y120" s="777">
        <v>84195749.665000007</v>
      </c>
      <c r="Z120" s="777">
        <v>68929335.954999998</v>
      </c>
      <c r="AA120" s="779">
        <v>92461372.194000006</v>
      </c>
      <c r="AB120" s="780">
        <v>78</v>
      </c>
      <c r="AC120" s="781">
        <f t="shared" si="7"/>
        <v>0.23785432551663294</v>
      </c>
      <c r="AD120" s="782"/>
      <c r="AE120" s="777">
        <v>12314.26</v>
      </c>
      <c r="AF120" s="777">
        <v>25449.762999999999</v>
      </c>
      <c r="AG120" s="783">
        <v>13523.763999999999</v>
      </c>
      <c r="AH120" s="777">
        <v>21024.322</v>
      </c>
      <c r="AI120" s="777">
        <v>17277.166000000001</v>
      </c>
      <c r="AJ120" s="777">
        <v>14997.589</v>
      </c>
      <c r="AK120" s="777">
        <v>14383.642</v>
      </c>
      <c r="AL120" s="777">
        <v>13520.24</v>
      </c>
      <c r="AM120" s="777">
        <v>15181.03</v>
      </c>
      <c r="AN120" s="777">
        <v>12484.044</v>
      </c>
      <c r="AO120" s="777">
        <v>13339.355</v>
      </c>
      <c r="AP120" s="777">
        <v>16064.661</v>
      </c>
      <c r="AQ120" s="777">
        <v>15291.593999999999</v>
      </c>
      <c r="AR120" s="777">
        <v>13132.701999999999</v>
      </c>
      <c r="AS120" s="779">
        <v>20192.867999999999</v>
      </c>
      <c r="AT120" s="781">
        <f t="shared" si="8"/>
        <v>0.49313963183622544</v>
      </c>
      <c r="AU120" s="799"/>
      <c r="AV120" s="800">
        <f t="shared" si="12"/>
        <v>0.2626350088684245</v>
      </c>
      <c r="AW120" s="801">
        <f t="shared" si="12"/>
        <v>0.53535999614251117</v>
      </c>
      <c r="AX120" s="802">
        <f t="shared" si="12"/>
        <v>0.36210688566338284</v>
      </c>
      <c r="AY120" s="801">
        <f t="shared" si="12"/>
        <v>0.39742641359846725</v>
      </c>
      <c r="AZ120" s="801">
        <f t="shared" si="12"/>
        <v>0.38033163510260132</v>
      </c>
      <c r="BA120" s="801">
        <f t="shared" si="12"/>
        <v>0.30297945184440445</v>
      </c>
      <c r="BB120" s="801">
        <f t="shared" si="12"/>
        <v>0.30705956371837329</v>
      </c>
      <c r="BC120" s="801">
        <f t="shared" si="12"/>
        <v>0.30841736666074399</v>
      </c>
      <c r="BD120" s="801">
        <f t="shared" si="12"/>
        <v>0.32426071892880848</v>
      </c>
      <c r="BE120" s="801">
        <f t="shared" si="12"/>
        <v>0.25691274174706402</v>
      </c>
      <c r="BF120" s="801">
        <f t="shared" si="12"/>
        <v>0.28974756232314725</v>
      </c>
      <c r="BG120" s="801">
        <f t="shared" si="12"/>
        <v>0.35000257664578022</v>
      </c>
      <c r="BH120" s="801">
        <f t="shared" si="12"/>
        <v>0.36323909605514643</v>
      </c>
      <c r="BI120" s="801">
        <f t="shared" si="12"/>
        <v>0.38104826683876908</v>
      </c>
      <c r="BJ120" s="801">
        <f t="shared" si="12"/>
        <v>0.43678495183116811</v>
      </c>
      <c r="BK120" s="803">
        <f t="shared" si="9"/>
        <v>0.20623210749216886</v>
      </c>
      <c r="BL120" s="795" t="s">
        <v>340</v>
      </c>
      <c r="BM120" s="823" t="s">
        <v>1061</v>
      </c>
      <c r="BN120" s="769"/>
    </row>
    <row r="121" spans="1:66" ht="38.25" x14ac:dyDescent="0.2">
      <c r="A121" s="728">
        <v>133</v>
      </c>
      <c r="B121" s="786" t="s">
        <v>186</v>
      </c>
      <c r="C121" s="787">
        <v>42</v>
      </c>
      <c r="D121" s="822"/>
      <c r="E121" s="822"/>
      <c r="F121" s="788">
        <v>3113</v>
      </c>
      <c r="G121" s="786">
        <v>83</v>
      </c>
      <c r="H121" s="786" t="s">
        <v>185</v>
      </c>
      <c r="I121" s="786" t="s">
        <v>9</v>
      </c>
      <c r="J121" s="851">
        <v>2866</v>
      </c>
      <c r="K121" s="789" t="s">
        <v>959</v>
      </c>
      <c r="L121" s="790">
        <v>2</v>
      </c>
      <c r="M121" s="736">
        <v>10098472.618000001</v>
      </c>
      <c r="N121" s="736">
        <v>8411062.5</v>
      </c>
      <c r="O121" s="737">
        <v>11503278.125</v>
      </c>
      <c r="P121" s="736">
        <v>10348171.175000001</v>
      </c>
      <c r="Q121" s="736">
        <v>12753794.050000001</v>
      </c>
      <c r="R121" s="736">
        <v>13503755.425000001</v>
      </c>
      <c r="S121" s="736">
        <v>13073315.525</v>
      </c>
      <c r="T121" s="736">
        <v>13778418.261</v>
      </c>
      <c r="U121" s="736">
        <v>14932858.302999999</v>
      </c>
      <c r="V121" s="736">
        <v>13648264.914999999</v>
      </c>
      <c r="W121" s="736">
        <v>10019997.534</v>
      </c>
      <c r="X121" s="736">
        <v>7733486.1799999997</v>
      </c>
      <c r="Y121" s="736">
        <v>1141455.6980000001</v>
      </c>
      <c r="Z121" s="736">
        <v>903648.75699999998</v>
      </c>
      <c r="AA121" s="738">
        <v>0</v>
      </c>
      <c r="AB121" s="739">
        <v>64.5</v>
      </c>
      <c r="AC121" s="740">
        <f t="shared" si="7"/>
        <v>-1</v>
      </c>
      <c r="AD121" s="791"/>
      <c r="AE121" s="736">
        <v>11259.446</v>
      </c>
      <c r="AF121" s="736">
        <v>11173.011</v>
      </c>
      <c r="AG121" s="792">
        <v>14568.833000000001</v>
      </c>
      <c r="AH121" s="736">
        <v>15091.257</v>
      </c>
      <c r="AI121" s="736">
        <v>18395.152999999998</v>
      </c>
      <c r="AJ121" s="736">
        <v>18039.02</v>
      </c>
      <c r="AK121" s="736">
        <v>18187.225999999999</v>
      </c>
      <c r="AL121" s="736">
        <v>19495.157999999999</v>
      </c>
      <c r="AM121" s="736">
        <v>21324.079000000002</v>
      </c>
      <c r="AN121" s="736">
        <v>18499.124</v>
      </c>
      <c r="AO121" s="736">
        <v>13256.415999999999</v>
      </c>
      <c r="AP121" s="736">
        <v>10301.934999999999</v>
      </c>
      <c r="AQ121" s="736">
        <v>1597.518</v>
      </c>
      <c r="AR121" s="736">
        <v>774.25099999999998</v>
      </c>
      <c r="AS121" s="738">
        <v>0</v>
      </c>
      <c r="AT121" s="740">
        <f t="shared" si="8"/>
        <v>-1</v>
      </c>
      <c r="AU121" s="746"/>
      <c r="AV121" s="761">
        <f t="shared" ref="AV121:BJ137" si="13">IF(M121=0,0,AE121*2000/M121)</f>
        <v>2.2299304906626425</v>
      </c>
      <c r="AW121" s="762">
        <f t="shared" si="13"/>
        <v>2.6567418801132439</v>
      </c>
      <c r="AX121" s="763">
        <f t="shared" si="13"/>
        <v>2.5329880477005333</v>
      </c>
      <c r="AY121" s="762">
        <f t="shared" si="13"/>
        <v>2.9167003028436085</v>
      </c>
      <c r="AZ121" s="762">
        <f t="shared" si="13"/>
        <v>2.8846558016984756</v>
      </c>
      <c r="BA121" s="762">
        <f t="shared" si="13"/>
        <v>2.6717041937243171</v>
      </c>
      <c r="BB121" s="762">
        <f t="shared" si="13"/>
        <v>2.7823433107264499</v>
      </c>
      <c r="BC121" s="762">
        <f t="shared" si="13"/>
        <v>2.8298107418006477</v>
      </c>
      <c r="BD121" s="762">
        <f t="shared" si="13"/>
        <v>2.8559942868695152</v>
      </c>
      <c r="BE121" s="762">
        <f t="shared" si="13"/>
        <v>2.7108389403650435</v>
      </c>
      <c r="BF121" s="762">
        <f t="shared" si="13"/>
        <v>2.6459918687640669</v>
      </c>
      <c r="BG121" s="762">
        <f t="shared" si="13"/>
        <v>2.6642408766805348</v>
      </c>
      <c r="BH121" s="762">
        <f t="shared" si="13"/>
        <v>2.7990889226784512</v>
      </c>
      <c r="BI121" s="762">
        <f t="shared" si="13"/>
        <v>1.7136105018733512</v>
      </c>
      <c r="BJ121" s="762">
        <f t="shared" si="13"/>
        <v>0</v>
      </c>
      <c r="BK121" s="797">
        <f t="shared" si="9"/>
        <v>-1</v>
      </c>
      <c r="BL121" s="832"/>
      <c r="BM121" s="824" t="s">
        <v>503</v>
      </c>
      <c r="BN121" s="37"/>
    </row>
    <row r="122" spans="1:66" ht="38.25" x14ac:dyDescent="0.2">
      <c r="A122" s="728">
        <v>135</v>
      </c>
      <c r="B122" s="752"/>
      <c r="C122" s="753"/>
      <c r="D122" s="731"/>
      <c r="E122" s="731"/>
      <c r="F122" s="754"/>
      <c r="G122" s="752"/>
      <c r="H122" s="752"/>
      <c r="I122" s="752"/>
      <c r="J122" s="852">
        <v>3954</v>
      </c>
      <c r="K122" s="755" t="s">
        <v>960</v>
      </c>
      <c r="L122" s="756">
        <v>1</v>
      </c>
      <c r="M122" s="742">
        <v>8071582.9900000002</v>
      </c>
      <c r="N122" s="742">
        <v>3974876.75</v>
      </c>
      <c r="O122" s="757">
        <v>7659838.6749999998</v>
      </c>
      <c r="P122" s="742">
        <v>8697136.3249999993</v>
      </c>
      <c r="Q122" s="742">
        <v>8536316.5250000004</v>
      </c>
      <c r="R122" s="742">
        <v>8075235.1749999998</v>
      </c>
      <c r="S122" s="742">
        <v>8899490.75</v>
      </c>
      <c r="T122" s="742">
        <v>9333219.1300000008</v>
      </c>
      <c r="U122" s="742">
        <v>6951336.1950000003</v>
      </c>
      <c r="V122" s="742">
        <v>8989808.2670000009</v>
      </c>
      <c r="W122" s="742">
        <v>6583703.7079999996</v>
      </c>
      <c r="X122" s="742">
        <v>3795904.6740000001</v>
      </c>
      <c r="Y122" s="742">
        <v>572552.35900000005</v>
      </c>
      <c r="Z122" s="742">
        <v>1318101.3189999999</v>
      </c>
      <c r="AA122" s="744">
        <v>2560945.3560000001</v>
      </c>
      <c r="AB122" s="758">
        <v>82</v>
      </c>
      <c r="AC122" s="745">
        <f t="shared" si="7"/>
        <v>-0.66566588871403354</v>
      </c>
      <c r="AD122" s="759"/>
      <c r="AE122" s="742">
        <v>9035.8420000000006</v>
      </c>
      <c r="AF122" s="742">
        <v>5445.0870000000004</v>
      </c>
      <c r="AG122" s="760">
        <v>9740.92</v>
      </c>
      <c r="AH122" s="742">
        <v>13136.477000000001</v>
      </c>
      <c r="AI122" s="742">
        <v>12316.705</v>
      </c>
      <c r="AJ122" s="742">
        <v>11055.696</v>
      </c>
      <c r="AK122" s="742">
        <v>12497.12</v>
      </c>
      <c r="AL122" s="742">
        <v>13232.587</v>
      </c>
      <c r="AM122" s="742">
        <v>9676.3940000000002</v>
      </c>
      <c r="AN122" s="742">
        <v>11965.516</v>
      </c>
      <c r="AO122" s="742">
        <v>8815.9259999999995</v>
      </c>
      <c r="AP122" s="742">
        <v>4845.1369999999997</v>
      </c>
      <c r="AQ122" s="742">
        <v>784.47900000000004</v>
      </c>
      <c r="AR122" s="742">
        <v>1327.1669999999999</v>
      </c>
      <c r="AS122" s="744">
        <v>3179.8319999999999</v>
      </c>
      <c r="AT122" s="745">
        <f t="shared" si="8"/>
        <v>-0.67355937632174367</v>
      </c>
      <c r="AU122" s="746"/>
      <c r="AV122" s="761">
        <f t="shared" si="13"/>
        <v>2.2389268650758183</v>
      </c>
      <c r="AW122" s="762">
        <f t="shared" si="13"/>
        <v>2.7397513646177836</v>
      </c>
      <c r="AX122" s="763">
        <f t="shared" si="13"/>
        <v>2.5433747140895235</v>
      </c>
      <c r="AY122" s="762">
        <f t="shared" si="13"/>
        <v>3.0208741151358236</v>
      </c>
      <c r="AZ122" s="762">
        <f t="shared" si="13"/>
        <v>2.8857189078986267</v>
      </c>
      <c r="BA122" s="762">
        <f t="shared" si="13"/>
        <v>2.7381731331434569</v>
      </c>
      <c r="BB122" s="762">
        <f t="shared" si="13"/>
        <v>2.8085022730092732</v>
      </c>
      <c r="BC122" s="762">
        <f t="shared" si="13"/>
        <v>2.835589053613059</v>
      </c>
      <c r="BD122" s="762">
        <f t="shared" si="13"/>
        <v>2.7840385585033554</v>
      </c>
      <c r="BE122" s="762">
        <f t="shared" si="13"/>
        <v>2.6620180641501103</v>
      </c>
      <c r="BF122" s="762">
        <f t="shared" si="13"/>
        <v>2.6781053312856651</v>
      </c>
      <c r="BG122" s="762">
        <f t="shared" si="13"/>
        <v>2.5528233273015011</v>
      </c>
      <c r="BH122" s="762">
        <f t="shared" si="13"/>
        <v>2.7402873734382776</v>
      </c>
      <c r="BI122" s="762">
        <f t="shared" si="13"/>
        <v>2.0137556663806055</v>
      </c>
      <c r="BJ122" s="762">
        <f t="shared" si="13"/>
        <v>2.4833267078893502</v>
      </c>
      <c r="BK122" s="797">
        <f t="shared" si="9"/>
        <v>-2.3609578984773911E-2</v>
      </c>
      <c r="BL122" s="795"/>
      <c r="BM122" s="824" t="s">
        <v>503</v>
      </c>
      <c r="BN122" s="37"/>
    </row>
    <row r="123" spans="1:66" ht="51" x14ac:dyDescent="0.2">
      <c r="A123" s="728">
        <v>136</v>
      </c>
      <c r="B123" s="752"/>
      <c r="C123" s="753"/>
      <c r="D123" s="753">
        <v>19</v>
      </c>
      <c r="E123" s="753">
        <v>40.450000000004401</v>
      </c>
      <c r="F123" s="754">
        <v>3122</v>
      </c>
      <c r="G123" s="752">
        <v>79</v>
      </c>
      <c r="H123" s="752" t="s">
        <v>189</v>
      </c>
      <c r="I123" s="752" t="s">
        <v>9</v>
      </c>
      <c r="J123" s="852">
        <v>703</v>
      </c>
      <c r="K123" s="755" t="s">
        <v>961</v>
      </c>
      <c r="L123" s="756">
        <v>1</v>
      </c>
      <c r="M123" s="742">
        <v>36585387.843999997</v>
      </c>
      <c r="N123" s="742">
        <v>41978752.869000003</v>
      </c>
      <c r="O123" s="757">
        <v>33443669.379000001</v>
      </c>
      <c r="P123" s="742">
        <v>47728416.822999999</v>
      </c>
      <c r="Q123" s="742">
        <v>41550976.318999998</v>
      </c>
      <c r="R123" s="742">
        <v>41299909.522</v>
      </c>
      <c r="S123" s="742">
        <v>42147521.836000003</v>
      </c>
      <c r="T123" s="742">
        <v>44720176.266999997</v>
      </c>
      <c r="U123" s="742">
        <v>31688733.471000001</v>
      </c>
      <c r="V123" s="742">
        <v>29444750.081</v>
      </c>
      <c r="W123" s="742">
        <v>35812685.553000003</v>
      </c>
      <c r="X123" s="742">
        <v>28002539.370000001</v>
      </c>
      <c r="Y123" s="742">
        <v>28988881.202</v>
      </c>
      <c r="Z123" s="742">
        <v>36957407.307999998</v>
      </c>
      <c r="AA123" s="744">
        <v>39542669.924999997</v>
      </c>
      <c r="AB123" s="758">
        <v>18.6666666666667</v>
      </c>
      <c r="AC123" s="745">
        <f t="shared" si="7"/>
        <v>0.18236636885992211</v>
      </c>
      <c r="AD123" s="759"/>
      <c r="AE123" s="742">
        <v>52864.627</v>
      </c>
      <c r="AF123" s="742">
        <v>58758.68</v>
      </c>
      <c r="AG123" s="760">
        <v>45759.303999999996</v>
      </c>
      <c r="AH123" s="742">
        <v>78224.762000000002</v>
      </c>
      <c r="AI123" s="742">
        <v>70040.240000000005</v>
      </c>
      <c r="AJ123" s="742">
        <v>62625.637000000002</v>
      </c>
      <c r="AK123" s="742">
        <v>53168.231</v>
      </c>
      <c r="AL123" s="742">
        <v>63112.28</v>
      </c>
      <c r="AM123" s="742">
        <v>44410.756999999998</v>
      </c>
      <c r="AN123" s="742">
        <v>40753.512000000002</v>
      </c>
      <c r="AO123" s="742">
        <v>53645.107000000004</v>
      </c>
      <c r="AP123" s="742">
        <v>41852.957000000002</v>
      </c>
      <c r="AQ123" s="742">
        <v>43970.919000000002</v>
      </c>
      <c r="AR123" s="742">
        <v>55725.658000000003</v>
      </c>
      <c r="AS123" s="744">
        <v>63713.491999999998</v>
      </c>
      <c r="AT123" s="745">
        <f t="shared" si="8"/>
        <v>0.39236147472872407</v>
      </c>
      <c r="AU123" s="746"/>
      <c r="AV123" s="761">
        <f t="shared" si="13"/>
        <v>2.8899312056176436</v>
      </c>
      <c r="AW123" s="762">
        <f t="shared" si="13"/>
        <v>2.7994485773964688</v>
      </c>
      <c r="AX123" s="763">
        <f t="shared" si="13"/>
        <v>2.7365002016634725</v>
      </c>
      <c r="AY123" s="762">
        <f t="shared" si="13"/>
        <v>3.277911450115564</v>
      </c>
      <c r="AZ123" s="762">
        <f t="shared" si="13"/>
        <v>3.3712921430427487</v>
      </c>
      <c r="BA123" s="762">
        <f t="shared" si="13"/>
        <v>3.0327251427337885</v>
      </c>
      <c r="BB123" s="762">
        <f t="shared" si="13"/>
        <v>2.5229588210136114</v>
      </c>
      <c r="BC123" s="762">
        <f t="shared" si="13"/>
        <v>2.8225416475637615</v>
      </c>
      <c r="BD123" s="762">
        <f t="shared" si="13"/>
        <v>2.8029366992936198</v>
      </c>
      <c r="BE123" s="762">
        <f t="shared" si="13"/>
        <v>2.7681343457078467</v>
      </c>
      <c r="BF123" s="762">
        <f t="shared" si="13"/>
        <v>2.9958717796021967</v>
      </c>
      <c r="BG123" s="762">
        <f t="shared" si="13"/>
        <v>2.9892258303429715</v>
      </c>
      <c r="BH123" s="762">
        <f t="shared" si="13"/>
        <v>3.0336402908137319</v>
      </c>
      <c r="BI123" s="762">
        <f t="shared" si="13"/>
        <v>3.0156692289362694</v>
      </c>
      <c r="BJ123" s="762">
        <f t="shared" si="13"/>
        <v>3.2225184652854471</v>
      </c>
      <c r="BK123" s="797">
        <f t="shared" si="9"/>
        <v>0.17760578395957441</v>
      </c>
      <c r="BL123" s="795"/>
      <c r="BM123" s="823" t="s">
        <v>571</v>
      </c>
      <c r="BN123" s="37"/>
    </row>
    <row r="124" spans="1:66" ht="51" x14ac:dyDescent="0.2">
      <c r="A124" s="728">
        <v>137</v>
      </c>
      <c r="B124" s="752"/>
      <c r="C124" s="753"/>
      <c r="D124" s="753">
        <v>18</v>
      </c>
      <c r="E124" s="753">
        <v>48.9400000000023</v>
      </c>
      <c r="F124" s="754"/>
      <c r="G124" s="752"/>
      <c r="H124" s="752"/>
      <c r="I124" s="752"/>
      <c r="J124" s="852">
        <v>1008</v>
      </c>
      <c r="K124" s="755" t="s">
        <v>962</v>
      </c>
      <c r="L124" s="756">
        <v>2</v>
      </c>
      <c r="M124" s="742">
        <v>34850388.527000003</v>
      </c>
      <c r="N124" s="742">
        <v>44332601.767999999</v>
      </c>
      <c r="O124" s="757">
        <v>40334247.876000002</v>
      </c>
      <c r="P124" s="742">
        <v>42195023.800999999</v>
      </c>
      <c r="Q124" s="742">
        <v>44901895.181999996</v>
      </c>
      <c r="R124" s="742">
        <v>44863403.770000003</v>
      </c>
      <c r="S124" s="742">
        <v>40354384.266000003</v>
      </c>
      <c r="T124" s="742">
        <v>38920481.892999999</v>
      </c>
      <c r="U124" s="742">
        <v>39571743.553999998</v>
      </c>
      <c r="V124" s="742">
        <v>40595070.673</v>
      </c>
      <c r="W124" s="742">
        <v>37713054.252999999</v>
      </c>
      <c r="X124" s="742">
        <v>25252663.984999999</v>
      </c>
      <c r="Y124" s="742">
        <v>35225932.336000003</v>
      </c>
      <c r="Z124" s="742">
        <v>37618510.568000004</v>
      </c>
      <c r="AA124" s="744">
        <v>34926169.612999998</v>
      </c>
      <c r="AB124" s="758">
        <v>27.6666666666667</v>
      </c>
      <c r="AC124" s="745">
        <f t="shared" si="7"/>
        <v>-0.13408154478611117</v>
      </c>
      <c r="AD124" s="759"/>
      <c r="AE124" s="742">
        <v>50538.771999999997</v>
      </c>
      <c r="AF124" s="742">
        <v>63574.631000000001</v>
      </c>
      <c r="AG124" s="760">
        <v>55358.069000000003</v>
      </c>
      <c r="AH124" s="742">
        <v>68523.164000000004</v>
      </c>
      <c r="AI124" s="742">
        <v>75747.070999999996</v>
      </c>
      <c r="AJ124" s="742">
        <v>66978.197</v>
      </c>
      <c r="AK124" s="742">
        <v>51005.663999999997</v>
      </c>
      <c r="AL124" s="742">
        <v>54066.432000000001</v>
      </c>
      <c r="AM124" s="742">
        <v>55229.582000000002</v>
      </c>
      <c r="AN124" s="742">
        <v>55431.644</v>
      </c>
      <c r="AO124" s="742">
        <v>55695.205000000002</v>
      </c>
      <c r="AP124" s="742">
        <v>37351.633999999998</v>
      </c>
      <c r="AQ124" s="742">
        <v>52666.989000000001</v>
      </c>
      <c r="AR124" s="742">
        <v>55450.855000000003</v>
      </c>
      <c r="AS124" s="744">
        <v>54733.216</v>
      </c>
      <c r="AT124" s="745">
        <f t="shared" si="8"/>
        <v>-1.1287478253621938E-2</v>
      </c>
      <c r="AU124" s="746"/>
      <c r="AV124" s="761">
        <f t="shared" si="13"/>
        <v>2.9003276081611298</v>
      </c>
      <c r="AW124" s="762">
        <f t="shared" si="13"/>
        <v>2.8680757936426469</v>
      </c>
      <c r="AX124" s="763">
        <f t="shared" si="13"/>
        <v>2.7449659738388026</v>
      </c>
      <c r="AY124" s="762">
        <f t="shared" si="13"/>
        <v>3.2479263110820211</v>
      </c>
      <c r="AZ124" s="762">
        <f t="shared" si="13"/>
        <v>3.3738919345375442</v>
      </c>
      <c r="BA124" s="762">
        <f t="shared" si="13"/>
        <v>2.9858722866136196</v>
      </c>
      <c r="BB124" s="762">
        <f t="shared" si="13"/>
        <v>2.5278871145098392</v>
      </c>
      <c r="BC124" s="762">
        <f t="shared" si="13"/>
        <v>2.7783022907393167</v>
      </c>
      <c r="BD124" s="762">
        <f t="shared" si="13"/>
        <v>2.7913645970455234</v>
      </c>
      <c r="BE124" s="762">
        <f t="shared" si="13"/>
        <v>2.7309544277683884</v>
      </c>
      <c r="BF124" s="762">
        <f t="shared" si="13"/>
        <v>2.9536300415429522</v>
      </c>
      <c r="BG124" s="762">
        <f t="shared" si="13"/>
        <v>2.9582331608409116</v>
      </c>
      <c r="BH124" s="762">
        <f t="shared" si="13"/>
        <v>2.9902396051658613</v>
      </c>
      <c r="BI124" s="762">
        <f t="shared" si="13"/>
        <v>2.9480622258962583</v>
      </c>
      <c r="BJ124" s="762">
        <f t="shared" si="13"/>
        <v>3.1342237987430233</v>
      </c>
      <c r="BK124" s="797">
        <f t="shared" si="9"/>
        <v>0.14180788709735742</v>
      </c>
      <c r="BL124" s="795"/>
      <c r="BM124" s="823" t="s">
        <v>571</v>
      </c>
      <c r="BN124" s="769"/>
    </row>
    <row r="125" spans="1:66" ht="25.5" x14ac:dyDescent="0.2">
      <c r="A125" s="728">
        <v>138</v>
      </c>
      <c r="B125" s="752"/>
      <c r="C125" s="753"/>
      <c r="D125" s="767"/>
      <c r="E125" s="753">
        <v>19.759999999998399</v>
      </c>
      <c r="F125" s="754">
        <v>3131</v>
      </c>
      <c r="G125" s="752">
        <v>84</v>
      </c>
      <c r="H125" s="752" t="s">
        <v>192</v>
      </c>
      <c r="I125" s="752" t="s">
        <v>9</v>
      </c>
      <c r="J125" s="852">
        <v>2516</v>
      </c>
      <c r="K125" s="755" t="s">
        <v>963</v>
      </c>
      <c r="L125" s="756" t="s">
        <v>355</v>
      </c>
      <c r="M125" s="742">
        <v>19791317.925000001</v>
      </c>
      <c r="N125" s="742">
        <v>18297429.5</v>
      </c>
      <c r="O125" s="757">
        <v>17603763.076000001</v>
      </c>
      <c r="P125" s="742">
        <v>18292216.914999999</v>
      </c>
      <c r="Q125" s="742">
        <v>17531356.221999999</v>
      </c>
      <c r="R125" s="742">
        <v>19434040.895</v>
      </c>
      <c r="S125" s="742">
        <v>20719779.572999999</v>
      </c>
      <c r="T125" s="742">
        <v>19973674.690000001</v>
      </c>
      <c r="U125" s="742">
        <v>20433917.614</v>
      </c>
      <c r="V125" s="742">
        <v>15633109.529999999</v>
      </c>
      <c r="W125" s="742">
        <v>15843746.210999999</v>
      </c>
      <c r="X125" s="742">
        <v>10879919.715</v>
      </c>
      <c r="Y125" s="742">
        <v>8745983.7349999994</v>
      </c>
      <c r="Z125" s="742">
        <v>10389431.537</v>
      </c>
      <c r="AA125" s="744">
        <v>14222344.847999999</v>
      </c>
      <c r="AB125" s="758">
        <v>52.2</v>
      </c>
      <c r="AC125" s="745">
        <f t="shared" si="7"/>
        <v>-0.19208496577700712</v>
      </c>
      <c r="AD125" s="759"/>
      <c r="AE125" s="742">
        <v>27828.634999999998</v>
      </c>
      <c r="AF125" s="742">
        <v>25021.373</v>
      </c>
      <c r="AG125" s="760">
        <v>22251.917000000001</v>
      </c>
      <c r="AH125" s="742">
        <v>23564.003000000001</v>
      </c>
      <c r="AI125" s="742">
        <v>24637.672999999999</v>
      </c>
      <c r="AJ125" s="742">
        <v>26955.554</v>
      </c>
      <c r="AK125" s="742">
        <v>27057.916000000001</v>
      </c>
      <c r="AL125" s="742">
        <v>27419.295999999998</v>
      </c>
      <c r="AM125" s="742">
        <v>30255.179</v>
      </c>
      <c r="AN125" s="742">
        <v>22246.431</v>
      </c>
      <c r="AO125" s="742">
        <v>24146.476999999999</v>
      </c>
      <c r="AP125" s="742">
        <v>15895.054</v>
      </c>
      <c r="AQ125" s="742">
        <v>12593.777</v>
      </c>
      <c r="AR125" s="742">
        <v>15422.414000000001</v>
      </c>
      <c r="AS125" s="744">
        <v>20603.03</v>
      </c>
      <c r="AT125" s="745">
        <f t="shared" si="8"/>
        <v>-7.4100896565451074E-2</v>
      </c>
      <c r="AU125" s="746"/>
      <c r="AV125" s="761">
        <f t="shared" si="13"/>
        <v>2.8122063528520673</v>
      </c>
      <c r="AW125" s="762">
        <f t="shared" si="13"/>
        <v>2.7349604489526795</v>
      </c>
      <c r="AX125" s="763">
        <f t="shared" si="13"/>
        <v>2.5280863987924302</v>
      </c>
      <c r="AY125" s="762">
        <f t="shared" si="13"/>
        <v>2.576396629178066</v>
      </c>
      <c r="AZ125" s="762">
        <f t="shared" si="13"/>
        <v>2.8106978933075726</v>
      </c>
      <c r="BA125" s="762">
        <f t="shared" si="13"/>
        <v>2.7740554983534218</v>
      </c>
      <c r="BB125" s="762">
        <f t="shared" si="13"/>
        <v>2.6117957389140609</v>
      </c>
      <c r="BC125" s="762">
        <f t="shared" si="13"/>
        <v>2.7455434641405985</v>
      </c>
      <c r="BD125" s="762">
        <f t="shared" si="13"/>
        <v>2.9612705279061227</v>
      </c>
      <c r="BE125" s="762">
        <f t="shared" si="13"/>
        <v>2.8460660314966781</v>
      </c>
      <c r="BF125" s="762">
        <f t="shared" si="13"/>
        <v>3.048076721051689</v>
      </c>
      <c r="BG125" s="762">
        <f t="shared" si="13"/>
        <v>2.9219064876160257</v>
      </c>
      <c r="BH125" s="762">
        <f t="shared" si="13"/>
        <v>2.8798994787977388</v>
      </c>
      <c r="BI125" s="762">
        <f t="shared" si="13"/>
        <v>2.968865802729626</v>
      </c>
      <c r="BJ125" s="762">
        <f t="shared" si="13"/>
        <v>2.8972761130731937</v>
      </c>
      <c r="BK125" s="797">
        <f t="shared" si="9"/>
        <v>0.14603524407121179</v>
      </c>
      <c r="BL125" s="795"/>
      <c r="BM125" s="824" t="s">
        <v>572</v>
      </c>
    </row>
    <row r="126" spans="1:66" ht="51" x14ac:dyDescent="0.2">
      <c r="A126" s="728">
        <v>139</v>
      </c>
      <c r="B126" s="752"/>
      <c r="C126" s="753"/>
      <c r="D126" s="732">
        <v>16</v>
      </c>
      <c r="E126" s="732">
        <v>77.300000000002896</v>
      </c>
      <c r="F126" s="754">
        <v>3136</v>
      </c>
      <c r="G126" s="752">
        <v>80</v>
      </c>
      <c r="H126" s="752" t="s">
        <v>194</v>
      </c>
      <c r="I126" s="752" t="s">
        <v>9</v>
      </c>
      <c r="J126" s="852">
        <v>594</v>
      </c>
      <c r="K126" s="755" t="s">
        <v>964</v>
      </c>
      <c r="L126" s="756">
        <v>1</v>
      </c>
      <c r="M126" s="742">
        <v>56762214.674999997</v>
      </c>
      <c r="N126" s="742">
        <v>55569080.825000003</v>
      </c>
      <c r="O126" s="757">
        <v>65329432.376999997</v>
      </c>
      <c r="P126" s="742">
        <v>55384454.674999997</v>
      </c>
      <c r="Q126" s="742">
        <v>60441820.634000003</v>
      </c>
      <c r="R126" s="742">
        <v>64924237.928000003</v>
      </c>
      <c r="S126" s="742">
        <v>56426170.259000003</v>
      </c>
      <c r="T126" s="742">
        <v>66079098.354000002</v>
      </c>
      <c r="U126" s="742">
        <v>65894377.098999999</v>
      </c>
      <c r="V126" s="742">
        <v>46914331.664999999</v>
      </c>
      <c r="W126" s="742">
        <v>65600750.618000001</v>
      </c>
      <c r="X126" s="742">
        <v>50618220.641999997</v>
      </c>
      <c r="Y126" s="742">
        <v>51332292.847000003</v>
      </c>
      <c r="Z126" s="742">
        <v>58508622.141999997</v>
      </c>
      <c r="AA126" s="744">
        <v>50640973.843000002</v>
      </c>
      <c r="AB126" s="758">
        <v>5.8333333333333304</v>
      </c>
      <c r="AC126" s="745">
        <f t="shared" si="7"/>
        <v>-0.22483676957786092</v>
      </c>
      <c r="AD126" s="759"/>
      <c r="AE126" s="742">
        <v>77478.53</v>
      </c>
      <c r="AF126" s="742">
        <v>76505.095000000001</v>
      </c>
      <c r="AG126" s="760">
        <v>87713.638000000006</v>
      </c>
      <c r="AH126" s="742">
        <v>78573.308000000005</v>
      </c>
      <c r="AI126" s="742">
        <v>90781.119999999995</v>
      </c>
      <c r="AJ126" s="742">
        <v>91777.921000000002</v>
      </c>
      <c r="AK126" s="742">
        <v>77544.221999999994</v>
      </c>
      <c r="AL126" s="742">
        <v>97876.13</v>
      </c>
      <c r="AM126" s="742">
        <v>93785.392000000007</v>
      </c>
      <c r="AN126" s="742">
        <v>47461.175000000003</v>
      </c>
      <c r="AO126" s="742">
        <v>19507.473000000002</v>
      </c>
      <c r="AP126" s="742">
        <v>21838.012999999999</v>
      </c>
      <c r="AQ126" s="742">
        <v>17382.901000000002</v>
      </c>
      <c r="AR126" s="742">
        <v>14599.72</v>
      </c>
      <c r="AS126" s="744">
        <v>13135.838</v>
      </c>
      <c r="AT126" s="745">
        <f t="shared" si="8"/>
        <v>-0.85024178338150791</v>
      </c>
      <c r="AU126" s="746"/>
      <c r="AV126" s="761">
        <f t="shared" si="13"/>
        <v>2.7299332995942516</v>
      </c>
      <c r="AW126" s="762">
        <f t="shared" si="13"/>
        <v>2.7535130638900576</v>
      </c>
      <c r="AX126" s="763">
        <f t="shared" si="13"/>
        <v>2.6852717009333951</v>
      </c>
      <c r="AY126" s="762">
        <f t="shared" si="13"/>
        <v>2.8373776887783362</v>
      </c>
      <c r="AZ126" s="762">
        <f t="shared" si="13"/>
        <v>3.0039174547608978</v>
      </c>
      <c r="BA126" s="762">
        <f t="shared" si="13"/>
        <v>2.8272313677914966</v>
      </c>
      <c r="BB126" s="762">
        <f t="shared" si="13"/>
        <v>2.7485197610990322</v>
      </c>
      <c r="BC126" s="762">
        <f t="shared" si="13"/>
        <v>2.9623930240590277</v>
      </c>
      <c r="BD126" s="762">
        <f t="shared" si="13"/>
        <v>2.846537022699112</v>
      </c>
      <c r="BE126" s="762">
        <f t="shared" si="13"/>
        <v>2.0233124214112155</v>
      </c>
      <c r="BF126" s="762">
        <f t="shared" si="13"/>
        <v>0.59473322534353446</v>
      </c>
      <c r="BG126" s="762">
        <f t="shared" si="13"/>
        <v>0.8628518633418778</v>
      </c>
      <c r="BH126" s="762">
        <f t="shared" si="13"/>
        <v>0.67726961083975434</v>
      </c>
      <c r="BI126" s="762">
        <f t="shared" si="13"/>
        <v>0.4990621711981727</v>
      </c>
      <c r="BJ126" s="762">
        <f t="shared" si="13"/>
        <v>0.51878299342048451</v>
      </c>
      <c r="BK126" s="797">
        <f t="shared" si="9"/>
        <v>-0.80680428232265788</v>
      </c>
      <c r="BL126" s="795" t="s">
        <v>322</v>
      </c>
      <c r="BM126" s="823" t="s">
        <v>573</v>
      </c>
      <c r="BN126" s="769"/>
    </row>
    <row r="127" spans="1:66" ht="51" x14ac:dyDescent="0.2">
      <c r="A127" s="728">
        <v>141</v>
      </c>
      <c r="B127" s="752"/>
      <c r="C127" s="753"/>
      <c r="D127" s="732">
        <v>28</v>
      </c>
      <c r="E127" s="732">
        <v>55.530000000006098</v>
      </c>
      <c r="F127" s="754"/>
      <c r="G127" s="752"/>
      <c r="H127" s="752"/>
      <c r="I127" s="752"/>
      <c r="J127" s="852">
        <v>594</v>
      </c>
      <c r="K127" s="755" t="s">
        <v>965</v>
      </c>
      <c r="L127" s="756">
        <v>2</v>
      </c>
      <c r="M127" s="742">
        <v>54675861.975000001</v>
      </c>
      <c r="N127" s="742">
        <v>60984772.075000003</v>
      </c>
      <c r="O127" s="757">
        <v>46970907.023000002</v>
      </c>
      <c r="P127" s="742">
        <v>60759644.122000001</v>
      </c>
      <c r="Q127" s="742">
        <v>54144396.314000003</v>
      </c>
      <c r="R127" s="742">
        <v>61300626.446000002</v>
      </c>
      <c r="S127" s="742">
        <v>63175353.961999997</v>
      </c>
      <c r="T127" s="742">
        <v>49891788.310000002</v>
      </c>
      <c r="U127" s="742">
        <v>67241859.960999995</v>
      </c>
      <c r="V127" s="742">
        <v>52959986.715999998</v>
      </c>
      <c r="W127" s="742">
        <v>64560643.112999998</v>
      </c>
      <c r="X127" s="742">
        <v>60099426.592</v>
      </c>
      <c r="Y127" s="742">
        <v>44348038.969999999</v>
      </c>
      <c r="Z127" s="742">
        <v>62098516.669</v>
      </c>
      <c r="AA127" s="744">
        <v>61718491.846000001</v>
      </c>
      <c r="AB127" s="758">
        <v>9.6666666666666696</v>
      </c>
      <c r="AC127" s="745">
        <f t="shared" si="7"/>
        <v>0.31397274946763587</v>
      </c>
      <c r="AD127" s="759"/>
      <c r="AE127" s="742">
        <v>76010.975999999995</v>
      </c>
      <c r="AF127" s="742">
        <v>83220.129000000001</v>
      </c>
      <c r="AG127" s="760">
        <v>62905.847000000002</v>
      </c>
      <c r="AH127" s="742">
        <v>84920.182000000001</v>
      </c>
      <c r="AI127" s="742">
        <v>80527.952999999994</v>
      </c>
      <c r="AJ127" s="742">
        <v>86989.304000000004</v>
      </c>
      <c r="AK127" s="742">
        <v>86809.311000000002</v>
      </c>
      <c r="AL127" s="742">
        <v>73205.010999999999</v>
      </c>
      <c r="AM127" s="742">
        <v>96208.414000000004</v>
      </c>
      <c r="AN127" s="742">
        <v>65675.862999999998</v>
      </c>
      <c r="AO127" s="742">
        <v>19606.017</v>
      </c>
      <c r="AP127" s="742">
        <v>24602.748</v>
      </c>
      <c r="AQ127" s="742">
        <v>12036.892</v>
      </c>
      <c r="AR127" s="742">
        <v>11797.382</v>
      </c>
      <c r="AS127" s="744">
        <v>15002.196</v>
      </c>
      <c r="AT127" s="745">
        <f t="shared" si="8"/>
        <v>-0.76151348856331269</v>
      </c>
      <c r="AU127" s="746"/>
      <c r="AV127" s="761">
        <f t="shared" si="13"/>
        <v>2.7804216798540926</v>
      </c>
      <c r="AW127" s="762">
        <f t="shared" si="13"/>
        <v>2.7292101345448865</v>
      </c>
      <c r="AX127" s="763">
        <f t="shared" si="13"/>
        <v>2.6785025449560607</v>
      </c>
      <c r="AY127" s="762">
        <f t="shared" si="13"/>
        <v>2.7952824025594283</v>
      </c>
      <c r="AZ127" s="762">
        <f t="shared" si="13"/>
        <v>2.9745627796085725</v>
      </c>
      <c r="BA127" s="762">
        <f t="shared" si="13"/>
        <v>2.838121208324984</v>
      </c>
      <c r="BB127" s="762">
        <f t="shared" si="13"/>
        <v>2.7482018083259443</v>
      </c>
      <c r="BC127" s="762">
        <f t="shared" si="13"/>
        <v>2.934551495534476</v>
      </c>
      <c r="BD127" s="762">
        <f t="shared" si="13"/>
        <v>2.8615631410493547</v>
      </c>
      <c r="BE127" s="762">
        <f t="shared" si="13"/>
        <v>2.4802069287588528</v>
      </c>
      <c r="BF127" s="762">
        <f t="shared" si="13"/>
        <v>0.60736746273371967</v>
      </c>
      <c r="BG127" s="762">
        <f t="shared" si="13"/>
        <v>0.81873486637474635</v>
      </c>
      <c r="BH127" s="762">
        <f t="shared" si="13"/>
        <v>0.54283762166541638</v>
      </c>
      <c r="BI127" s="762">
        <f t="shared" si="13"/>
        <v>0.37995696621492192</v>
      </c>
      <c r="BJ127" s="762">
        <f t="shared" si="13"/>
        <v>0.48614914432560941</v>
      </c>
      <c r="BK127" s="797">
        <f t="shared" si="9"/>
        <v>-0.81849965188904295</v>
      </c>
      <c r="BL127" s="795" t="s">
        <v>322</v>
      </c>
      <c r="BM127" s="823" t="s">
        <v>1062</v>
      </c>
      <c r="BN127" s="769"/>
    </row>
    <row r="128" spans="1:66" ht="38.25" x14ac:dyDescent="0.2">
      <c r="A128" s="728">
        <v>142</v>
      </c>
      <c r="B128" s="752"/>
      <c r="C128" s="753"/>
      <c r="D128" s="732">
        <v>45</v>
      </c>
      <c r="E128" s="732">
        <v>34.2799999999988</v>
      </c>
      <c r="F128" s="754">
        <v>3140</v>
      </c>
      <c r="G128" s="752">
        <v>76</v>
      </c>
      <c r="H128" s="752" t="s">
        <v>197</v>
      </c>
      <c r="I128" s="752" t="s">
        <v>9</v>
      </c>
      <c r="J128" s="852">
        <v>1001</v>
      </c>
      <c r="K128" s="755" t="s">
        <v>966</v>
      </c>
      <c r="L128" s="756">
        <v>3</v>
      </c>
      <c r="M128" s="742">
        <v>39402934.967</v>
      </c>
      <c r="N128" s="742">
        <v>23298009.649999999</v>
      </c>
      <c r="O128" s="757">
        <v>49044373.840999998</v>
      </c>
      <c r="P128" s="742">
        <v>37068971.799999997</v>
      </c>
      <c r="Q128" s="742">
        <v>49840508.986000001</v>
      </c>
      <c r="R128" s="742">
        <v>49971368.395999998</v>
      </c>
      <c r="S128" s="742">
        <v>38418519.843999997</v>
      </c>
      <c r="T128" s="742">
        <v>50610239.838</v>
      </c>
      <c r="U128" s="742">
        <v>44762794.171999998</v>
      </c>
      <c r="V128" s="742">
        <v>40885009.567000002</v>
      </c>
      <c r="W128" s="742">
        <v>49599397.670999996</v>
      </c>
      <c r="X128" s="742">
        <v>47563993.394000001</v>
      </c>
      <c r="Y128" s="742">
        <v>30641751.794</v>
      </c>
      <c r="Z128" s="742">
        <v>34347206.247000001</v>
      </c>
      <c r="AA128" s="744">
        <v>29134958.405999999</v>
      </c>
      <c r="AB128" s="758">
        <v>26</v>
      </c>
      <c r="AC128" s="745">
        <f t="shared" si="7"/>
        <v>-0.40594697976052402</v>
      </c>
      <c r="AD128" s="759"/>
      <c r="AE128" s="742">
        <v>28910.543000000001</v>
      </c>
      <c r="AF128" s="742">
        <v>17708.365000000002</v>
      </c>
      <c r="AG128" s="760">
        <v>39265.627999999997</v>
      </c>
      <c r="AH128" s="742">
        <v>35806.32</v>
      </c>
      <c r="AI128" s="742">
        <v>50613.120000000003</v>
      </c>
      <c r="AJ128" s="742">
        <v>59502.258999999998</v>
      </c>
      <c r="AK128" s="742">
        <v>45447.052000000003</v>
      </c>
      <c r="AL128" s="742">
        <v>58860.135000000002</v>
      </c>
      <c r="AM128" s="742">
        <v>51090.451999999997</v>
      </c>
      <c r="AN128" s="742">
        <v>15289.099</v>
      </c>
      <c r="AO128" s="742">
        <v>9022.3150000000005</v>
      </c>
      <c r="AP128" s="742">
        <v>9313.2540000000008</v>
      </c>
      <c r="AQ128" s="742">
        <v>6311.5709999999999</v>
      </c>
      <c r="AR128" s="742">
        <v>6277.1639999999998</v>
      </c>
      <c r="AS128" s="744">
        <v>4712.7650000000003</v>
      </c>
      <c r="AT128" s="745">
        <f t="shared" si="8"/>
        <v>-0.87997734303396347</v>
      </c>
      <c r="AU128" s="746"/>
      <c r="AV128" s="761">
        <f t="shared" si="13"/>
        <v>1.4674309426042811</v>
      </c>
      <c r="AW128" s="762">
        <f t="shared" si="13"/>
        <v>1.520161186816231</v>
      </c>
      <c r="AX128" s="763">
        <f t="shared" si="13"/>
        <v>1.6012286394887079</v>
      </c>
      <c r="AY128" s="762">
        <f t="shared" si="13"/>
        <v>1.9318755423370013</v>
      </c>
      <c r="AZ128" s="762">
        <f t="shared" si="13"/>
        <v>2.031003335628736</v>
      </c>
      <c r="BA128" s="762">
        <f t="shared" si="13"/>
        <v>2.3814540569900786</v>
      </c>
      <c r="BB128" s="762">
        <f t="shared" si="13"/>
        <v>2.3658929175064345</v>
      </c>
      <c r="BC128" s="762">
        <f t="shared" si="13"/>
        <v>2.3260168372411338</v>
      </c>
      <c r="BD128" s="762">
        <f t="shared" si="13"/>
        <v>2.2827195194154379</v>
      </c>
      <c r="BE128" s="762">
        <f t="shared" si="13"/>
        <v>0.74790732162824147</v>
      </c>
      <c r="BF128" s="762">
        <f t="shared" si="13"/>
        <v>0.36380744217283945</v>
      </c>
      <c r="BG128" s="762">
        <f t="shared" si="13"/>
        <v>0.39160942281918776</v>
      </c>
      <c r="BH128" s="762">
        <f t="shared" si="13"/>
        <v>0.41195888814920018</v>
      </c>
      <c r="BI128" s="762">
        <f t="shared" si="13"/>
        <v>0.36551234792484866</v>
      </c>
      <c r="BJ128" s="762">
        <f t="shared" si="13"/>
        <v>0.32351273232155786</v>
      </c>
      <c r="BK128" s="797">
        <f t="shared" si="9"/>
        <v>-0.79795968898928793</v>
      </c>
      <c r="BL128" s="795" t="s">
        <v>324</v>
      </c>
      <c r="BM128" s="825" t="s">
        <v>1063</v>
      </c>
      <c r="BN128" s="769"/>
    </row>
    <row r="129" spans="1:70" ht="38.25" x14ac:dyDescent="0.2">
      <c r="A129" s="728">
        <v>143</v>
      </c>
      <c r="B129" s="752"/>
      <c r="C129" s="753"/>
      <c r="D129" s="753">
        <v>74</v>
      </c>
      <c r="E129" s="753">
        <v>26.430000000000302</v>
      </c>
      <c r="F129" s="754"/>
      <c r="G129" s="752"/>
      <c r="H129" s="752"/>
      <c r="I129" s="752"/>
      <c r="J129" s="852">
        <v>1613</v>
      </c>
      <c r="K129" s="755" t="s">
        <v>967</v>
      </c>
      <c r="L129" s="756" t="s">
        <v>351</v>
      </c>
      <c r="M129" s="742">
        <v>38387233.719999999</v>
      </c>
      <c r="N129" s="742">
        <v>32460778.379999999</v>
      </c>
      <c r="O129" s="757">
        <v>36466606.887999997</v>
      </c>
      <c r="P129" s="742">
        <v>39640717.325000003</v>
      </c>
      <c r="Q129" s="742">
        <v>40970101.358000003</v>
      </c>
      <c r="R129" s="742">
        <v>37951844.859999999</v>
      </c>
      <c r="S129" s="742">
        <v>41247129.487999998</v>
      </c>
      <c r="T129" s="742">
        <v>40822089.213</v>
      </c>
      <c r="U129" s="742">
        <v>40988819.5</v>
      </c>
      <c r="V129" s="742">
        <v>38623832.744000003</v>
      </c>
      <c r="W129" s="742">
        <v>47618400.832000002</v>
      </c>
      <c r="X129" s="742">
        <v>43125785.707999997</v>
      </c>
      <c r="Y129" s="742">
        <v>28307393.559999999</v>
      </c>
      <c r="Z129" s="742">
        <v>31579903.513999999</v>
      </c>
      <c r="AA129" s="744">
        <v>30570244.238000002</v>
      </c>
      <c r="AB129" s="758">
        <v>44</v>
      </c>
      <c r="AC129" s="745">
        <f t="shared" si="7"/>
        <v>-0.16169211103488493</v>
      </c>
      <c r="AD129" s="759"/>
      <c r="AE129" s="742">
        <v>31986.347000000002</v>
      </c>
      <c r="AF129" s="742">
        <v>26564.33</v>
      </c>
      <c r="AG129" s="760">
        <v>29666.236000000001</v>
      </c>
      <c r="AH129" s="742">
        <v>37924.678</v>
      </c>
      <c r="AI129" s="742">
        <v>41460.419000000002</v>
      </c>
      <c r="AJ129" s="742">
        <v>45099.383999999998</v>
      </c>
      <c r="AK129" s="742">
        <v>48097.927000000003</v>
      </c>
      <c r="AL129" s="742">
        <v>47288.065999999999</v>
      </c>
      <c r="AM129" s="742">
        <v>47936.059000000001</v>
      </c>
      <c r="AN129" s="742">
        <v>43765.722000000002</v>
      </c>
      <c r="AO129" s="742">
        <v>8799.259</v>
      </c>
      <c r="AP129" s="742">
        <v>8343.0069999999996</v>
      </c>
      <c r="AQ129" s="742">
        <v>5942.9229999999998</v>
      </c>
      <c r="AR129" s="742">
        <v>5898.9049999999997</v>
      </c>
      <c r="AS129" s="744">
        <v>5102.2240000000002</v>
      </c>
      <c r="AT129" s="745">
        <f t="shared" si="8"/>
        <v>-0.82801242462980484</v>
      </c>
      <c r="AU129" s="746"/>
      <c r="AV129" s="761">
        <f t="shared" si="13"/>
        <v>1.6665096127171521</v>
      </c>
      <c r="AW129" s="762">
        <f t="shared" si="13"/>
        <v>1.6367032046506336</v>
      </c>
      <c r="AX129" s="763">
        <f t="shared" si="13"/>
        <v>1.6270357201652461</v>
      </c>
      <c r="AY129" s="762">
        <f t="shared" si="13"/>
        <v>1.9134203697208194</v>
      </c>
      <c r="AZ129" s="762">
        <f t="shared" si="13"/>
        <v>2.0239353882830584</v>
      </c>
      <c r="BA129" s="762">
        <f t="shared" si="13"/>
        <v>2.3766635938972902</v>
      </c>
      <c r="BB129" s="762">
        <f t="shared" si="13"/>
        <v>2.3321829953763498</v>
      </c>
      <c r="BC129" s="762">
        <f t="shared" si="13"/>
        <v>2.3167881366023217</v>
      </c>
      <c r="BD129" s="762">
        <f t="shared" si="13"/>
        <v>2.3389821704916387</v>
      </c>
      <c r="BE129" s="762">
        <f t="shared" si="13"/>
        <v>2.2662547391441241</v>
      </c>
      <c r="BF129" s="762">
        <f t="shared" si="13"/>
        <v>0.36957389774781418</v>
      </c>
      <c r="BG129" s="762">
        <f t="shared" si="13"/>
        <v>0.38691501444122517</v>
      </c>
      <c r="BH129" s="762">
        <f t="shared" si="13"/>
        <v>0.4198848606392146</v>
      </c>
      <c r="BI129" s="762">
        <f t="shared" si="13"/>
        <v>0.37358600525076957</v>
      </c>
      <c r="BJ129" s="762">
        <f t="shared" si="13"/>
        <v>0.33380328663895575</v>
      </c>
      <c r="BK129" s="797">
        <f t="shared" si="9"/>
        <v>-0.79483960769770079</v>
      </c>
      <c r="BL129" s="795" t="s">
        <v>322</v>
      </c>
      <c r="BM129" s="825" t="s">
        <v>576</v>
      </c>
      <c r="BN129" s="769"/>
    </row>
    <row r="130" spans="1:70" ht="25.5" x14ac:dyDescent="0.2">
      <c r="A130" s="728">
        <v>144</v>
      </c>
      <c r="B130" s="752"/>
      <c r="C130" s="753"/>
      <c r="D130" s="767"/>
      <c r="E130" s="767"/>
      <c r="F130" s="754">
        <v>3148</v>
      </c>
      <c r="G130" s="752">
        <v>81</v>
      </c>
      <c r="H130" s="752" t="s">
        <v>200</v>
      </c>
      <c r="I130" s="752" t="s">
        <v>9</v>
      </c>
      <c r="J130" s="852">
        <v>3803</v>
      </c>
      <c r="K130" s="755" t="s">
        <v>968</v>
      </c>
      <c r="L130" s="756" t="s">
        <v>351</v>
      </c>
      <c r="M130" s="742">
        <v>13315766.851</v>
      </c>
      <c r="N130" s="742">
        <v>13552621.09</v>
      </c>
      <c r="O130" s="757">
        <v>12754508.604</v>
      </c>
      <c r="P130" s="742">
        <v>11627784.009</v>
      </c>
      <c r="Q130" s="742">
        <v>11539692.613</v>
      </c>
      <c r="R130" s="742">
        <v>7850609.0810000002</v>
      </c>
      <c r="S130" s="742">
        <v>11527508.245999999</v>
      </c>
      <c r="T130" s="742">
        <v>10264494.522</v>
      </c>
      <c r="U130" s="742">
        <v>0</v>
      </c>
      <c r="V130" s="742">
        <v>0</v>
      </c>
      <c r="W130" s="742">
        <v>0</v>
      </c>
      <c r="X130" s="742">
        <v>0</v>
      </c>
      <c r="Y130" s="742">
        <v>0</v>
      </c>
      <c r="Z130" s="742">
        <v>0</v>
      </c>
      <c r="AA130" s="744">
        <v>0</v>
      </c>
      <c r="AB130" s="758">
        <v>77.5</v>
      </c>
      <c r="AC130" s="745">
        <f t="shared" ref="AC130:AC169" si="14">(AA130-O130)/O130</f>
        <v>-1</v>
      </c>
      <c r="AD130" s="759"/>
      <c r="AE130" s="742">
        <v>18775.287</v>
      </c>
      <c r="AF130" s="742">
        <v>17106.911</v>
      </c>
      <c r="AG130" s="760">
        <v>17134.315999999999</v>
      </c>
      <c r="AH130" s="742">
        <v>15962.466</v>
      </c>
      <c r="AI130" s="742">
        <v>15719.664000000001</v>
      </c>
      <c r="AJ130" s="742">
        <v>10354.768</v>
      </c>
      <c r="AK130" s="742">
        <v>15961.574000000001</v>
      </c>
      <c r="AL130" s="742">
        <v>13571.654</v>
      </c>
      <c r="AM130" s="742">
        <v>0</v>
      </c>
      <c r="AN130" s="742">
        <v>0</v>
      </c>
      <c r="AO130" s="742">
        <v>0</v>
      </c>
      <c r="AP130" s="742">
        <v>0</v>
      </c>
      <c r="AQ130" s="742">
        <v>0</v>
      </c>
      <c r="AR130" s="742">
        <v>0</v>
      </c>
      <c r="AS130" s="744">
        <v>0</v>
      </c>
      <c r="AT130" s="745">
        <f t="shared" ref="AT130:AT169" si="15">(AS130-AG130)/AG130</f>
        <v>-1</v>
      </c>
      <c r="AU130" s="746"/>
      <c r="AV130" s="761">
        <f t="shared" si="13"/>
        <v>2.8200083720435516</v>
      </c>
      <c r="AW130" s="762">
        <f t="shared" si="13"/>
        <v>2.5245169751883028</v>
      </c>
      <c r="AX130" s="763">
        <f t="shared" si="13"/>
        <v>2.686785752706526</v>
      </c>
      <c r="AY130" s="762">
        <f t="shared" si="13"/>
        <v>2.7455731870569529</v>
      </c>
      <c r="AZ130" s="762">
        <f t="shared" si="13"/>
        <v>2.7244510797958461</v>
      </c>
      <c r="BA130" s="762">
        <f t="shared" si="13"/>
        <v>2.6379527736416151</v>
      </c>
      <c r="BB130" s="762">
        <f t="shared" si="13"/>
        <v>2.7693016841759546</v>
      </c>
      <c r="BC130" s="762">
        <f t="shared" si="13"/>
        <v>2.6443881812030257</v>
      </c>
      <c r="BD130" s="762">
        <f t="shared" si="13"/>
        <v>0</v>
      </c>
      <c r="BE130" s="762">
        <f t="shared" si="13"/>
        <v>0</v>
      </c>
      <c r="BF130" s="762">
        <f t="shared" si="13"/>
        <v>0</v>
      </c>
      <c r="BG130" s="762">
        <f t="shared" si="13"/>
        <v>0</v>
      </c>
      <c r="BH130" s="762">
        <f t="shared" si="13"/>
        <v>0</v>
      </c>
      <c r="BI130" s="762">
        <f t="shared" si="13"/>
        <v>0</v>
      </c>
      <c r="BJ130" s="762">
        <f t="shared" si="13"/>
        <v>0</v>
      </c>
      <c r="BK130" s="797">
        <f t="shared" ref="BK130:BK168" si="16">(BJ130-AX130)/AX130</f>
        <v>-1</v>
      </c>
      <c r="BL130" s="795" t="s">
        <v>323</v>
      </c>
      <c r="BM130" s="847" t="s">
        <v>341</v>
      </c>
    </row>
    <row r="131" spans="1:70" ht="38.25" x14ac:dyDescent="0.2">
      <c r="A131" s="728">
        <v>145</v>
      </c>
      <c r="B131" s="752"/>
      <c r="C131" s="753"/>
      <c r="D131" s="732">
        <v>33</v>
      </c>
      <c r="E131" s="732">
        <v>44.290000000000902</v>
      </c>
      <c r="F131" s="754">
        <v>3149</v>
      </c>
      <c r="G131" s="752">
        <v>82</v>
      </c>
      <c r="H131" s="752" t="s">
        <v>202</v>
      </c>
      <c r="I131" s="752" t="s">
        <v>9</v>
      </c>
      <c r="J131" s="852">
        <v>594</v>
      </c>
      <c r="K131" s="755" t="s">
        <v>969</v>
      </c>
      <c r="L131" s="756">
        <v>2</v>
      </c>
      <c r="M131" s="742">
        <v>41158580.789999999</v>
      </c>
      <c r="N131" s="742">
        <v>47660783.831</v>
      </c>
      <c r="O131" s="757">
        <v>39251475.141999997</v>
      </c>
      <c r="P131" s="742">
        <v>47678640.799999997</v>
      </c>
      <c r="Q131" s="742">
        <v>43405748.369999997</v>
      </c>
      <c r="R131" s="742">
        <v>49098549.910999998</v>
      </c>
      <c r="S131" s="742">
        <v>49291549.747000001</v>
      </c>
      <c r="T131" s="742">
        <v>43363601.781000003</v>
      </c>
      <c r="U131" s="742">
        <v>50030870.960000001</v>
      </c>
      <c r="V131" s="742">
        <v>44932838.592</v>
      </c>
      <c r="W131" s="742">
        <v>39068708.031000003</v>
      </c>
      <c r="X131" s="742">
        <v>43666149.254000001</v>
      </c>
      <c r="Y131" s="742">
        <v>38868248.394000001</v>
      </c>
      <c r="Z131" s="742">
        <v>33116888.515000001</v>
      </c>
      <c r="AA131" s="744">
        <v>36049786.942000002</v>
      </c>
      <c r="AB131" s="758">
        <v>11.5</v>
      </c>
      <c r="AC131" s="745">
        <f t="shared" si="14"/>
        <v>-8.1568608273122303E-2</v>
      </c>
      <c r="AD131" s="759"/>
      <c r="AE131" s="742">
        <v>49722.97</v>
      </c>
      <c r="AF131" s="742">
        <v>61158.283000000003</v>
      </c>
      <c r="AG131" s="760">
        <v>50440.620999999999</v>
      </c>
      <c r="AH131" s="742">
        <v>66833.968999999997</v>
      </c>
      <c r="AI131" s="742">
        <v>62495.000999999997</v>
      </c>
      <c r="AJ131" s="742">
        <v>67532.604999999996</v>
      </c>
      <c r="AK131" s="742">
        <v>67041.438999999998</v>
      </c>
      <c r="AL131" s="742">
        <v>62033.593999999997</v>
      </c>
      <c r="AM131" s="742">
        <v>20563.463</v>
      </c>
      <c r="AN131" s="742">
        <v>8480.7430000000004</v>
      </c>
      <c r="AO131" s="742">
        <v>8483.52</v>
      </c>
      <c r="AP131" s="742">
        <v>9482.7950000000001</v>
      </c>
      <c r="AQ131" s="742">
        <v>7956.7529999999997</v>
      </c>
      <c r="AR131" s="742">
        <v>6439.5720000000001</v>
      </c>
      <c r="AS131" s="744">
        <v>6201.0119999999997</v>
      </c>
      <c r="AT131" s="745">
        <f t="shared" si="15"/>
        <v>-0.87706313132029035</v>
      </c>
      <c r="AU131" s="746"/>
      <c r="AV131" s="761">
        <f t="shared" si="13"/>
        <v>2.4161654287205563</v>
      </c>
      <c r="AW131" s="762">
        <f t="shared" si="13"/>
        <v>2.5663985391789055</v>
      </c>
      <c r="AX131" s="763">
        <f t="shared" si="13"/>
        <v>2.570126132458515</v>
      </c>
      <c r="AY131" s="762">
        <f t="shared" si="13"/>
        <v>2.8035182160645822</v>
      </c>
      <c r="AZ131" s="762">
        <f t="shared" si="13"/>
        <v>2.8795725610939398</v>
      </c>
      <c r="BA131" s="762">
        <f t="shared" si="13"/>
        <v>2.7509001843197023</v>
      </c>
      <c r="BB131" s="762">
        <f t="shared" si="13"/>
        <v>2.7202000888227418</v>
      </c>
      <c r="BC131" s="762">
        <f t="shared" si="13"/>
        <v>2.8610904746007679</v>
      </c>
      <c r="BD131" s="762">
        <f t="shared" si="13"/>
        <v>0.82203098228854021</v>
      </c>
      <c r="BE131" s="762">
        <f t="shared" si="13"/>
        <v>0.37748529875919928</v>
      </c>
      <c r="BF131" s="762">
        <f t="shared" si="13"/>
        <v>0.43428720464820836</v>
      </c>
      <c r="BG131" s="762">
        <f t="shared" si="13"/>
        <v>0.43433163500815619</v>
      </c>
      <c r="BH131" s="762">
        <f t="shared" si="13"/>
        <v>0.40942174287577443</v>
      </c>
      <c r="BI131" s="762">
        <f t="shared" si="13"/>
        <v>0.38889957896154725</v>
      </c>
      <c r="BJ131" s="762">
        <f t="shared" si="13"/>
        <v>0.34402489035381661</v>
      </c>
      <c r="BK131" s="797">
        <f t="shared" si="16"/>
        <v>-0.86614474441192835</v>
      </c>
      <c r="BL131" s="795" t="s">
        <v>324</v>
      </c>
      <c r="BM131" s="825" t="s">
        <v>1064</v>
      </c>
      <c r="BN131" s="844"/>
    </row>
    <row r="132" spans="1:70" ht="38.25" x14ac:dyDescent="0.2">
      <c r="A132" s="728">
        <v>147</v>
      </c>
      <c r="B132" s="752"/>
      <c r="C132" s="753"/>
      <c r="D132" s="732">
        <v>30</v>
      </c>
      <c r="E132" s="732">
        <v>53.360000000000603</v>
      </c>
      <c r="F132" s="754"/>
      <c r="G132" s="752"/>
      <c r="H132" s="752"/>
      <c r="I132" s="752"/>
      <c r="J132" s="852">
        <v>602</v>
      </c>
      <c r="K132" s="755" t="s">
        <v>970</v>
      </c>
      <c r="L132" s="756">
        <v>1</v>
      </c>
      <c r="M132" s="742">
        <v>45878959.960000001</v>
      </c>
      <c r="N132" s="742">
        <v>37812972.854000002</v>
      </c>
      <c r="O132" s="757">
        <v>48024991.090999998</v>
      </c>
      <c r="P132" s="742">
        <v>42479970.935999997</v>
      </c>
      <c r="Q132" s="742">
        <v>45421979.329000004</v>
      </c>
      <c r="R132" s="742">
        <v>44319311.409999996</v>
      </c>
      <c r="S132" s="742">
        <v>46983373.965000004</v>
      </c>
      <c r="T132" s="742">
        <v>46817910.881999999</v>
      </c>
      <c r="U132" s="742">
        <v>35786833.813000001</v>
      </c>
      <c r="V132" s="742">
        <v>48352785.803999998</v>
      </c>
      <c r="W132" s="742">
        <v>48357122.045999996</v>
      </c>
      <c r="X132" s="742">
        <v>39779518.480999999</v>
      </c>
      <c r="Y132" s="742">
        <v>38046438.721000001</v>
      </c>
      <c r="Z132" s="742">
        <v>34339654.424000002</v>
      </c>
      <c r="AA132" s="744">
        <v>29090841.366</v>
      </c>
      <c r="AB132" s="758">
        <v>12.6666666666667</v>
      </c>
      <c r="AC132" s="745">
        <f t="shared" si="14"/>
        <v>-0.39425618401724816</v>
      </c>
      <c r="AD132" s="759"/>
      <c r="AE132" s="742">
        <v>58244.296000000002</v>
      </c>
      <c r="AF132" s="742">
        <v>50341.510999999999</v>
      </c>
      <c r="AG132" s="760">
        <v>61004.781999999999</v>
      </c>
      <c r="AH132" s="742">
        <v>57943.915000000001</v>
      </c>
      <c r="AI132" s="742">
        <v>64483.133999999998</v>
      </c>
      <c r="AJ132" s="742">
        <v>60062.718000000001</v>
      </c>
      <c r="AK132" s="742">
        <v>62315.347000000002</v>
      </c>
      <c r="AL132" s="742">
        <v>65746.055999999997</v>
      </c>
      <c r="AM132" s="742">
        <v>22076.201000000001</v>
      </c>
      <c r="AN132" s="742">
        <v>8945.1440000000002</v>
      </c>
      <c r="AO132" s="742">
        <v>10657.939</v>
      </c>
      <c r="AP132" s="742">
        <v>8281.6740000000009</v>
      </c>
      <c r="AQ132" s="742">
        <v>7179.8860000000004</v>
      </c>
      <c r="AR132" s="742">
        <v>5996.357</v>
      </c>
      <c r="AS132" s="744">
        <v>4778.7910000000002</v>
      </c>
      <c r="AT132" s="745">
        <f t="shared" si="15"/>
        <v>-0.92166530486085507</v>
      </c>
      <c r="AU132" s="746"/>
      <c r="AV132" s="761">
        <f t="shared" si="13"/>
        <v>2.5390416892963934</v>
      </c>
      <c r="AW132" s="762">
        <f t="shared" si="13"/>
        <v>2.6626581937566267</v>
      </c>
      <c r="AX132" s="763">
        <f t="shared" si="13"/>
        <v>2.5405431886246594</v>
      </c>
      <c r="AY132" s="762">
        <f t="shared" si="13"/>
        <v>2.728058128255213</v>
      </c>
      <c r="AZ132" s="762">
        <f t="shared" si="13"/>
        <v>2.8392921203603412</v>
      </c>
      <c r="BA132" s="762">
        <f t="shared" si="13"/>
        <v>2.7104535738092599</v>
      </c>
      <c r="BB132" s="762">
        <f t="shared" si="13"/>
        <v>2.6526552582801508</v>
      </c>
      <c r="BC132" s="762">
        <f t="shared" si="13"/>
        <v>2.8085856357711712</v>
      </c>
      <c r="BD132" s="762">
        <f t="shared" si="13"/>
        <v>1.233761059464308</v>
      </c>
      <c r="BE132" s="762">
        <f t="shared" si="13"/>
        <v>0.36999497965885597</v>
      </c>
      <c r="BF132" s="762">
        <f t="shared" si="13"/>
        <v>0.44080121186126719</v>
      </c>
      <c r="BG132" s="762">
        <f t="shared" si="13"/>
        <v>0.41637879573407105</v>
      </c>
      <c r="BH132" s="762">
        <f t="shared" si="13"/>
        <v>0.37742749341935183</v>
      </c>
      <c r="BI132" s="762">
        <f t="shared" si="13"/>
        <v>0.34923805149356091</v>
      </c>
      <c r="BJ132" s="762">
        <f t="shared" si="13"/>
        <v>0.3285426461116539</v>
      </c>
      <c r="BK132" s="797">
        <f t="shared" si="16"/>
        <v>-0.87068015706927904</v>
      </c>
      <c r="BL132" s="795" t="s">
        <v>324</v>
      </c>
      <c r="BM132" s="825" t="s">
        <v>462</v>
      </c>
    </row>
    <row r="133" spans="1:70" ht="25.5" x14ac:dyDescent="0.2">
      <c r="A133" s="728">
        <v>148</v>
      </c>
      <c r="B133" s="752"/>
      <c r="C133" s="753"/>
      <c r="D133" s="767"/>
      <c r="E133" s="753">
        <v>14.7099999999991</v>
      </c>
      <c r="F133" s="754">
        <v>3178</v>
      </c>
      <c r="G133" s="752">
        <v>75</v>
      </c>
      <c r="H133" s="752" t="s">
        <v>205</v>
      </c>
      <c r="I133" s="752" t="s">
        <v>9</v>
      </c>
      <c r="J133" s="852">
        <v>3179</v>
      </c>
      <c r="K133" s="755" t="s">
        <v>971</v>
      </c>
      <c r="L133" s="756">
        <v>2</v>
      </c>
      <c r="M133" s="742">
        <v>11551322.199999999</v>
      </c>
      <c r="N133" s="742">
        <v>8936362.6999999993</v>
      </c>
      <c r="O133" s="757">
        <v>10861289.352</v>
      </c>
      <c r="P133" s="742">
        <v>10840789.833000001</v>
      </c>
      <c r="Q133" s="742">
        <v>10385043.793</v>
      </c>
      <c r="R133" s="742">
        <v>10141717.539000001</v>
      </c>
      <c r="S133" s="742">
        <v>9341468.4489999991</v>
      </c>
      <c r="T133" s="742">
        <v>10591355.454</v>
      </c>
      <c r="U133" s="742">
        <v>6149841.3360000001</v>
      </c>
      <c r="V133" s="742">
        <v>2983288.605</v>
      </c>
      <c r="W133" s="742">
        <v>8649696.4509999994</v>
      </c>
      <c r="X133" s="742">
        <v>8724519.0769999996</v>
      </c>
      <c r="Y133" s="742">
        <v>870255.89899999998</v>
      </c>
      <c r="Z133" s="742">
        <v>0</v>
      </c>
      <c r="AA133" s="744">
        <v>0</v>
      </c>
      <c r="AB133" s="758">
        <v>73.6666666666667</v>
      </c>
      <c r="AC133" s="745">
        <f t="shared" si="14"/>
        <v>-1</v>
      </c>
      <c r="AD133" s="759"/>
      <c r="AE133" s="742">
        <v>16966.203000000001</v>
      </c>
      <c r="AF133" s="742">
        <v>13628.357</v>
      </c>
      <c r="AG133" s="760">
        <v>16741.356</v>
      </c>
      <c r="AH133" s="742">
        <v>16840.8</v>
      </c>
      <c r="AI133" s="742">
        <v>16569.944</v>
      </c>
      <c r="AJ133" s="742">
        <v>15458.599</v>
      </c>
      <c r="AK133" s="742">
        <v>14155.087</v>
      </c>
      <c r="AL133" s="742">
        <v>15785.342000000001</v>
      </c>
      <c r="AM133" s="742">
        <v>9013.3539999999994</v>
      </c>
      <c r="AN133" s="742">
        <v>4521.857</v>
      </c>
      <c r="AO133" s="742">
        <v>13425.342000000001</v>
      </c>
      <c r="AP133" s="742">
        <v>13242.558000000001</v>
      </c>
      <c r="AQ133" s="742">
        <v>1232.808</v>
      </c>
      <c r="AR133" s="742">
        <v>0</v>
      </c>
      <c r="AS133" s="744">
        <v>0</v>
      </c>
      <c r="AT133" s="745">
        <f t="shared" si="15"/>
        <v>-1</v>
      </c>
      <c r="AU133" s="746"/>
      <c r="AV133" s="761">
        <f t="shared" si="13"/>
        <v>2.9375343716063953</v>
      </c>
      <c r="AW133" s="762">
        <f t="shared" si="13"/>
        <v>3.0500903908029606</v>
      </c>
      <c r="AX133" s="763">
        <f t="shared" si="13"/>
        <v>3.0827566520759793</v>
      </c>
      <c r="AY133" s="762">
        <f t="shared" si="13"/>
        <v>3.1069322917294486</v>
      </c>
      <c r="AZ133" s="762">
        <f t="shared" si="13"/>
        <v>3.1911168272913608</v>
      </c>
      <c r="BA133" s="762">
        <f t="shared" si="13"/>
        <v>3.0485169677727502</v>
      </c>
      <c r="BB133" s="762">
        <f t="shared" si="13"/>
        <v>3.0305914058972809</v>
      </c>
      <c r="BC133" s="762">
        <f t="shared" si="13"/>
        <v>2.9807973244894552</v>
      </c>
      <c r="BD133" s="762">
        <f t="shared" si="13"/>
        <v>2.9312476558500924</v>
      </c>
      <c r="BE133" s="762">
        <f t="shared" si="13"/>
        <v>3.0314579638197627</v>
      </c>
      <c r="BF133" s="762">
        <f t="shared" si="13"/>
        <v>3.1042342528558637</v>
      </c>
      <c r="BG133" s="762">
        <f t="shared" si="13"/>
        <v>3.0357107098110827</v>
      </c>
      <c r="BH133" s="762">
        <f t="shared" si="13"/>
        <v>2.8332080286191776</v>
      </c>
      <c r="BI133" s="762">
        <f t="shared" si="13"/>
        <v>0</v>
      </c>
      <c r="BJ133" s="762">
        <f t="shared" si="13"/>
        <v>0</v>
      </c>
      <c r="BK133" s="797">
        <f t="shared" si="16"/>
        <v>-1</v>
      </c>
      <c r="BL133" s="795"/>
      <c r="BM133" s="847" t="s">
        <v>579</v>
      </c>
    </row>
    <row r="134" spans="1:70" ht="89.25" x14ac:dyDescent="0.2">
      <c r="A134" s="728">
        <v>149</v>
      </c>
      <c r="B134" s="752"/>
      <c r="C134" s="753"/>
      <c r="D134" s="732">
        <v>1</v>
      </c>
      <c r="E134" s="753">
        <v>70.1900000000023</v>
      </c>
      <c r="F134" s="754">
        <v>3179</v>
      </c>
      <c r="G134" s="752">
        <v>78</v>
      </c>
      <c r="H134" s="752" t="s">
        <v>207</v>
      </c>
      <c r="I134" s="752" t="s">
        <v>9</v>
      </c>
      <c r="J134" s="852">
        <v>594</v>
      </c>
      <c r="K134" s="755" t="s">
        <v>972</v>
      </c>
      <c r="L134" s="756" t="s">
        <v>351</v>
      </c>
      <c r="M134" s="742">
        <v>49792245.636</v>
      </c>
      <c r="N134" s="742">
        <v>52888604.262999997</v>
      </c>
      <c r="O134" s="757">
        <v>50716945.085500002</v>
      </c>
      <c r="P134" s="742">
        <v>39480755.329000004</v>
      </c>
      <c r="Q134" s="742">
        <v>46629200.218000002</v>
      </c>
      <c r="R134" s="742">
        <v>37264664.088500001</v>
      </c>
      <c r="S134" s="742">
        <v>51992071.338</v>
      </c>
      <c r="T134" s="742">
        <v>49630595.636500001</v>
      </c>
      <c r="U134" s="742">
        <v>52876000.7205</v>
      </c>
      <c r="V134" s="742">
        <v>47447719.620499998</v>
      </c>
      <c r="W134" s="742">
        <v>49551143.960500002</v>
      </c>
      <c r="X134" s="742">
        <v>57486951.493000001</v>
      </c>
      <c r="Y134" s="742">
        <v>46671817.340000004</v>
      </c>
      <c r="Z134" s="742">
        <v>40925175.237499997</v>
      </c>
      <c r="AA134" s="744">
        <v>0</v>
      </c>
      <c r="AB134" s="758">
        <v>8</v>
      </c>
      <c r="AC134" s="745">
        <f t="shared" si="14"/>
        <v>-1</v>
      </c>
      <c r="AD134" s="759"/>
      <c r="AE134" s="742">
        <v>84265.057499999995</v>
      </c>
      <c r="AF134" s="742">
        <v>87994.901500000007</v>
      </c>
      <c r="AG134" s="760">
        <v>82123.1155</v>
      </c>
      <c r="AH134" s="742">
        <v>66666.539000000004</v>
      </c>
      <c r="AI134" s="742">
        <v>78761.483999999997</v>
      </c>
      <c r="AJ134" s="742">
        <v>63913.825499999999</v>
      </c>
      <c r="AK134" s="742">
        <v>78260.535499999998</v>
      </c>
      <c r="AL134" s="742">
        <v>72285.462</v>
      </c>
      <c r="AM134" s="742">
        <v>79630.090500000006</v>
      </c>
      <c r="AN134" s="742">
        <v>36352.142</v>
      </c>
      <c r="AO134" s="742">
        <v>853.91800000000001</v>
      </c>
      <c r="AP134" s="742">
        <v>865.21199999999999</v>
      </c>
      <c r="AQ134" s="742">
        <v>1655.2535</v>
      </c>
      <c r="AR134" s="742">
        <v>1728.1120000000001</v>
      </c>
      <c r="AS134" s="744">
        <v>0</v>
      </c>
      <c r="AT134" s="745">
        <f t="shared" si="15"/>
        <v>-1</v>
      </c>
      <c r="AU134" s="746"/>
      <c r="AV134" s="761">
        <f t="shared" si="13"/>
        <v>3.3846658821539881</v>
      </c>
      <c r="AW134" s="762">
        <f t="shared" si="13"/>
        <v>3.3275561995331304</v>
      </c>
      <c r="AX134" s="763">
        <f t="shared" si="13"/>
        <v>3.2384882552194192</v>
      </c>
      <c r="AY134" s="762">
        <f t="shared" si="13"/>
        <v>3.3771663406364008</v>
      </c>
      <c r="AZ134" s="762">
        <f t="shared" si="13"/>
        <v>3.3782043711569454</v>
      </c>
      <c r="BA134" s="762">
        <f t="shared" si="13"/>
        <v>3.4302644107141713</v>
      </c>
      <c r="BB134" s="762">
        <f t="shared" si="13"/>
        <v>3.0104796168334569</v>
      </c>
      <c r="BC134" s="762">
        <f t="shared" si="13"/>
        <v>2.9129395314707387</v>
      </c>
      <c r="BD134" s="762">
        <f t="shared" si="13"/>
        <v>3.0119558746857891</v>
      </c>
      <c r="BE134" s="762">
        <f t="shared" si="13"/>
        <v>1.5323030185962361</v>
      </c>
      <c r="BF134" s="762">
        <f t="shared" si="13"/>
        <v>3.4466126581485422E-2</v>
      </c>
      <c r="BG134" s="762">
        <f t="shared" si="13"/>
        <v>3.0101161308070199E-2</v>
      </c>
      <c r="BH134" s="762">
        <f t="shared" si="13"/>
        <v>7.0931606881370263E-2</v>
      </c>
      <c r="BI134" s="762">
        <f t="shared" si="13"/>
        <v>8.445227124728448E-2</v>
      </c>
      <c r="BJ134" s="762">
        <f t="shared" si="13"/>
        <v>0</v>
      </c>
      <c r="BK134" s="797">
        <f t="shared" si="16"/>
        <v>-1</v>
      </c>
      <c r="BL134" s="795" t="s">
        <v>322</v>
      </c>
      <c r="BM134" s="824" t="s">
        <v>1065</v>
      </c>
      <c r="BN134" s="37"/>
    </row>
    <row r="135" spans="1:70" ht="60.75" customHeight="1" thickBot="1" x14ac:dyDescent="0.25">
      <c r="A135" s="728">
        <v>150</v>
      </c>
      <c r="B135" s="770"/>
      <c r="C135" s="771"/>
      <c r="D135" s="771">
        <v>40</v>
      </c>
      <c r="E135" s="771">
        <v>35.5899999999965</v>
      </c>
      <c r="F135" s="774">
        <v>8226</v>
      </c>
      <c r="G135" s="770">
        <v>77</v>
      </c>
      <c r="H135" s="770" t="s">
        <v>301</v>
      </c>
      <c r="I135" s="770" t="s">
        <v>9</v>
      </c>
      <c r="J135" s="850">
        <v>1010</v>
      </c>
      <c r="K135" s="775" t="s">
        <v>973</v>
      </c>
      <c r="L135" s="776">
        <v>1</v>
      </c>
      <c r="M135" s="777">
        <v>34881392.109999999</v>
      </c>
      <c r="N135" s="777">
        <v>38617016.667999998</v>
      </c>
      <c r="O135" s="778">
        <v>32977678.210999999</v>
      </c>
      <c r="P135" s="777">
        <v>36352653.581</v>
      </c>
      <c r="Q135" s="777">
        <v>31220641.510000002</v>
      </c>
      <c r="R135" s="777">
        <v>28510284.607000001</v>
      </c>
      <c r="S135" s="777">
        <v>27498504.978999998</v>
      </c>
      <c r="T135" s="777">
        <v>28314056.131999999</v>
      </c>
      <c r="U135" s="777">
        <v>25003411.75</v>
      </c>
      <c r="V135" s="777">
        <v>27647162.443</v>
      </c>
      <c r="W135" s="777">
        <v>18977838.916000001</v>
      </c>
      <c r="X135" s="777">
        <v>26130919.239999998</v>
      </c>
      <c r="Y135" s="777">
        <v>25114795.791000001</v>
      </c>
      <c r="Z135" s="777">
        <v>29469740.627999999</v>
      </c>
      <c r="AA135" s="779">
        <v>30639564.732999999</v>
      </c>
      <c r="AB135" s="780">
        <v>27.6666666666667</v>
      </c>
      <c r="AC135" s="781">
        <f t="shared" si="14"/>
        <v>-7.089988152107389E-2</v>
      </c>
      <c r="AD135" s="782"/>
      <c r="AE135" s="777">
        <v>44908.409</v>
      </c>
      <c r="AF135" s="777">
        <v>49002.839</v>
      </c>
      <c r="AG135" s="783">
        <v>42017.942999999999</v>
      </c>
      <c r="AH135" s="777">
        <v>45432.760999999999</v>
      </c>
      <c r="AI135" s="777">
        <v>40982.142999999996</v>
      </c>
      <c r="AJ135" s="777">
        <v>37320.097999999998</v>
      </c>
      <c r="AK135" s="777">
        <v>32372.645</v>
      </c>
      <c r="AL135" s="777">
        <v>34088.942999999999</v>
      </c>
      <c r="AM135" s="777">
        <v>30004.107</v>
      </c>
      <c r="AN135" s="777">
        <v>32746.417000000001</v>
      </c>
      <c r="AO135" s="777">
        <v>11806.337</v>
      </c>
      <c r="AP135" s="777">
        <v>9290.2260000000006</v>
      </c>
      <c r="AQ135" s="777">
        <v>1910.8240000000001</v>
      </c>
      <c r="AR135" s="777">
        <v>1686.28</v>
      </c>
      <c r="AS135" s="779">
        <v>4445.2889999999998</v>
      </c>
      <c r="AT135" s="781">
        <f t="shared" si="15"/>
        <v>-0.8942049828569667</v>
      </c>
      <c r="AU135" s="746"/>
      <c r="AV135" s="761">
        <f t="shared" si="13"/>
        <v>2.5749206831183438</v>
      </c>
      <c r="AW135" s="762">
        <f t="shared" si="13"/>
        <v>2.5378883833150279</v>
      </c>
      <c r="AX135" s="763">
        <f t="shared" si="13"/>
        <v>2.5482656923970191</v>
      </c>
      <c r="AY135" s="762">
        <f t="shared" si="13"/>
        <v>2.4995567874443032</v>
      </c>
      <c r="AZ135" s="762">
        <f t="shared" si="13"/>
        <v>2.6253235691440473</v>
      </c>
      <c r="BA135" s="762">
        <f t="shared" si="13"/>
        <v>2.6180095017947989</v>
      </c>
      <c r="BB135" s="762">
        <f t="shared" si="13"/>
        <v>2.3545021829166548</v>
      </c>
      <c r="BC135" s="762">
        <f t="shared" si="13"/>
        <v>2.4079166079969259</v>
      </c>
      <c r="BD135" s="762">
        <f t="shared" si="13"/>
        <v>2.400001031859182</v>
      </c>
      <c r="BE135" s="762">
        <f t="shared" si="13"/>
        <v>2.3688808620062263</v>
      </c>
      <c r="BF135" s="762">
        <f t="shared" si="13"/>
        <v>1.2442235443411009</v>
      </c>
      <c r="BG135" s="762">
        <f t="shared" si="13"/>
        <v>0.71105236786151427</v>
      </c>
      <c r="BH135" s="762">
        <f t="shared" si="13"/>
        <v>0.15216719386464231</v>
      </c>
      <c r="BI135" s="762">
        <f t="shared" si="13"/>
        <v>0.11444145513773675</v>
      </c>
      <c r="BJ135" s="762">
        <f t="shared" si="13"/>
        <v>0.29016658942365792</v>
      </c>
      <c r="BK135" s="797">
        <f t="shared" si="16"/>
        <v>-0.88613173646319676</v>
      </c>
      <c r="BL135" s="836" t="s">
        <v>321</v>
      </c>
      <c r="BM135" s="823" t="s">
        <v>580</v>
      </c>
      <c r="BN135" s="769"/>
    </row>
    <row r="136" spans="1:70" ht="64.5" customHeight="1" x14ac:dyDescent="0.2">
      <c r="A136" s="728">
        <v>151</v>
      </c>
      <c r="B136" s="786" t="s">
        <v>210</v>
      </c>
      <c r="C136" s="787">
        <v>45</v>
      </c>
      <c r="D136" s="846"/>
      <c r="E136" s="846"/>
      <c r="F136" s="788">
        <v>3297</v>
      </c>
      <c r="G136" s="786">
        <v>86</v>
      </c>
      <c r="H136" s="786" t="s">
        <v>209</v>
      </c>
      <c r="I136" s="786" t="s">
        <v>9</v>
      </c>
      <c r="J136" s="851">
        <v>2866</v>
      </c>
      <c r="K136" s="789" t="s">
        <v>974</v>
      </c>
      <c r="L136" s="790" t="s">
        <v>368</v>
      </c>
      <c r="M136" s="736">
        <v>21016059.388</v>
      </c>
      <c r="N136" s="736">
        <v>18899717.453000002</v>
      </c>
      <c r="O136" s="737">
        <v>20551602.026999999</v>
      </c>
      <c r="P136" s="736">
        <v>20967243.002999999</v>
      </c>
      <c r="Q136" s="736">
        <v>25169758.635000002</v>
      </c>
      <c r="R136" s="736">
        <v>25165623.166000001</v>
      </c>
      <c r="S136" s="736">
        <v>23433796.232000001</v>
      </c>
      <c r="T136" s="736">
        <v>18992557.147999998</v>
      </c>
      <c r="U136" s="736">
        <v>21913743.377</v>
      </c>
      <c r="V136" s="736">
        <v>14149018.705</v>
      </c>
      <c r="W136" s="736">
        <v>21064731.092</v>
      </c>
      <c r="X136" s="736">
        <v>19854068.633000001</v>
      </c>
      <c r="Y136" s="736">
        <v>18293132.719999999</v>
      </c>
      <c r="Z136" s="736">
        <v>17189591.239</v>
      </c>
      <c r="AA136" s="738">
        <v>20180375.780000001</v>
      </c>
      <c r="AB136" s="739">
        <v>64.5</v>
      </c>
      <c r="AC136" s="740">
        <f t="shared" si="14"/>
        <v>-1.806312941016925E-2</v>
      </c>
      <c r="AD136" s="791"/>
      <c r="AE136" s="736">
        <v>16125.787</v>
      </c>
      <c r="AF136" s="736">
        <v>16015.963</v>
      </c>
      <c r="AG136" s="792">
        <v>18124.752</v>
      </c>
      <c r="AH136" s="736">
        <v>17351.178</v>
      </c>
      <c r="AI136" s="736">
        <v>21354.17</v>
      </c>
      <c r="AJ136" s="736">
        <v>20182.587</v>
      </c>
      <c r="AK136" s="736">
        <v>18638.992999999999</v>
      </c>
      <c r="AL136" s="736">
        <v>15076.156999999999</v>
      </c>
      <c r="AM136" s="736">
        <v>17870.651000000002</v>
      </c>
      <c r="AN136" s="736">
        <v>12366.017</v>
      </c>
      <c r="AO136" s="736">
        <v>9361.8909999999996</v>
      </c>
      <c r="AP136" s="736">
        <v>1904.221</v>
      </c>
      <c r="AQ136" s="736">
        <v>2242.8110000000001</v>
      </c>
      <c r="AR136" s="736">
        <v>2663.9679999999998</v>
      </c>
      <c r="AS136" s="738">
        <v>3236.7860000000001</v>
      </c>
      <c r="AT136" s="740">
        <f t="shared" si="15"/>
        <v>-0.82141625993006695</v>
      </c>
      <c r="AU136" s="793"/>
      <c r="AV136" s="747">
        <f t="shared" si="13"/>
        <v>1.5346156672175844</v>
      </c>
      <c r="AW136" s="748">
        <f t="shared" si="13"/>
        <v>1.6948362365552447</v>
      </c>
      <c r="AX136" s="749">
        <f t="shared" si="13"/>
        <v>1.7638286276844322</v>
      </c>
      <c r="AY136" s="748">
        <f t="shared" si="13"/>
        <v>1.6550748229051753</v>
      </c>
      <c r="AZ136" s="748">
        <f t="shared" si="13"/>
        <v>1.6968116627313059</v>
      </c>
      <c r="BA136" s="748">
        <f t="shared" si="13"/>
        <v>1.603980705494126</v>
      </c>
      <c r="BB136" s="748">
        <f t="shared" si="13"/>
        <v>1.5907787893578711</v>
      </c>
      <c r="BC136" s="748">
        <f t="shared" si="13"/>
        <v>1.5875857982175494</v>
      </c>
      <c r="BD136" s="748">
        <f t="shared" si="13"/>
        <v>1.6309993863263446</v>
      </c>
      <c r="BE136" s="748">
        <f t="shared" si="13"/>
        <v>1.7479681464595251</v>
      </c>
      <c r="BF136" s="748">
        <f t="shared" si="13"/>
        <v>0.88886878822350357</v>
      </c>
      <c r="BG136" s="748">
        <f t="shared" si="13"/>
        <v>0.19182174044013742</v>
      </c>
      <c r="BH136" s="748">
        <f t="shared" si="13"/>
        <v>0.24520797332300776</v>
      </c>
      <c r="BI136" s="748">
        <f t="shared" si="13"/>
        <v>0.30995129121580856</v>
      </c>
      <c r="BJ136" s="748">
        <f t="shared" si="13"/>
        <v>0.32078550323209093</v>
      </c>
      <c r="BK136" s="794">
        <f t="shared" si="16"/>
        <v>-0.81813113916105296</v>
      </c>
      <c r="BL136" s="795" t="s">
        <v>321</v>
      </c>
      <c r="BM136" s="823" t="s">
        <v>581</v>
      </c>
      <c r="BN136" s="769"/>
    </row>
    <row r="137" spans="1:70" ht="56.25" customHeight="1" x14ac:dyDescent="0.2">
      <c r="A137" s="728">
        <v>152</v>
      </c>
      <c r="B137" s="752"/>
      <c r="C137" s="753"/>
      <c r="D137" s="767"/>
      <c r="E137" s="767"/>
      <c r="F137" s="754"/>
      <c r="G137" s="752"/>
      <c r="H137" s="752"/>
      <c r="I137" s="752"/>
      <c r="J137" s="852">
        <v>3935</v>
      </c>
      <c r="K137" s="755" t="s">
        <v>975</v>
      </c>
      <c r="L137" s="756" t="s">
        <v>369</v>
      </c>
      <c r="M137" s="742">
        <v>19986768.809999999</v>
      </c>
      <c r="N137" s="742">
        <v>21772841.313999999</v>
      </c>
      <c r="O137" s="757">
        <v>20554208.213</v>
      </c>
      <c r="P137" s="742">
        <v>19328463.631999999</v>
      </c>
      <c r="Q137" s="742">
        <v>20869345.537999999</v>
      </c>
      <c r="R137" s="742">
        <v>21681170.223999999</v>
      </c>
      <c r="S137" s="742">
        <v>17239690.749000002</v>
      </c>
      <c r="T137" s="742">
        <v>19842263.888</v>
      </c>
      <c r="U137" s="742">
        <v>21899718.232999999</v>
      </c>
      <c r="V137" s="742">
        <v>18079710.958000001</v>
      </c>
      <c r="W137" s="742">
        <v>20202203.916000001</v>
      </c>
      <c r="X137" s="742">
        <v>21750199.368999999</v>
      </c>
      <c r="Y137" s="742">
        <v>21433920.008000001</v>
      </c>
      <c r="Z137" s="742">
        <v>12802201.141000001</v>
      </c>
      <c r="AA137" s="744">
        <v>17818173.962000001</v>
      </c>
      <c r="AB137" s="758">
        <v>78</v>
      </c>
      <c r="AC137" s="745">
        <f t="shared" si="14"/>
        <v>-0.13311309405095587</v>
      </c>
      <c r="AD137" s="759"/>
      <c r="AE137" s="742">
        <v>15058.199000000001</v>
      </c>
      <c r="AF137" s="742">
        <v>18909.141</v>
      </c>
      <c r="AG137" s="760">
        <v>18253.284</v>
      </c>
      <c r="AH137" s="742">
        <v>15717.716</v>
      </c>
      <c r="AI137" s="742">
        <v>18066.962</v>
      </c>
      <c r="AJ137" s="742">
        <v>17591.388999999999</v>
      </c>
      <c r="AK137" s="742">
        <v>14158.075000000001</v>
      </c>
      <c r="AL137" s="742">
        <v>15862.696</v>
      </c>
      <c r="AM137" s="742">
        <v>17600.522000000001</v>
      </c>
      <c r="AN137" s="742">
        <v>15626.011</v>
      </c>
      <c r="AO137" s="742">
        <v>8877.1540000000005</v>
      </c>
      <c r="AP137" s="742">
        <v>1979.2909999999999</v>
      </c>
      <c r="AQ137" s="742">
        <v>1288.549</v>
      </c>
      <c r="AR137" s="742">
        <v>2884.009</v>
      </c>
      <c r="AS137" s="744">
        <v>3310.6280000000002</v>
      </c>
      <c r="AT137" s="745">
        <f t="shared" si="15"/>
        <v>-0.81862836298388819</v>
      </c>
      <c r="AU137" s="746"/>
      <c r="AV137" s="761">
        <f t="shared" si="13"/>
        <v>1.5068167489350173</v>
      </c>
      <c r="AW137" s="762">
        <f t="shared" si="13"/>
        <v>1.736947486761075</v>
      </c>
      <c r="AX137" s="763">
        <f t="shared" si="13"/>
        <v>1.7761116177129388</v>
      </c>
      <c r="AY137" s="762">
        <f t="shared" si="13"/>
        <v>1.6263802751479861</v>
      </c>
      <c r="AZ137" s="762">
        <f t="shared" si="13"/>
        <v>1.7314354172825139</v>
      </c>
      <c r="BA137" s="762">
        <f t="shared" si="13"/>
        <v>1.6227342729431817</v>
      </c>
      <c r="BB137" s="762">
        <f t="shared" si="13"/>
        <v>1.6424975605576042</v>
      </c>
      <c r="BC137" s="762">
        <f t="shared" si="13"/>
        <v>1.5988796530010145</v>
      </c>
      <c r="BD137" s="762">
        <f t="shared" si="13"/>
        <v>1.607374287900958</v>
      </c>
      <c r="BE137" s="762">
        <f t="shared" si="13"/>
        <v>1.7285686741674069</v>
      </c>
      <c r="BF137" s="762">
        <f t="shared" si="13"/>
        <v>0.87883025405652471</v>
      </c>
      <c r="BG137" s="762">
        <f t="shared" si="13"/>
        <v>0.18200210181255005</v>
      </c>
      <c r="BH137" s="762">
        <f t="shared" si="13"/>
        <v>0.12023456274158546</v>
      </c>
      <c r="BI137" s="762">
        <f t="shared" si="13"/>
        <v>0.45054892799078849</v>
      </c>
      <c r="BJ137" s="762">
        <f t="shared" si="13"/>
        <v>0.37160126588284792</v>
      </c>
      <c r="BK137" s="797">
        <f t="shared" si="16"/>
        <v>-0.79077820212597283</v>
      </c>
      <c r="BL137" s="795" t="s">
        <v>321</v>
      </c>
      <c r="BM137" s="823" t="s">
        <v>582</v>
      </c>
      <c r="BN137" s="769"/>
    </row>
    <row r="138" spans="1:70" ht="60" customHeight="1" x14ac:dyDescent="0.2">
      <c r="A138" s="728">
        <v>153</v>
      </c>
      <c r="B138" s="752"/>
      <c r="C138" s="753"/>
      <c r="D138" s="767"/>
      <c r="E138" s="753">
        <v>22.359999999996901</v>
      </c>
      <c r="F138" s="754">
        <v>3298</v>
      </c>
      <c r="G138" s="752">
        <v>87</v>
      </c>
      <c r="H138" s="752" t="s">
        <v>213</v>
      </c>
      <c r="I138" s="752" t="s">
        <v>9</v>
      </c>
      <c r="J138" s="852">
        <v>2712</v>
      </c>
      <c r="K138" s="755" t="s">
        <v>976</v>
      </c>
      <c r="L138" s="756" t="s">
        <v>370</v>
      </c>
      <c r="M138" s="742">
        <v>45786893.353</v>
      </c>
      <c r="N138" s="742">
        <v>40901182.979999997</v>
      </c>
      <c r="O138" s="757">
        <v>45772402.527000003</v>
      </c>
      <c r="P138" s="742">
        <v>35772859.273999996</v>
      </c>
      <c r="Q138" s="742">
        <v>35144547.050999999</v>
      </c>
      <c r="R138" s="742">
        <v>48143964.472000003</v>
      </c>
      <c r="S138" s="742">
        <v>45684169.402000003</v>
      </c>
      <c r="T138" s="742">
        <v>33986641.465999998</v>
      </c>
      <c r="U138" s="742">
        <v>34997030.744000003</v>
      </c>
      <c r="V138" s="742">
        <v>33792143.638999999</v>
      </c>
      <c r="W138" s="742">
        <v>32926098.289000001</v>
      </c>
      <c r="X138" s="742">
        <v>26036850.68</v>
      </c>
      <c r="Y138" s="742">
        <v>33933557.901000001</v>
      </c>
      <c r="Z138" s="742">
        <v>29938811.204999998</v>
      </c>
      <c r="AA138" s="744">
        <v>33837573.689999998</v>
      </c>
      <c r="AB138" s="758">
        <v>55.3333333333333</v>
      </c>
      <c r="AC138" s="745">
        <f t="shared" si="14"/>
        <v>-0.26074289698820041</v>
      </c>
      <c r="AD138" s="759"/>
      <c r="AE138" s="742">
        <v>24204.976999999999</v>
      </c>
      <c r="AF138" s="742">
        <v>22788.560000000001</v>
      </c>
      <c r="AG138" s="760">
        <v>25544.233</v>
      </c>
      <c r="AH138" s="742">
        <v>20008.187000000002</v>
      </c>
      <c r="AI138" s="742">
        <v>20718.396000000001</v>
      </c>
      <c r="AJ138" s="742">
        <v>28062.510999999999</v>
      </c>
      <c r="AK138" s="742">
        <v>28147.487000000001</v>
      </c>
      <c r="AL138" s="742">
        <v>22494.206999999999</v>
      </c>
      <c r="AM138" s="742">
        <v>22923.312999999998</v>
      </c>
      <c r="AN138" s="742">
        <v>16919.866999999998</v>
      </c>
      <c r="AO138" s="742">
        <v>946.904</v>
      </c>
      <c r="AP138" s="742">
        <v>606.80499999999995</v>
      </c>
      <c r="AQ138" s="742">
        <v>1030.797</v>
      </c>
      <c r="AR138" s="742">
        <v>908.03</v>
      </c>
      <c r="AS138" s="744">
        <v>1933.41</v>
      </c>
      <c r="AT138" s="745">
        <f t="shared" si="15"/>
        <v>-0.92431129171112714</v>
      </c>
      <c r="AU138" s="746"/>
      <c r="AV138" s="761">
        <f t="shared" ref="AV138:BJ154" si="17">IF(M138=0,0,AE138*2000/M138)</f>
        <v>1.0572884608435251</v>
      </c>
      <c r="AW138" s="762">
        <f t="shared" si="17"/>
        <v>1.1143227818688388</v>
      </c>
      <c r="AX138" s="763">
        <f t="shared" si="17"/>
        <v>1.1161412375036286</v>
      </c>
      <c r="AY138" s="762">
        <f t="shared" si="17"/>
        <v>1.1186238621156075</v>
      </c>
      <c r="AZ138" s="762">
        <f t="shared" si="17"/>
        <v>1.1790390110838251</v>
      </c>
      <c r="BA138" s="762">
        <f t="shared" si="17"/>
        <v>1.1657748300442041</v>
      </c>
      <c r="BB138" s="762">
        <f t="shared" si="17"/>
        <v>1.2322643650282818</v>
      </c>
      <c r="BC138" s="762">
        <f t="shared" si="17"/>
        <v>1.3237087296491505</v>
      </c>
      <c r="BD138" s="762">
        <f t="shared" si="17"/>
        <v>1.3100147362604493</v>
      </c>
      <c r="BE138" s="762">
        <f t="shared" si="17"/>
        <v>1.0014083261928692</v>
      </c>
      <c r="BF138" s="762">
        <f t="shared" si="17"/>
        <v>5.7516927252588751E-2</v>
      </c>
      <c r="BG138" s="762">
        <f t="shared" si="17"/>
        <v>4.6611243998577176E-2</v>
      </c>
      <c r="BH138" s="762">
        <f t="shared" si="17"/>
        <v>6.0753841551617734E-2</v>
      </c>
      <c r="BI138" s="762">
        <f t="shared" si="17"/>
        <v>6.065905514968159E-2</v>
      </c>
      <c r="BJ138" s="762">
        <f t="shared" si="17"/>
        <v>0.11427592401942104</v>
      </c>
      <c r="BK138" s="797">
        <f t="shared" si="16"/>
        <v>-0.89761517612680308</v>
      </c>
      <c r="BL138" s="795" t="s">
        <v>321</v>
      </c>
      <c r="BM138" s="823" t="s">
        <v>583</v>
      </c>
      <c r="BN138" s="769"/>
    </row>
    <row r="139" spans="1:70" ht="102" x14ac:dyDescent="0.25">
      <c r="A139" s="728">
        <v>154</v>
      </c>
      <c r="B139" s="752"/>
      <c r="C139" s="753"/>
      <c r="D139" s="731"/>
      <c r="E139" s="767"/>
      <c r="F139" s="754">
        <v>3319</v>
      </c>
      <c r="G139" s="752">
        <v>85</v>
      </c>
      <c r="H139" s="752" t="s">
        <v>215</v>
      </c>
      <c r="I139" s="752" t="s">
        <v>9</v>
      </c>
      <c r="J139" s="852">
        <v>6113</v>
      </c>
      <c r="K139" s="755" t="s">
        <v>977</v>
      </c>
      <c r="L139" s="756">
        <v>4</v>
      </c>
      <c r="M139" s="742">
        <v>10237298.483999999</v>
      </c>
      <c r="N139" s="742">
        <v>8275459.3760000002</v>
      </c>
      <c r="O139" s="757">
        <v>11114611.643999999</v>
      </c>
      <c r="P139" s="742">
        <v>13486412.092</v>
      </c>
      <c r="Q139" s="742">
        <v>10724866.779999999</v>
      </c>
      <c r="R139" s="742">
        <v>12385353.763</v>
      </c>
      <c r="S139" s="742">
        <v>11589522.069</v>
      </c>
      <c r="T139" s="742">
        <v>11537922.909</v>
      </c>
      <c r="U139" s="742">
        <v>8355666.4239999996</v>
      </c>
      <c r="V139" s="742">
        <v>1418487.4720000001</v>
      </c>
      <c r="W139" s="742">
        <v>3021872.6639999999</v>
      </c>
      <c r="X139" s="742">
        <v>2495914.1970000002</v>
      </c>
      <c r="Y139" s="742">
        <v>1644699.3859999999</v>
      </c>
      <c r="Z139" s="742">
        <v>0</v>
      </c>
      <c r="AA139" s="744">
        <v>0</v>
      </c>
      <c r="AB139" s="758">
        <v>88.5</v>
      </c>
      <c r="AC139" s="745">
        <f t="shared" si="14"/>
        <v>-1</v>
      </c>
      <c r="AD139" s="759"/>
      <c r="AE139" s="742">
        <v>8955.19</v>
      </c>
      <c r="AF139" s="742">
        <v>8603.3220000000001</v>
      </c>
      <c r="AG139" s="760">
        <v>12168.842000000001</v>
      </c>
      <c r="AH139" s="742">
        <v>14627.027</v>
      </c>
      <c r="AI139" s="742">
        <v>11145.064</v>
      </c>
      <c r="AJ139" s="742">
        <v>13834.241</v>
      </c>
      <c r="AK139" s="742">
        <v>13067.782999999999</v>
      </c>
      <c r="AL139" s="742">
        <v>12354.361999999999</v>
      </c>
      <c r="AM139" s="742">
        <v>9120.7160000000003</v>
      </c>
      <c r="AN139" s="742">
        <v>1699.4949999999999</v>
      </c>
      <c r="AO139" s="742">
        <v>4061.942</v>
      </c>
      <c r="AP139" s="742">
        <v>3308.0219999999999</v>
      </c>
      <c r="AQ139" s="742">
        <v>1931.31</v>
      </c>
      <c r="AR139" s="742">
        <v>0</v>
      </c>
      <c r="AS139" s="744">
        <v>0</v>
      </c>
      <c r="AT139" s="745">
        <f t="shared" si="15"/>
        <v>-1</v>
      </c>
      <c r="AU139" s="746"/>
      <c r="AV139" s="761">
        <f t="shared" si="17"/>
        <v>1.7495221056602339</v>
      </c>
      <c r="AW139" s="762">
        <f t="shared" si="17"/>
        <v>2.0792373230544392</v>
      </c>
      <c r="AX139" s="763">
        <f t="shared" si="17"/>
        <v>2.1897016989467386</v>
      </c>
      <c r="AY139" s="762">
        <f t="shared" si="17"/>
        <v>2.1691502380646668</v>
      </c>
      <c r="AZ139" s="762">
        <f t="shared" si="17"/>
        <v>2.0783594292814143</v>
      </c>
      <c r="BA139" s="762">
        <f t="shared" si="17"/>
        <v>2.2339678405195666</v>
      </c>
      <c r="BB139" s="762">
        <f t="shared" si="17"/>
        <v>2.2551030011762254</v>
      </c>
      <c r="BC139" s="762">
        <f t="shared" si="17"/>
        <v>2.1415227155596868</v>
      </c>
      <c r="BD139" s="762">
        <f t="shared" si="17"/>
        <v>2.1831211389201814</v>
      </c>
      <c r="BE139" s="762">
        <f t="shared" si="17"/>
        <v>2.3962072750685528</v>
      </c>
      <c r="BF139" s="762">
        <f t="shared" si="17"/>
        <v>2.6883607958670757</v>
      </c>
      <c r="BG139" s="762">
        <f t="shared" si="17"/>
        <v>2.65074977655572</v>
      </c>
      <c r="BH139" s="762">
        <f t="shared" si="17"/>
        <v>2.3485264437254432</v>
      </c>
      <c r="BI139" s="762">
        <f t="shared" si="17"/>
        <v>0</v>
      </c>
      <c r="BJ139" s="762">
        <f t="shared" si="17"/>
        <v>0</v>
      </c>
      <c r="BK139" s="797">
        <f t="shared" si="16"/>
        <v>-1</v>
      </c>
      <c r="BL139" s="795"/>
      <c r="BM139" s="824" t="s">
        <v>1066</v>
      </c>
      <c r="BN139" s="769"/>
      <c r="BR139" s="833"/>
    </row>
    <row r="140" spans="1:70" ht="102" x14ac:dyDescent="0.25">
      <c r="A140" s="728">
        <v>155</v>
      </c>
      <c r="B140" s="752"/>
      <c r="C140" s="753"/>
      <c r="D140" s="767"/>
      <c r="E140" s="767"/>
      <c r="F140" s="754"/>
      <c r="G140" s="752"/>
      <c r="H140" s="752"/>
      <c r="I140" s="752"/>
      <c r="J140" s="852">
        <v>8226</v>
      </c>
      <c r="K140" s="755" t="s">
        <v>978</v>
      </c>
      <c r="L140" s="756">
        <v>3</v>
      </c>
      <c r="M140" s="742">
        <v>10953670.891000001</v>
      </c>
      <c r="N140" s="742">
        <v>8418709.7219999991</v>
      </c>
      <c r="O140" s="757">
        <v>10289773.32</v>
      </c>
      <c r="P140" s="742">
        <v>10559777.749</v>
      </c>
      <c r="Q140" s="742">
        <v>10870295.158</v>
      </c>
      <c r="R140" s="742">
        <v>10073644.218</v>
      </c>
      <c r="S140" s="742">
        <v>11296004.062000001</v>
      </c>
      <c r="T140" s="742">
        <v>9383831.0549999997</v>
      </c>
      <c r="U140" s="742">
        <v>7212947.7580000004</v>
      </c>
      <c r="V140" s="742">
        <v>1263428.1410000001</v>
      </c>
      <c r="W140" s="742">
        <v>4504231.8909999998</v>
      </c>
      <c r="X140" s="742">
        <v>2347800.0260000001</v>
      </c>
      <c r="Y140" s="742">
        <v>1973105.2320000001</v>
      </c>
      <c r="Z140" s="742">
        <v>0</v>
      </c>
      <c r="AA140" s="744">
        <v>0</v>
      </c>
      <c r="AB140" s="758">
        <v>100</v>
      </c>
      <c r="AC140" s="745">
        <f t="shared" si="14"/>
        <v>-1</v>
      </c>
      <c r="AD140" s="759"/>
      <c r="AE140" s="742">
        <v>9698.0349999999999</v>
      </c>
      <c r="AF140" s="742">
        <v>8704.348</v>
      </c>
      <c r="AG140" s="760">
        <v>11394.44</v>
      </c>
      <c r="AH140" s="742">
        <v>10653.963</v>
      </c>
      <c r="AI140" s="742">
        <v>11550.995000000001</v>
      </c>
      <c r="AJ140" s="742">
        <v>11182.648999999999</v>
      </c>
      <c r="AK140" s="742">
        <v>13126.995000000001</v>
      </c>
      <c r="AL140" s="742">
        <v>10236.609</v>
      </c>
      <c r="AM140" s="742">
        <v>7740.9679999999998</v>
      </c>
      <c r="AN140" s="742">
        <v>1464.383</v>
      </c>
      <c r="AO140" s="742">
        <v>5989.7380000000003</v>
      </c>
      <c r="AP140" s="742">
        <v>3188.81</v>
      </c>
      <c r="AQ140" s="742">
        <v>2298.3110000000001</v>
      </c>
      <c r="AR140" s="742">
        <v>0</v>
      </c>
      <c r="AS140" s="744">
        <v>0</v>
      </c>
      <c r="AT140" s="745">
        <f t="shared" si="15"/>
        <v>-1</v>
      </c>
      <c r="AU140" s="746"/>
      <c r="AV140" s="761">
        <f t="shared" si="17"/>
        <v>1.7707369696433577</v>
      </c>
      <c r="AW140" s="762">
        <f t="shared" si="17"/>
        <v>2.0678579705043312</v>
      </c>
      <c r="AX140" s="763">
        <f t="shared" si="17"/>
        <v>2.2147115676208111</v>
      </c>
      <c r="AY140" s="762">
        <f t="shared" si="17"/>
        <v>2.0178384911574336</v>
      </c>
      <c r="AZ140" s="762">
        <f t="shared" si="17"/>
        <v>2.1252403604697041</v>
      </c>
      <c r="BA140" s="762">
        <f t="shared" si="17"/>
        <v>2.220179461970353</v>
      </c>
      <c r="BB140" s="762">
        <f t="shared" si="17"/>
        <v>2.3241838313708634</v>
      </c>
      <c r="BC140" s="762">
        <f t="shared" si="17"/>
        <v>2.1817547524037346</v>
      </c>
      <c r="BD140" s="762">
        <f t="shared" si="17"/>
        <v>2.1464090021764997</v>
      </c>
      <c r="BE140" s="762">
        <f t="shared" si="17"/>
        <v>2.3181104686190457</v>
      </c>
      <c r="BF140" s="762">
        <f t="shared" si="17"/>
        <v>2.6596046317989184</v>
      </c>
      <c r="BG140" s="762">
        <f t="shared" si="17"/>
        <v>2.7164238561091145</v>
      </c>
      <c r="BH140" s="762">
        <f t="shared" si="17"/>
        <v>2.3296385440834917</v>
      </c>
      <c r="BI140" s="762">
        <f t="shared" si="17"/>
        <v>0</v>
      </c>
      <c r="BJ140" s="762">
        <f t="shared" si="17"/>
        <v>0</v>
      </c>
      <c r="BK140" s="797">
        <f t="shared" si="16"/>
        <v>-1</v>
      </c>
      <c r="BL140" s="795"/>
      <c r="BM140" s="824" t="s">
        <v>1066</v>
      </c>
      <c r="BN140" s="769"/>
      <c r="BR140" s="853"/>
    </row>
    <row r="141" spans="1:70" ht="99" customHeight="1" thickBot="1" x14ac:dyDescent="0.25">
      <c r="A141" s="728">
        <v>156</v>
      </c>
      <c r="B141" s="770"/>
      <c r="C141" s="771"/>
      <c r="D141" s="773"/>
      <c r="E141" s="772"/>
      <c r="F141" s="774">
        <v>6249</v>
      </c>
      <c r="G141" s="770">
        <v>88</v>
      </c>
      <c r="H141" s="770" t="s">
        <v>278</v>
      </c>
      <c r="I141" s="770" t="s">
        <v>9</v>
      </c>
      <c r="J141" s="850">
        <v>3131</v>
      </c>
      <c r="K141" s="775" t="s">
        <v>979</v>
      </c>
      <c r="L141" s="776">
        <v>1</v>
      </c>
      <c r="M141" s="777">
        <v>20033616.267000001</v>
      </c>
      <c r="N141" s="777">
        <v>18933797.416999999</v>
      </c>
      <c r="O141" s="778">
        <v>19172525.919</v>
      </c>
      <c r="P141" s="777">
        <v>19613466.925000001</v>
      </c>
      <c r="Q141" s="777">
        <v>18927838.425999999</v>
      </c>
      <c r="R141" s="777">
        <v>19706638.276000001</v>
      </c>
      <c r="S141" s="777">
        <v>20276055.368999999</v>
      </c>
      <c r="T141" s="777">
        <v>20219645.708000001</v>
      </c>
      <c r="U141" s="777">
        <v>18714899.050999999</v>
      </c>
      <c r="V141" s="777">
        <v>17849898.616999999</v>
      </c>
      <c r="W141" s="777">
        <v>15305312.210000001</v>
      </c>
      <c r="X141" s="777">
        <v>15521567.497</v>
      </c>
      <c r="Y141" s="777">
        <v>4266617.0290000001</v>
      </c>
      <c r="Z141" s="777">
        <v>5292907.0650000004</v>
      </c>
      <c r="AA141" s="779">
        <v>17936038.761999998</v>
      </c>
      <c r="AB141" s="780">
        <v>70</v>
      </c>
      <c r="AC141" s="781">
        <f t="shared" si="14"/>
        <v>-6.4492657995295286E-2</v>
      </c>
      <c r="AD141" s="782"/>
      <c r="AE141" s="777">
        <v>19645.803</v>
      </c>
      <c r="AF141" s="777">
        <v>18968.357</v>
      </c>
      <c r="AG141" s="783">
        <v>18028.095000000001</v>
      </c>
      <c r="AH141" s="777">
        <v>18476.909</v>
      </c>
      <c r="AI141" s="777">
        <v>19984.858</v>
      </c>
      <c r="AJ141" s="777">
        <v>20484.522000000001</v>
      </c>
      <c r="AK141" s="777">
        <v>21559.026999999998</v>
      </c>
      <c r="AL141" s="777">
        <v>5795.7839999999997</v>
      </c>
      <c r="AM141" s="777">
        <v>494.26600000000002</v>
      </c>
      <c r="AN141" s="777">
        <v>422.10399999999998</v>
      </c>
      <c r="AO141" s="777">
        <v>262.12700000000001</v>
      </c>
      <c r="AP141" s="777">
        <v>274.86500000000001</v>
      </c>
      <c r="AQ141" s="777">
        <v>44.223999999999997</v>
      </c>
      <c r="AR141" s="777">
        <v>97.197999999999993</v>
      </c>
      <c r="AS141" s="779">
        <v>280.45299999999997</v>
      </c>
      <c r="AT141" s="781">
        <f t="shared" si="15"/>
        <v>-0.98444355878976664</v>
      </c>
      <c r="AU141" s="799"/>
      <c r="AV141" s="800">
        <f t="shared" si="17"/>
        <v>1.9612837480930669</v>
      </c>
      <c r="AW141" s="801">
        <f t="shared" si="17"/>
        <v>2.0036505706952341</v>
      </c>
      <c r="AX141" s="802">
        <f t="shared" si="17"/>
        <v>1.880617616704759</v>
      </c>
      <c r="AY141" s="801">
        <f t="shared" si="17"/>
        <v>1.8841043320544921</v>
      </c>
      <c r="AZ141" s="801">
        <f t="shared" si="17"/>
        <v>2.1116894121991279</v>
      </c>
      <c r="BA141" s="801">
        <f t="shared" si="17"/>
        <v>2.0789463644793598</v>
      </c>
      <c r="BB141" s="801">
        <f t="shared" si="17"/>
        <v>2.1265504169969405</v>
      </c>
      <c r="BC141" s="801">
        <f t="shared" si="17"/>
        <v>0.57328244853537369</v>
      </c>
      <c r="BD141" s="801">
        <f t="shared" si="17"/>
        <v>5.282058948360608E-2</v>
      </c>
      <c r="BE141" s="801">
        <f t="shared" si="17"/>
        <v>4.7294834447742344E-2</v>
      </c>
      <c r="BF141" s="801">
        <f t="shared" si="17"/>
        <v>3.4253074540842705E-2</v>
      </c>
      <c r="BG141" s="801">
        <f t="shared" si="17"/>
        <v>3.5417170340962763E-2</v>
      </c>
      <c r="BH141" s="801">
        <f t="shared" si="17"/>
        <v>2.0730241172062784E-2</v>
      </c>
      <c r="BI141" s="801">
        <f t="shared" si="17"/>
        <v>3.6727642789246666E-2</v>
      </c>
      <c r="BJ141" s="801">
        <f t="shared" si="17"/>
        <v>3.1272568455213069E-2</v>
      </c>
      <c r="BK141" s="803">
        <f t="shared" si="16"/>
        <v>-0.9833711179894139</v>
      </c>
      <c r="BL141" s="795" t="s">
        <v>324</v>
      </c>
      <c r="BM141" s="854" t="s">
        <v>584</v>
      </c>
      <c r="BN141" s="37"/>
    </row>
    <row r="142" spans="1:70" ht="38.25" x14ac:dyDescent="0.2">
      <c r="A142" s="728">
        <v>158</v>
      </c>
      <c r="B142" s="786" t="s">
        <v>219</v>
      </c>
      <c r="C142" s="787">
        <v>47</v>
      </c>
      <c r="D142" s="846"/>
      <c r="E142" s="846"/>
      <c r="F142" s="788">
        <v>3403</v>
      </c>
      <c r="G142" s="786">
        <v>89</v>
      </c>
      <c r="H142" s="786" t="s">
        <v>218</v>
      </c>
      <c r="I142" s="786" t="s">
        <v>9</v>
      </c>
      <c r="J142" s="851">
        <v>6019</v>
      </c>
      <c r="K142" s="789" t="s">
        <v>980</v>
      </c>
      <c r="L142" s="790" t="s">
        <v>355</v>
      </c>
      <c r="M142" s="736">
        <v>39662189.825000003</v>
      </c>
      <c r="N142" s="736">
        <v>36573930.975000001</v>
      </c>
      <c r="O142" s="737">
        <v>37725532.25</v>
      </c>
      <c r="P142" s="736">
        <v>41843001.299999997</v>
      </c>
      <c r="Q142" s="736">
        <v>35788467.600000001</v>
      </c>
      <c r="R142" s="736">
        <v>38922245.5</v>
      </c>
      <c r="S142" s="736">
        <v>37017825.674999997</v>
      </c>
      <c r="T142" s="736">
        <v>41410811.964000002</v>
      </c>
      <c r="U142" s="736">
        <v>44170867.442000002</v>
      </c>
      <c r="V142" s="736">
        <v>34150253.853</v>
      </c>
      <c r="W142" s="736">
        <v>37735909.493000001</v>
      </c>
      <c r="X142" s="736">
        <v>40549532.806999996</v>
      </c>
      <c r="Y142" s="736">
        <v>34833417.800999999</v>
      </c>
      <c r="Z142" s="736">
        <v>36875804.045000002</v>
      </c>
      <c r="AA142" s="738">
        <v>30463283.938999999</v>
      </c>
      <c r="AB142" s="739">
        <v>85</v>
      </c>
      <c r="AC142" s="740">
        <f t="shared" si="14"/>
        <v>-0.19250220945524235</v>
      </c>
      <c r="AD142" s="791"/>
      <c r="AE142" s="736">
        <v>44048.911</v>
      </c>
      <c r="AF142" s="736">
        <v>39186.642</v>
      </c>
      <c r="AG142" s="792">
        <v>20226.351999999999</v>
      </c>
      <c r="AH142" s="736">
        <v>17761.512999999999</v>
      </c>
      <c r="AI142" s="736">
        <v>15324.743</v>
      </c>
      <c r="AJ142" s="736">
        <v>13822.34</v>
      </c>
      <c r="AK142" s="736">
        <v>11796.065000000001</v>
      </c>
      <c r="AL142" s="736">
        <v>12428.161</v>
      </c>
      <c r="AM142" s="736">
        <v>12934.093999999999</v>
      </c>
      <c r="AN142" s="736">
        <v>10404.727999999999</v>
      </c>
      <c r="AO142" s="736">
        <v>11217.964</v>
      </c>
      <c r="AP142" s="736">
        <v>12405.411</v>
      </c>
      <c r="AQ142" s="736">
        <v>10999.62</v>
      </c>
      <c r="AR142" s="736">
        <v>10807.603999999999</v>
      </c>
      <c r="AS142" s="738">
        <v>9483.6470000000008</v>
      </c>
      <c r="AT142" s="740">
        <f t="shared" si="15"/>
        <v>-0.53112419876802297</v>
      </c>
      <c r="AU142" s="746"/>
      <c r="AV142" s="761">
        <f t="shared" si="17"/>
        <v>2.221204184355698</v>
      </c>
      <c r="AW142" s="762">
        <f t="shared" si="17"/>
        <v>2.1428728580904202</v>
      </c>
      <c r="AX142" s="763">
        <f t="shared" si="17"/>
        <v>1.0722898150761013</v>
      </c>
      <c r="AY142" s="762">
        <f t="shared" si="17"/>
        <v>0.84895979964037627</v>
      </c>
      <c r="AZ142" s="762">
        <f t="shared" si="17"/>
        <v>0.85640677166071222</v>
      </c>
      <c r="BA142" s="762">
        <f t="shared" si="17"/>
        <v>0.71025398573163001</v>
      </c>
      <c r="BB142" s="762">
        <f t="shared" si="17"/>
        <v>0.63731809121174166</v>
      </c>
      <c r="BC142" s="762">
        <f t="shared" si="17"/>
        <v>0.60023749405369176</v>
      </c>
      <c r="BD142" s="762">
        <f t="shared" si="17"/>
        <v>0.58563912139527408</v>
      </c>
      <c r="BE142" s="762">
        <f t="shared" si="17"/>
        <v>0.60934996529087149</v>
      </c>
      <c r="BF142" s="762">
        <f t="shared" si="17"/>
        <v>0.59455113978800112</v>
      </c>
      <c r="BG142" s="762">
        <f t="shared" si="17"/>
        <v>0.61186455878764034</v>
      </c>
      <c r="BH142" s="762">
        <f t="shared" si="17"/>
        <v>0.63155559772169256</v>
      </c>
      <c r="BI142" s="762">
        <f t="shared" si="17"/>
        <v>0.58616235116182669</v>
      </c>
      <c r="BJ142" s="762">
        <f t="shared" si="17"/>
        <v>0.62262801469402673</v>
      </c>
      <c r="BK142" s="797">
        <f t="shared" si="16"/>
        <v>-0.41934726420036145</v>
      </c>
      <c r="BL142" s="832"/>
      <c r="BM142" s="825" t="s">
        <v>585</v>
      </c>
      <c r="BN142" s="769"/>
    </row>
    <row r="143" spans="1:70" ht="76.5" x14ac:dyDescent="0.2">
      <c r="A143" s="728">
        <v>159</v>
      </c>
      <c r="B143" s="752"/>
      <c r="C143" s="753"/>
      <c r="D143" s="767"/>
      <c r="E143" s="767"/>
      <c r="F143" s="754">
        <v>3405</v>
      </c>
      <c r="G143" s="752">
        <v>90</v>
      </c>
      <c r="H143" s="752" t="s">
        <v>221</v>
      </c>
      <c r="I143" s="752" t="s">
        <v>9</v>
      </c>
      <c r="J143" s="852">
        <v>1572</v>
      </c>
      <c r="K143" s="755" t="s">
        <v>981</v>
      </c>
      <c r="L143" s="756" t="s">
        <v>355</v>
      </c>
      <c r="M143" s="742">
        <v>27202766.699999999</v>
      </c>
      <c r="N143" s="742">
        <v>24688186.199999999</v>
      </c>
      <c r="O143" s="757">
        <v>28305401.399999999</v>
      </c>
      <c r="P143" s="742">
        <v>25833127.728</v>
      </c>
      <c r="Q143" s="742">
        <v>24696458.300000001</v>
      </c>
      <c r="R143" s="742">
        <v>24854942.899</v>
      </c>
      <c r="S143" s="742">
        <v>26567389.5</v>
      </c>
      <c r="T143" s="742">
        <v>22873695.725000001</v>
      </c>
      <c r="U143" s="742">
        <v>23888107.774999999</v>
      </c>
      <c r="V143" s="742">
        <v>18555640.737</v>
      </c>
      <c r="W143" s="742">
        <v>18780744.223999999</v>
      </c>
      <c r="X143" s="742">
        <v>11862145.93</v>
      </c>
      <c r="Y143" s="742">
        <v>1885245.5930000001</v>
      </c>
      <c r="Z143" s="742">
        <v>0</v>
      </c>
      <c r="AA143" s="744">
        <v>0</v>
      </c>
      <c r="AB143" s="758">
        <v>39</v>
      </c>
      <c r="AC143" s="745">
        <f t="shared" si="14"/>
        <v>-1</v>
      </c>
      <c r="AD143" s="759"/>
      <c r="AE143" s="742">
        <v>27575.555</v>
      </c>
      <c r="AF143" s="742">
        <v>20209.722000000002</v>
      </c>
      <c r="AG143" s="760">
        <v>19665.589</v>
      </c>
      <c r="AH143" s="742">
        <v>19369.111000000001</v>
      </c>
      <c r="AI143" s="742">
        <v>16896.313999999998</v>
      </c>
      <c r="AJ143" s="742">
        <v>15309.713</v>
      </c>
      <c r="AK143" s="742">
        <v>15868.04</v>
      </c>
      <c r="AL143" s="742">
        <v>13170.335999999999</v>
      </c>
      <c r="AM143" s="742">
        <v>13763.23</v>
      </c>
      <c r="AN143" s="742">
        <v>10351.261</v>
      </c>
      <c r="AO143" s="742">
        <v>10816.826999999999</v>
      </c>
      <c r="AP143" s="742">
        <v>7194.8670000000002</v>
      </c>
      <c r="AQ143" s="742">
        <v>1228.0319999999999</v>
      </c>
      <c r="AR143" s="742">
        <v>0</v>
      </c>
      <c r="AS143" s="744">
        <v>0</v>
      </c>
      <c r="AT143" s="745">
        <f t="shared" si="15"/>
        <v>-1</v>
      </c>
      <c r="AU143" s="746"/>
      <c r="AV143" s="761">
        <f t="shared" si="17"/>
        <v>2.0274081165427926</v>
      </c>
      <c r="AW143" s="762">
        <f t="shared" si="17"/>
        <v>1.6371977946277803</v>
      </c>
      <c r="AX143" s="763">
        <f t="shared" si="17"/>
        <v>1.3895290670564382</v>
      </c>
      <c r="AY143" s="762">
        <f t="shared" si="17"/>
        <v>1.4995560122598872</v>
      </c>
      <c r="AZ143" s="762">
        <f t="shared" si="17"/>
        <v>1.3683187924966553</v>
      </c>
      <c r="BA143" s="762">
        <f t="shared" si="17"/>
        <v>1.231925018875498</v>
      </c>
      <c r="BB143" s="762">
        <f t="shared" si="17"/>
        <v>1.1945501834118855</v>
      </c>
      <c r="BC143" s="762">
        <f t="shared" si="17"/>
        <v>1.1515704465374494</v>
      </c>
      <c r="BD143" s="762">
        <f t="shared" si="17"/>
        <v>1.152308096533611</v>
      </c>
      <c r="BE143" s="762">
        <f t="shared" si="17"/>
        <v>1.1156996566935635</v>
      </c>
      <c r="BF143" s="762">
        <f t="shared" si="17"/>
        <v>1.1519061088300353</v>
      </c>
      <c r="BG143" s="762">
        <f t="shared" si="17"/>
        <v>1.2130801698879454</v>
      </c>
      <c r="BH143" s="762">
        <f t="shared" si="17"/>
        <v>1.3027819871954476</v>
      </c>
      <c r="BI143" s="762">
        <f t="shared" si="17"/>
        <v>0</v>
      </c>
      <c r="BJ143" s="762">
        <f t="shared" si="17"/>
        <v>0</v>
      </c>
      <c r="BK143" s="797">
        <f t="shared" si="16"/>
        <v>-1</v>
      </c>
      <c r="BL143" s="795" t="s">
        <v>342</v>
      </c>
      <c r="BM143" s="855" t="s">
        <v>505</v>
      </c>
      <c r="BN143" s="769"/>
    </row>
    <row r="144" spans="1:70" ht="89.25" x14ac:dyDescent="0.2">
      <c r="A144" s="728">
        <v>161</v>
      </c>
      <c r="B144" s="752"/>
      <c r="C144" s="753"/>
      <c r="D144" s="753">
        <v>31</v>
      </c>
      <c r="E144" s="753">
        <v>92</v>
      </c>
      <c r="F144" s="754">
        <v>3406</v>
      </c>
      <c r="G144" s="752">
        <v>91</v>
      </c>
      <c r="H144" s="752" t="s">
        <v>223</v>
      </c>
      <c r="I144" s="752" t="s">
        <v>9</v>
      </c>
      <c r="J144" s="852">
        <v>703</v>
      </c>
      <c r="K144" s="755" t="s">
        <v>982</v>
      </c>
      <c r="L144" s="756" t="s">
        <v>371</v>
      </c>
      <c r="M144" s="742">
        <v>93379010.482999995</v>
      </c>
      <c r="N144" s="742">
        <v>82309611.126000002</v>
      </c>
      <c r="O144" s="757">
        <v>92037608.213</v>
      </c>
      <c r="P144" s="742">
        <v>86309338.596000001</v>
      </c>
      <c r="Q144" s="742">
        <v>78713435.656000003</v>
      </c>
      <c r="R144" s="742">
        <v>82641492.608999997</v>
      </c>
      <c r="S144" s="742">
        <v>88208880.809</v>
      </c>
      <c r="T144" s="742">
        <v>91005459.349999994</v>
      </c>
      <c r="U144" s="742">
        <v>80938612.046000004</v>
      </c>
      <c r="V144" s="742">
        <v>52518943.788000003</v>
      </c>
      <c r="W144" s="742">
        <v>71087585.197999999</v>
      </c>
      <c r="X144" s="742">
        <v>57870076.979999997</v>
      </c>
      <c r="Y144" s="742">
        <v>38081957.486000001</v>
      </c>
      <c r="Z144" s="742">
        <v>31670337.947999999</v>
      </c>
      <c r="AA144" s="744">
        <v>32337015.059999999</v>
      </c>
      <c r="AB144" s="758">
        <v>21.3333333333333</v>
      </c>
      <c r="AC144" s="745">
        <f t="shared" si="14"/>
        <v>-0.64865433068226441</v>
      </c>
      <c r="AD144" s="759"/>
      <c r="AE144" s="742">
        <v>118422.891</v>
      </c>
      <c r="AF144" s="742">
        <v>94189.317999999999</v>
      </c>
      <c r="AG144" s="760">
        <v>108788.122</v>
      </c>
      <c r="AH144" s="742">
        <v>100017.274</v>
      </c>
      <c r="AI144" s="742">
        <v>95675.433999999994</v>
      </c>
      <c r="AJ144" s="742">
        <v>74598.400999999998</v>
      </c>
      <c r="AK144" s="742">
        <v>86791.945999999996</v>
      </c>
      <c r="AL144" s="742">
        <v>64992.858</v>
      </c>
      <c r="AM144" s="742">
        <v>50796.752</v>
      </c>
      <c r="AN144" s="742">
        <v>32006.075000000001</v>
      </c>
      <c r="AO144" s="742">
        <v>40601.781000000003</v>
      </c>
      <c r="AP144" s="742">
        <v>36575.199000000001</v>
      </c>
      <c r="AQ144" s="742">
        <v>17810.311000000002</v>
      </c>
      <c r="AR144" s="742">
        <v>12071.648999999999</v>
      </c>
      <c r="AS144" s="744">
        <v>17516.992999999999</v>
      </c>
      <c r="AT144" s="745">
        <f t="shared" si="15"/>
        <v>-0.83898064717028575</v>
      </c>
      <c r="AU144" s="746"/>
      <c r="AV144" s="761">
        <f t="shared" si="17"/>
        <v>2.5363920732820215</v>
      </c>
      <c r="AW144" s="762">
        <f t="shared" si="17"/>
        <v>2.2886590450734721</v>
      </c>
      <c r="AX144" s="763">
        <f t="shared" si="17"/>
        <v>2.3639928092923661</v>
      </c>
      <c r="AY144" s="762">
        <f t="shared" si="17"/>
        <v>2.3176466330755847</v>
      </c>
      <c r="AZ144" s="762">
        <f t="shared" si="17"/>
        <v>2.4309810187457384</v>
      </c>
      <c r="BA144" s="762">
        <f t="shared" si="17"/>
        <v>1.8053497981442781</v>
      </c>
      <c r="BB144" s="762">
        <f t="shared" si="17"/>
        <v>1.9678731938098588</v>
      </c>
      <c r="BC144" s="762">
        <f t="shared" si="17"/>
        <v>1.428328772014489</v>
      </c>
      <c r="BD144" s="762">
        <f t="shared" si="17"/>
        <v>1.2551920700377364</v>
      </c>
      <c r="BE144" s="762">
        <f t="shared" si="17"/>
        <v>1.2188392489078592</v>
      </c>
      <c r="BF144" s="762">
        <f t="shared" si="17"/>
        <v>1.1423030023290848</v>
      </c>
      <c r="BG144" s="762">
        <f t="shared" si="17"/>
        <v>1.2640452858785882</v>
      </c>
      <c r="BH144" s="762">
        <f t="shared" si="17"/>
        <v>0.93536741153852565</v>
      </c>
      <c r="BI144" s="762">
        <f t="shared" si="17"/>
        <v>0.76233155578071954</v>
      </c>
      <c r="BJ144" s="762">
        <f t="shared" si="17"/>
        <v>1.083401975568737</v>
      </c>
      <c r="BK144" s="797">
        <f t="shared" si="16"/>
        <v>-0.54170673814653403</v>
      </c>
      <c r="BL144" s="795"/>
      <c r="BM144" s="825" t="s">
        <v>586</v>
      </c>
      <c r="BN144" s="769"/>
    </row>
    <row r="145" spans="1:66" ht="89.25" x14ac:dyDescent="0.2">
      <c r="A145" s="728">
        <v>162</v>
      </c>
      <c r="B145" s="752"/>
      <c r="C145" s="753"/>
      <c r="D145" s="753">
        <v>25</v>
      </c>
      <c r="E145" s="732">
        <v>33.019999999996799</v>
      </c>
      <c r="F145" s="754">
        <v>3407</v>
      </c>
      <c r="G145" s="752">
        <v>92</v>
      </c>
      <c r="H145" s="752" t="s">
        <v>225</v>
      </c>
      <c r="I145" s="752" t="s">
        <v>9</v>
      </c>
      <c r="J145" s="852">
        <v>3140</v>
      </c>
      <c r="K145" s="755" t="s">
        <v>983</v>
      </c>
      <c r="L145" s="756" t="s">
        <v>367</v>
      </c>
      <c r="M145" s="742">
        <v>52168026.43</v>
      </c>
      <c r="N145" s="742">
        <v>50365690.715999998</v>
      </c>
      <c r="O145" s="757">
        <v>52299766.037</v>
      </c>
      <c r="P145" s="742">
        <v>51725638.130000003</v>
      </c>
      <c r="Q145" s="742">
        <v>55622579.766000003</v>
      </c>
      <c r="R145" s="742">
        <v>51684012.744000003</v>
      </c>
      <c r="S145" s="742">
        <v>54743486.781000003</v>
      </c>
      <c r="T145" s="742">
        <v>52195580.730999999</v>
      </c>
      <c r="U145" s="742">
        <v>53038071.373000003</v>
      </c>
      <c r="V145" s="742">
        <v>9597195.0639999993</v>
      </c>
      <c r="W145" s="742">
        <v>14159056.563999999</v>
      </c>
      <c r="X145" s="742">
        <v>29593458.346999999</v>
      </c>
      <c r="Y145" s="742">
        <v>22341074.862</v>
      </c>
      <c r="Z145" s="742">
        <v>23825650.191</v>
      </c>
      <c r="AA145" s="744">
        <v>28141989.162</v>
      </c>
      <c r="AB145" s="758">
        <v>72</v>
      </c>
      <c r="AC145" s="745">
        <f t="shared" si="14"/>
        <v>-0.46190984598113377</v>
      </c>
      <c r="AD145" s="759"/>
      <c r="AE145" s="742">
        <v>48433.887000000002</v>
      </c>
      <c r="AF145" s="742">
        <v>42887.786999999997</v>
      </c>
      <c r="AG145" s="760">
        <v>38076.055</v>
      </c>
      <c r="AH145" s="742">
        <v>43769.182000000001</v>
      </c>
      <c r="AI145" s="742">
        <v>39249.868000000002</v>
      </c>
      <c r="AJ145" s="742">
        <v>28885.65</v>
      </c>
      <c r="AK145" s="742">
        <v>28296.691999999999</v>
      </c>
      <c r="AL145" s="742">
        <v>24601.578000000001</v>
      </c>
      <c r="AM145" s="742">
        <v>24919.764999999999</v>
      </c>
      <c r="AN145" s="742">
        <v>5254.835</v>
      </c>
      <c r="AO145" s="742">
        <v>4447.7780000000002</v>
      </c>
      <c r="AP145" s="742">
        <v>14337.005999999999</v>
      </c>
      <c r="AQ145" s="742">
        <v>1085.059</v>
      </c>
      <c r="AR145" s="742">
        <v>2913.652</v>
      </c>
      <c r="AS145" s="744">
        <v>827.12599999999998</v>
      </c>
      <c r="AT145" s="745">
        <f t="shared" si="15"/>
        <v>-0.97827700374946935</v>
      </c>
      <c r="AU145" s="746"/>
      <c r="AV145" s="761">
        <f t="shared" si="17"/>
        <v>1.8568418364451438</v>
      </c>
      <c r="AW145" s="762">
        <f t="shared" si="17"/>
        <v>1.7030556472196083</v>
      </c>
      <c r="AX145" s="763">
        <f t="shared" si="17"/>
        <v>1.4560698024179577</v>
      </c>
      <c r="AY145" s="762">
        <f t="shared" si="17"/>
        <v>1.6923592857374381</v>
      </c>
      <c r="AZ145" s="762">
        <f t="shared" si="17"/>
        <v>1.4112926140830302</v>
      </c>
      <c r="BA145" s="762">
        <f t="shared" si="17"/>
        <v>1.1177789210398852</v>
      </c>
      <c r="BB145" s="762">
        <f t="shared" si="17"/>
        <v>1.0337920970653636</v>
      </c>
      <c r="BC145" s="762">
        <f t="shared" si="17"/>
        <v>0.94266900206701332</v>
      </c>
      <c r="BD145" s="762">
        <f t="shared" si="17"/>
        <v>0.93969348262108421</v>
      </c>
      <c r="BE145" s="762">
        <f t="shared" si="17"/>
        <v>1.0950772522507937</v>
      </c>
      <c r="BF145" s="762">
        <f t="shared" si="17"/>
        <v>0.62825909055390938</v>
      </c>
      <c r="BG145" s="762">
        <f t="shared" si="17"/>
        <v>0.96893075705384035</v>
      </c>
      <c r="BH145" s="762">
        <f t="shared" si="17"/>
        <v>9.7135791961879159E-2</v>
      </c>
      <c r="BI145" s="762">
        <f t="shared" si="17"/>
        <v>0.24458111125131982</v>
      </c>
      <c r="BJ145" s="762">
        <f t="shared" si="17"/>
        <v>5.8782340881352084E-2</v>
      </c>
      <c r="BK145" s="797">
        <f t="shared" si="16"/>
        <v>-0.95962944854447374</v>
      </c>
      <c r="BL145" s="795" t="s">
        <v>321</v>
      </c>
      <c r="BM145" s="823" t="s">
        <v>587</v>
      </c>
      <c r="BN145" s="769"/>
    </row>
    <row r="146" spans="1:66" ht="90" thickBot="1" x14ac:dyDescent="0.25">
      <c r="A146" s="728">
        <v>163</v>
      </c>
      <c r="B146" s="770"/>
      <c r="C146" s="771"/>
      <c r="D146" s="771">
        <v>37</v>
      </c>
      <c r="E146" s="771">
        <v>34.300000000002903</v>
      </c>
      <c r="F146" s="774"/>
      <c r="G146" s="770"/>
      <c r="H146" s="770"/>
      <c r="I146" s="770"/>
      <c r="J146" s="850">
        <v>6004</v>
      </c>
      <c r="K146" s="775" t="s">
        <v>984</v>
      </c>
      <c r="L146" s="776" t="s">
        <v>372</v>
      </c>
      <c r="M146" s="777">
        <v>52353892.127999999</v>
      </c>
      <c r="N146" s="777">
        <v>51202167.733000003</v>
      </c>
      <c r="O146" s="778">
        <v>54427414.409000002</v>
      </c>
      <c r="P146" s="777">
        <v>57439274.034000002</v>
      </c>
      <c r="Q146" s="777">
        <v>45586631.969999999</v>
      </c>
      <c r="R146" s="777">
        <v>48984423.267999999</v>
      </c>
      <c r="S146" s="777">
        <v>52423837.177000001</v>
      </c>
      <c r="T146" s="777">
        <v>54484215.572999999</v>
      </c>
      <c r="U146" s="777">
        <v>54001261.733999997</v>
      </c>
      <c r="V146" s="777">
        <v>11239305.847999999</v>
      </c>
      <c r="W146" s="777">
        <v>20973482.901000001</v>
      </c>
      <c r="X146" s="777">
        <v>23076290.818</v>
      </c>
      <c r="Y146" s="777">
        <v>24328616.581999999</v>
      </c>
      <c r="Z146" s="777">
        <v>22991501.612</v>
      </c>
      <c r="AA146" s="779">
        <v>30706668.019000001</v>
      </c>
      <c r="AB146" s="780">
        <v>82</v>
      </c>
      <c r="AC146" s="781">
        <f t="shared" si="14"/>
        <v>-0.4358235026883362</v>
      </c>
      <c r="AD146" s="782"/>
      <c r="AE146" s="777">
        <v>48517.565999999999</v>
      </c>
      <c r="AF146" s="777">
        <v>47403.201000000001</v>
      </c>
      <c r="AG146" s="783">
        <v>39494.913999999997</v>
      </c>
      <c r="AH146" s="777">
        <v>48215.714999999997</v>
      </c>
      <c r="AI146" s="777">
        <v>35810.949999999997</v>
      </c>
      <c r="AJ146" s="777">
        <v>27322.107</v>
      </c>
      <c r="AK146" s="777">
        <v>27175.85</v>
      </c>
      <c r="AL146" s="777">
        <v>26491.077000000001</v>
      </c>
      <c r="AM146" s="777">
        <v>25696.823</v>
      </c>
      <c r="AN146" s="777">
        <v>6005.1790000000001</v>
      </c>
      <c r="AO146" s="777">
        <v>7478.3639999999996</v>
      </c>
      <c r="AP146" s="777">
        <v>11720.665000000001</v>
      </c>
      <c r="AQ146" s="777">
        <v>1181.164</v>
      </c>
      <c r="AR146" s="777">
        <v>2508.9009999999998</v>
      </c>
      <c r="AS146" s="779">
        <v>904.197</v>
      </c>
      <c r="AT146" s="781">
        <f t="shared" si="15"/>
        <v>-0.97710598888758182</v>
      </c>
      <c r="AU146" s="746"/>
      <c r="AV146" s="761">
        <f t="shared" si="17"/>
        <v>1.8534463829882766</v>
      </c>
      <c r="AW146" s="762">
        <f t="shared" si="17"/>
        <v>1.8516091446436338</v>
      </c>
      <c r="AX146" s="763">
        <f t="shared" si="17"/>
        <v>1.4512875332718067</v>
      </c>
      <c r="AY146" s="762">
        <f t="shared" si="17"/>
        <v>1.6788413785125382</v>
      </c>
      <c r="AZ146" s="762">
        <f t="shared" si="17"/>
        <v>1.5711162879313718</v>
      </c>
      <c r="BA146" s="762">
        <f t="shared" si="17"/>
        <v>1.1155426634510845</v>
      </c>
      <c r="BB146" s="762">
        <f t="shared" si="17"/>
        <v>1.0367745462143663</v>
      </c>
      <c r="BC146" s="762">
        <f t="shared" si="17"/>
        <v>0.97243125266275554</v>
      </c>
      <c r="BD146" s="762">
        <f t="shared" si="17"/>
        <v>0.95171194801253678</v>
      </c>
      <c r="BE146" s="762">
        <f t="shared" si="17"/>
        <v>1.0686031826544882</v>
      </c>
      <c r="BF146" s="762">
        <f t="shared" si="17"/>
        <v>0.71312562012706404</v>
      </c>
      <c r="BG146" s="762">
        <f t="shared" si="17"/>
        <v>1.0158187979549669</v>
      </c>
      <c r="BH146" s="762">
        <f t="shared" si="17"/>
        <v>9.7100794532962248E-2</v>
      </c>
      <c r="BI146" s="762">
        <f t="shared" si="17"/>
        <v>0.21824594516180051</v>
      </c>
      <c r="BJ146" s="762">
        <f t="shared" si="17"/>
        <v>5.8892550597838926E-2</v>
      </c>
      <c r="BK146" s="797">
        <f t="shared" si="16"/>
        <v>-0.95942048060933149</v>
      </c>
      <c r="BL146" s="836" t="s">
        <v>321</v>
      </c>
      <c r="BM146" s="823" t="s">
        <v>588</v>
      </c>
      <c r="BN146" s="769"/>
    </row>
    <row r="147" spans="1:66" ht="51" x14ac:dyDescent="0.2">
      <c r="A147" s="728">
        <v>164</v>
      </c>
      <c r="B147" s="786" t="s">
        <v>229</v>
      </c>
      <c r="C147" s="787">
        <v>51</v>
      </c>
      <c r="D147" s="846"/>
      <c r="E147" s="846"/>
      <c r="F147" s="788">
        <v>3775</v>
      </c>
      <c r="G147" s="786">
        <v>95</v>
      </c>
      <c r="H147" s="786" t="s">
        <v>228</v>
      </c>
      <c r="I147" s="786" t="s">
        <v>9</v>
      </c>
      <c r="J147" s="851">
        <v>1702</v>
      </c>
      <c r="K147" s="789" t="s">
        <v>985</v>
      </c>
      <c r="L147" s="790" t="s">
        <v>351</v>
      </c>
      <c r="M147" s="736">
        <v>30330093.675000001</v>
      </c>
      <c r="N147" s="736">
        <v>26956088.425000001</v>
      </c>
      <c r="O147" s="737">
        <v>27940131.699999999</v>
      </c>
      <c r="P147" s="736">
        <v>27573915.100000001</v>
      </c>
      <c r="Q147" s="736">
        <v>23997998.149999999</v>
      </c>
      <c r="R147" s="736">
        <v>24389685.199999999</v>
      </c>
      <c r="S147" s="736">
        <v>23946719.350000001</v>
      </c>
      <c r="T147" s="736">
        <v>24309943.800000001</v>
      </c>
      <c r="U147" s="736">
        <v>23081513.232000001</v>
      </c>
      <c r="V147" s="736">
        <v>6974244.9289999995</v>
      </c>
      <c r="W147" s="736">
        <v>13407373.868000001</v>
      </c>
      <c r="X147" s="736">
        <v>8453287.7630000003</v>
      </c>
      <c r="Y147" s="736">
        <v>7126165.2110000001</v>
      </c>
      <c r="Z147" s="736">
        <v>6919047.5880000005</v>
      </c>
      <c r="AA147" s="738">
        <v>4844116.3109999998</v>
      </c>
      <c r="AB147" s="739">
        <v>47</v>
      </c>
      <c r="AC147" s="740">
        <f t="shared" si="14"/>
        <v>-0.82662514396809372</v>
      </c>
      <c r="AD147" s="791"/>
      <c r="AE147" s="736">
        <v>16740.633999999998</v>
      </c>
      <c r="AF147" s="736">
        <v>15021.925999999999</v>
      </c>
      <c r="AG147" s="792">
        <v>17657.756000000001</v>
      </c>
      <c r="AH147" s="736">
        <v>16389.721000000001</v>
      </c>
      <c r="AI147" s="736">
        <v>15059.905000000001</v>
      </c>
      <c r="AJ147" s="736">
        <v>18114.185000000001</v>
      </c>
      <c r="AK147" s="736">
        <v>17425.592000000001</v>
      </c>
      <c r="AL147" s="736">
        <v>17510.239000000001</v>
      </c>
      <c r="AM147" s="736">
        <v>14004.382</v>
      </c>
      <c r="AN147" s="736">
        <v>3175.1080000000002</v>
      </c>
      <c r="AO147" s="736">
        <v>5655.6589999999997</v>
      </c>
      <c r="AP147" s="736">
        <v>3620.8760000000002</v>
      </c>
      <c r="AQ147" s="736">
        <v>3166.0259999999998</v>
      </c>
      <c r="AR147" s="736">
        <v>2807.288</v>
      </c>
      <c r="AS147" s="738">
        <v>2086.6149999999998</v>
      </c>
      <c r="AT147" s="740">
        <f t="shared" si="15"/>
        <v>-0.88183011476656492</v>
      </c>
      <c r="AU147" s="793"/>
      <c r="AV147" s="747">
        <f t="shared" si="17"/>
        <v>1.1038959641459134</v>
      </c>
      <c r="AW147" s="748">
        <f t="shared" si="17"/>
        <v>1.114547909411675</v>
      </c>
      <c r="AX147" s="749">
        <f t="shared" si="17"/>
        <v>1.2639708495003266</v>
      </c>
      <c r="AY147" s="748">
        <f t="shared" si="17"/>
        <v>1.1887844682600042</v>
      </c>
      <c r="AZ147" s="748">
        <f t="shared" si="17"/>
        <v>1.2550967714779995</v>
      </c>
      <c r="BA147" s="748">
        <f t="shared" si="17"/>
        <v>1.4853971956964824</v>
      </c>
      <c r="BB147" s="748">
        <f t="shared" si="17"/>
        <v>1.4553636133043</v>
      </c>
      <c r="BC147" s="748">
        <f t="shared" si="17"/>
        <v>1.4405824335965762</v>
      </c>
      <c r="BD147" s="748">
        <f t="shared" si="17"/>
        <v>1.2134717389832528</v>
      </c>
      <c r="BE147" s="748">
        <f t="shared" si="17"/>
        <v>0.91052380073358341</v>
      </c>
      <c r="BF147" s="748">
        <f t="shared" si="17"/>
        <v>0.84366395025331886</v>
      </c>
      <c r="BG147" s="748">
        <f t="shared" si="17"/>
        <v>0.85667875068646226</v>
      </c>
      <c r="BH147" s="748">
        <f t="shared" si="17"/>
        <v>0.88856373835198188</v>
      </c>
      <c r="BI147" s="748">
        <f t="shared" si="17"/>
        <v>0.81146659689660161</v>
      </c>
      <c r="BJ147" s="748">
        <f t="shared" si="17"/>
        <v>0.86150491277912666</v>
      </c>
      <c r="BK147" s="794">
        <f t="shared" si="16"/>
        <v>-0.31841393880270491</v>
      </c>
      <c r="BL147" s="795"/>
      <c r="BM147" s="825" t="s">
        <v>589</v>
      </c>
      <c r="BN147" s="769"/>
    </row>
    <row r="148" spans="1:66" ht="63.75" x14ac:dyDescent="0.2">
      <c r="A148" s="728">
        <v>165</v>
      </c>
      <c r="B148" s="752"/>
      <c r="C148" s="753"/>
      <c r="D148" s="732">
        <v>27</v>
      </c>
      <c r="E148" s="732">
        <v>35.920000000005501</v>
      </c>
      <c r="F148" s="754">
        <v>3797</v>
      </c>
      <c r="G148" s="752">
        <v>94</v>
      </c>
      <c r="H148" s="752" t="s">
        <v>231</v>
      </c>
      <c r="I148" s="752" t="s">
        <v>9</v>
      </c>
      <c r="J148" s="852">
        <v>1356</v>
      </c>
      <c r="K148" s="755" t="s">
        <v>986</v>
      </c>
      <c r="L148" s="756">
        <v>6</v>
      </c>
      <c r="M148" s="742">
        <v>46629811.125</v>
      </c>
      <c r="N148" s="742">
        <v>46266312.174999997</v>
      </c>
      <c r="O148" s="757">
        <v>46648051.375</v>
      </c>
      <c r="P148" s="742">
        <v>47223924.625</v>
      </c>
      <c r="Q148" s="742">
        <v>30320243.75</v>
      </c>
      <c r="R148" s="742">
        <v>45538345.850000001</v>
      </c>
      <c r="S148" s="742">
        <v>40968273.549999997</v>
      </c>
      <c r="T148" s="742">
        <v>43289212.674999997</v>
      </c>
      <c r="U148" s="742">
        <v>37384472.487999998</v>
      </c>
      <c r="V148" s="742">
        <v>47013677.262000002</v>
      </c>
      <c r="W148" s="742">
        <v>34165192.609999999</v>
      </c>
      <c r="X148" s="742">
        <v>33852567.25</v>
      </c>
      <c r="Y148" s="742">
        <v>18324272.502</v>
      </c>
      <c r="Z148" s="742">
        <v>38216694.949000001</v>
      </c>
      <c r="AA148" s="744">
        <v>35124249.861000001</v>
      </c>
      <c r="AB148" s="758">
        <v>32.3333333333333</v>
      </c>
      <c r="AC148" s="745">
        <f t="shared" si="14"/>
        <v>-0.2470371467687057</v>
      </c>
      <c r="AD148" s="759"/>
      <c r="AE148" s="742">
        <v>37145.031000000003</v>
      </c>
      <c r="AF148" s="742">
        <v>37698.671999999999</v>
      </c>
      <c r="AG148" s="760">
        <v>40923.809000000001</v>
      </c>
      <c r="AH148" s="742">
        <v>45446.741000000002</v>
      </c>
      <c r="AI148" s="742">
        <v>26048.157999999999</v>
      </c>
      <c r="AJ148" s="742">
        <v>42744.366999999998</v>
      </c>
      <c r="AK148" s="742">
        <v>37138.326999999997</v>
      </c>
      <c r="AL148" s="742">
        <v>39616.351000000002</v>
      </c>
      <c r="AM148" s="742">
        <v>7172.5770000000002</v>
      </c>
      <c r="AN148" s="742">
        <v>1500.2090000000001</v>
      </c>
      <c r="AO148" s="742">
        <v>1258.23</v>
      </c>
      <c r="AP148" s="742">
        <v>1265.6880000000001</v>
      </c>
      <c r="AQ148" s="742">
        <v>641.02200000000005</v>
      </c>
      <c r="AR148" s="742">
        <v>1248.47</v>
      </c>
      <c r="AS148" s="744">
        <v>1189.03</v>
      </c>
      <c r="AT148" s="745">
        <f t="shared" si="15"/>
        <v>-0.97094527540190601</v>
      </c>
      <c r="AU148" s="746"/>
      <c r="AV148" s="761">
        <f t="shared" si="17"/>
        <v>1.5931881388249993</v>
      </c>
      <c r="AW148" s="762">
        <f t="shared" si="17"/>
        <v>1.62963807694059</v>
      </c>
      <c r="AX148" s="763">
        <f t="shared" si="17"/>
        <v>1.7545774279408473</v>
      </c>
      <c r="AY148" s="762">
        <f t="shared" si="17"/>
        <v>1.9247337598849559</v>
      </c>
      <c r="AZ148" s="762">
        <f t="shared" si="17"/>
        <v>1.7182024138575733</v>
      </c>
      <c r="BA148" s="762">
        <f t="shared" si="17"/>
        <v>1.877291157689251</v>
      </c>
      <c r="BB148" s="762">
        <f t="shared" si="17"/>
        <v>1.8130286576354888</v>
      </c>
      <c r="BC148" s="762">
        <f t="shared" si="17"/>
        <v>1.8303105347480197</v>
      </c>
      <c r="BD148" s="762">
        <f t="shared" si="17"/>
        <v>0.38371957781682314</v>
      </c>
      <c r="BE148" s="762">
        <f t="shared" si="17"/>
        <v>6.3820108843627169E-2</v>
      </c>
      <c r="BF148" s="762">
        <f t="shared" si="17"/>
        <v>7.3655665540238849E-2</v>
      </c>
      <c r="BG148" s="762">
        <f t="shared" si="17"/>
        <v>7.477648537866799E-2</v>
      </c>
      <c r="BH148" s="762">
        <f t="shared" si="17"/>
        <v>6.9964250960580912E-2</v>
      </c>
      <c r="BI148" s="762">
        <f t="shared" si="17"/>
        <v>6.5336366824293793E-2</v>
      </c>
      <c r="BJ148" s="762">
        <f t="shared" si="17"/>
        <v>6.7704221710382054E-2</v>
      </c>
      <c r="BK148" s="797">
        <f t="shared" si="16"/>
        <v>-0.96141280479719893</v>
      </c>
      <c r="BL148" s="795" t="s">
        <v>324</v>
      </c>
      <c r="BM148" s="823" t="s">
        <v>590</v>
      </c>
      <c r="BN148" s="37"/>
    </row>
    <row r="149" spans="1:66" ht="63.75" x14ac:dyDescent="0.2">
      <c r="A149" s="728">
        <v>166</v>
      </c>
      <c r="B149" s="752"/>
      <c r="C149" s="753"/>
      <c r="D149" s="732">
        <v>50</v>
      </c>
      <c r="E149" s="732">
        <v>17.5</v>
      </c>
      <c r="F149" s="754"/>
      <c r="G149" s="752"/>
      <c r="H149" s="752"/>
      <c r="I149" s="752"/>
      <c r="J149" s="852">
        <v>2850</v>
      </c>
      <c r="K149" s="755" t="s">
        <v>987</v>
      </c>
      <c r="L149" s="756">
        <v>5</v>
      </c>
      <c r="M149" s="742">
        <v>22712725.925000001</v>
      </c>
      <c r="N149" s="742">
        <v>15968392.824999999</v>
      </c>
      <c r="O149" s="757">
        <v>22584280</v>
      </c>
      <c r="P149" s="742">
        <v>21738235.875</v>
      </c>
      <c r="Q149" s="742">
        <v>23565074.875</v>
      </c>
      <c r="R149" s="742">
        <v>20710968.050000001</v>
      </c>
      <c r="S149" s="742">
        <v>19914252.125</v>
      </c>
      <c r="T149" s="742">
        <v>22786941.649999999</v>
      </c>
      <c r="U149" s="742">
        <v>20901602.912</v>
      </c>
      <c r="V149" s="742">
        <v>23251481.541999999</v>
      </c>
      <c r="W149" s="742">
        <v>20379238.166000001</v>
      </c>
      <c r="X149" s="742">
        <v>12637984.329</v>
      </c>
      <c r="Y149" s="742">
        <v>14889289.278000001</v>
      </c>
      <c r="Z149" s="742">
        <v>16869900.658</v>
      </c>
      <c r="AA149" s="744">
        <v>18725622.035999998</v>
      </c>
      <c r="AB149" s="758">
        <v>61.25</v>
      </c>
      <c r="AC149" s="745">
        <f t="shared" si="14"/>
        <v>-0.17085592119828488</v>
      </c>
      <c r="AD149" s="759"/>
      <c r="AE149" s="742">
        <v>18068.39</v>
      </c>
      <c r="AF149" s="742">
        <v>12494.569</v>
      </c>
      <c r="AG149" s="760">
        <v>20270.371999999999</v>
      </c>
      <c r="AH149" s="742">
        <v>20795.974999999999</v>
      </c>
      <c r="AI149" s="742">
        <v>20382.045999999998</v>
      </c>
      <c r="AJ149" s="742">
        <v>19093.702000000001</v>
      </c>
      <c r="AK149" s="742">
        <v>16957.87</v>
      </c>
      <c r="AL149" s="742">
        <v>19308.796999999999</v>
      </c>
      <c r="AM149" s="742">
        <v>17470.073</v>
      </c>
      <c r="AN149" s="742">
        <v>19568.8</v>
      </c>
      <c r="AO149" s="742">
        <v>16405.207999999999</v>
      </c>
      <c r="AP149" s="742">
        <v>7386.4309999999996</v>
      </c>
      <c r="AQ149" s="742">
        <v>453.721</v>
      </c>
      <c r="AR149" s="742">
        <v>496.85500000000002</v>
      </c>
      <c r="AS149" s="744">
        <v>649.24</v>
      </c>
      <c r="AT149" s="745">
        <f t="shared" si="15"/>
        <v>-0.96797098740960441</v>
      </c>
      <c r="AU149" s="746"/>
      <c r="AV149" s="761">
        <f t="shared" si="17"/>
        <v>1.5910366778222813</v>
      </c>
      <c r="AW149" s="762">
        <f t="shared" si="17"/>
        <v>1.5649125290102575</v>
      </c>
      <c r="AX149" s="763">
        <f t="shared" si="17"/>
        <v>1.7950868480199502</v>
      </c>
      <c r="AY149" s="762">
        <f t="shared" si="17"/>
        <v>1.9133084321636564</v>
      </c>
      <c r="AZ149" s="762">
        <f t="shared" si="17"/>
        <v>1.7298520041303285</v>
      </c>
      <c r="BA149" s="762">
        <f t="shared" si="17"/>
        <v>1.8438251610358696</v>
      </c>
      <c r="BB149" s="762">
        <f t="shared" si="17"/>
        <v>1.7030888123296772</v>
      </c>
      <c r="BC149" s="762">
        <f t="shared" si="17"/>
        <v>1.6947247503922933</v>
      </c>
      <c r="BD149" s="762">
        <f t="shared" si="17"/>
        <v>1.6716491145250976</v>
      </c>
      <c r="BE149" s="762">
        <f t="shared" si="17"/>
        <v>1.68323037520445</v>
      </c>
      <c r="BF149" s="762">
        <f t="shared" si="17"/>
        <v>1.6099922741341592</v>
      </c>
      <c r="BG149" s="762">
        <f t="shared" si="17"/>
        <v>1.1689254880702107</v>
      </c>
      <c r="BH149" s="762">
        <f t="shared" si="17"/>
        <v>6.0945958068046341E-2</v>
      </c>
      <c r="BI149" s="762">
        <f t="shared" si="17"/>
        <v>5.8904318415696509E-2</v>
      </c>
      <c r="BJ149" s="762">
        <f t="shared" si="17"/>
        <v>6.9342422777928167E-2</v>
      </c>
      <c r="BK149" s="797">
        <f t="shared" si="16"/>
        <v>-0.96137099279936478</v>
      </c>
      <c r="BL149" s="795" t="s">
        <v>321</v>
      </c>
      <c r="BM149" s="823" t="s">
        <v>591</v>
      </c>
      <c r="BN149" s="769"/>
    </row>
    <row r="150" spans="1:66" ht="51" x14ac:dyDescent="0.2">
      <c r="A150" s="728">
        <v>167</v>
      </c>
      <c r="B150" s="752"/>
      <c r="C150" s="753"/>
      <c r="D150" s="767"/>
      <c r="E150" s="767"/>
      <c r="F150" s="754"/>
      <c r="G150" s="752"/>
      <c r="H150" s="752"/>
      <c r="I150" s="752"/>
      <c r="J150" s="852">
        <v>6166</v>
      </c>
      <c r="K150" s="755" t="s">
        <v>988</v>
      </c>
      <c r="L150" s="756">
        <v>4</v>
      </c>
      <c r="M150" s="742">
        <v>8664673.625</v>
      </c>
      <c r="N150" s="742">
        <v>12121316.574999999</v>
      </c>
      <c r="O150" s="757">
        <v>10708220.6</v>
      </c>
      <c r="P150" s="742">
        <v>9653191.5</v>
      </c>
      <c r="Q150" s="742">
        <v>12058509.175000001</v>
      </c>
      <c r="R150" s="742">
        <v>11767157.175000001</v>
      </c>
      <c r="S150" s="742">
        <v>8424969.8000000007</v>
      </c>
      <c r="T150" s="742">
        <v>9369520.7249999996</v>
      </c>
      <c r="U150" s="742">
        <v>10153866.984999999</v>
      </c>
      <c r="V150" s="742">
        <v>8618289.5480000004</v>
      </c>
      <c r="W150" s="742">
        <v>8895171.6300000008</v>
      </c>
      <c r="X150" s="742">
        <v>6658415.5319999997</v>
      </c>
      <c r="Y150" s="742">
        <v>2894001.0120000001</v>
      </c>
      <c r="Z150" s="742">
        <v>5493884.0159999998</v>
      </c>
      <c r="AA150" s="744">
        <v>9967870.7919999994</v>
      </c>
      <c r="AB150" s="758">
        <v>90</v>
      </c>
      <c r="AC150" s="745">
        <f t="shared" si="14"/>
        <v>-6.9138453124508864E-2</v>
      </c>
      <c r="AD150" s="759"/>
      <c r="AE150" s="742">
        <v>6750.97</v>
      </c>
      <c r="AF150" s="742">
        <v>9608.1949999999997</v>
      </c>
      <c r="AG150" s="760">
        <v>9475.7729999999992</v>
      </c>
      <c r="AH150" s="742">
        <v>8995.3310000000001</v>
      </c>
      <c r="AI150" s="742">
        <v>10246.391</v>
      </c>
      <c r="AJ150" s="742">
        <v>10662.99</v>
      </c>
      <c r="AK150" s="742">
        <v>7077.5879999999997</v>
      </c>
      <c r="AL150" s="742">
        <v>7619.79</v>
      </c>
      <c r="AM150" s="742">
        <v>8354.4279999999999</v>
      </c>
      <c r="AN150" s="742">
        <v>6959.0450000000001</v>
      </c>
      <c r="AO150" s="742">
        <v>6969.3059999999996</v>
      </c>
      <c r="AP150" s="742">
        <v>5722.7</v>
      </c>
      <c r="AQ150" s="742">
        <v>101.027</v>
      </c>
      <c r="AR150" s="742">
        <v>180.845</v>
      </c>
      <c r="AS150" s="744">
        <v>279.61399999999998</v>
      </c>
      <c r="AT150" s="745">
        <f t="shared" si="15"/>
        <v>-0.97049169497834109</v>
      </c>
      <c r="AU150" s="746"/>
      <c r="AV150" s="761">
        <f t="shared" si="17"/>
        <v>1.5582745045402677</v>
      </c>
      <c r="AW150" s="762">
        <f t="shared" si="17"/>
        <v>1.5853385134444442</v>
      </c>
      <c r="AX150" s="763">
        <f t="shared" si="17"/>
        <v>1.7698128109165028</v>
      </c>
      <c r="AY150" s="762">
        <f t="shared" si="17"/>
        <v>1.8637009324843499</v>
      </c>
      <c r="AZ150" s="762">
        <f t="shared" si="17"/>
        <v>1.6994457360024358</v>
      </c>
      <c r="BA150" s="762">
        <f t="shared" si="17"/>
        <v>1.8123306830054302</v>
      </c>
      <c r="BB150" s="762">
        <f t="shared" si="17"/>
        <v>1.6801456071688232</v>
      </c>
      <c r="BC150" s="762">
        <f t="shared" si="17"/>
        <v>1.6265058210861687</v>
      </c>
      <c r="BD150" s="762">
        <f t="shared" si="17"/>
        <v>1.6455657755496982</v>
      </c>
      <c r="BE150" s="762">
        <f t="shared" si="17"/>
        <v>1.6149480616173886</v>
      </c>
      <c r="BF150" s="762">
        <f t="shared" si="17"/>
        <v>1.5669862909660348</v>
      </c>
      <c r="BG150" s="762">
        <f t="shared" si="17"/>
        <v>1.7189374776918025</v>
      </c>
      <c r="BH150" s="762">
        <f t="shared" si="17"/>
        <v>6.9818220229426783E-2</v>
      </c>
      <c r="BI150" s="762">
        <f t="shared" si="17"/>
        <v>6.5835026539810382E-2</v>
      </c>
      <c r="BJ150" s="762">
        <f t="shared" si="17"/>
        <v>5.6103054671296948E-2</v>
      </c>
      <c r="BK150" s="797">
        <f t="shared" si="16"/>
        <v>-0.96830000646099745</v>
      </c>
      <c r="BL150" s="795" t="s">
        <v>321</v>
      </c>
      <c r="BM150" s="823" t="s">
        <v>592</v>
      </c>
      <c r="BN150" s="769"/>
    </row>
    <row r="151" spans="1:66" ht="63.75" x14ac:dyDescent="0.2">
      <c r="A151" s="728">
        <v>168</v>
      </c>
      <c r="B151" s="752"/>
      <c r="C151" s="753"/>
      <c r="D151" s="731"/>
      <c r="E151" s="731"/>
      <c r="F151" s="754">
        <v>3803</v>
      </c>
      <c r="G151" s="752">
        <v>93</v>
      </c>
      <c r="H151" s="752" t="s">
        <v>235</v>
      </c>
      <c r="I151" s="752" t="s">
        <v>9</v>
      </c>
      <c r="J151" s="852">
        <v>2709</v>
      </c>
      <c r="K151" s="755" t="s">
        <v>989</v>
      </c>
      <c r="L151" s="756">
        <v>3</v>
      </c>
      <c r="M151" s="742">
        <v>12452474.199999999</v>
      </c>
      <c r="N151" s="742">
        <v>10840327.225</v>
      </c>
      <c r="O151" s="757">
        <v>11600237.625</v>
      </c>
      <c r="P151" s="742">
        <v>9836194.1750000007</v>
      </c>
      <c r="Q151" s="742">
        <v>11302038.199999999</v>
      </c>
      <c r="R151" s="742">
        <v>11101683.475</v>
      </c>
      <c r="S151" s="742">
        <v>10986899.675000001</v>
      </c>
      <c r="T151" s="742">
        <v>9510399.8000000007</v>
      </c>
      <c r="U151" s="742">
        <v>9988571.4189999998</v>
      </c>
      <c r="V151" s="742">
        <v>10131974.798</v>
      </c>
      <c r="W151" s="742">
        <v>9139173.0319999997</v>
      </c>
      <c r="X151" s="742">
        <v>8210746.5889999997</v>
      </c>
      <c r="Y151" s="742">
        <v>7832587.4199999999</v>
      </c>
      <c r="Z151" s="742">
        <v>8226830.4040000001</v>
      </c>
      <c r="AA151" s="744">
        <v>5013231.7520000003</v>
      </c>
      <c r="AB151" s="758">
        <v>55</v>
      </c>
      <c r="AC151" s="745">
        <f t="shared" si="14"/>
        <v>-0.56783370185487902</v>
      </c>
      <c r="AD151" s="759"/>
      <c r="AE151" s="742">
        <v>8273.6730000000007</v>
      </c>
      <c r="AF151" s="742">
        <v>7955.4430000000002</v>
      </c>
      <c r="AG151" s="760">
        <v>9557.9339999999993</v>
      </c>
      <c r="AH151" s="742">
        <v>8055.64</v>
      </c>
      <c r="AI151" s="742">
        <v>8991.7759999999998</v>
      </c>
      <c r="AJ151" s="742">
        <v>8452.1859999999997</v>
      </c>
      <c r="AK151" s="742">
        <v>8531.0499999999993</v>
      </c>
      <c r="AL151" s="742">
        <v>4941.3990000000003</v>
      </c>
      <c r="AM151" s="742">
        <v>4434.9009999999998</v>
      </c>
      <c r="AN151" s="742">
        <v>4676.7879999999996</v>
      </c>
      <c r="AO151" s="742">
        <v>4822.9229999999998</v>
      </c>
      <c r="AP151" s="742">
        <v>4761.3410000000003</v>
      </c>
      <c r="AQ151" s="742">
        <v>5132.7129999999997</v>
      </c>
      <c r="AR151" s="742">
        <v>6664.3180000000002</v>
      </c>
      <c r="AS151" s="744">
        <v>3321.393</v>
      </c>
      <c r="AT151" s="745">
        <f t="shared" si="15"/>
        <v>-0.65249885592430323</v>
      </c>
      <c r="AU151" s="746"/>
      <c r="AV151" s="761">
        <f t="shared" si="17"/>
        <v>1.3288400147819621</v>
      </c>
      <c r="AW151" s="762">
        <f t="shared" si="17"/>
        <v>1.46774960476343</v>
      </c>
      <c r="AX151" s="763">
        <f t="shared" si="17"/>
        <v>1.6478858983718447</v>
      </c>
      <c r="AY151" s="762">
        <f t="shared" si="17"/>
        <v>1.6379587179103241</v>
      </c>
      <c r="AZ151" s="762">
        <f t="shared" si="17"/>
        <v>1.5911777753502905</v>
      </c>
      <c r="BA151" s="762">
        <f t="shared" si="17"/>
        <v>1.5226854591978898</v>
      </c>
      <c r="BB151" s="762">
        <f t="shared" si="17"/>
        <v>1.5529494675211912</v>
      </c>
      <c r="BC151" s="762">
        <f t="shared" si="17"/>
        <v>1.0391569448005751</v>
      </c>
      <c r="BD151" s="762">
        <f t="shared" si="17"/>
        <v>0.88799505233832476</v>
      </c>
      <c r="BE151" s="762">
        <f t="shared" si="17"/>
        <v>0.92317402939517257</v>
      </c>
      <c r="BF151" s="762">
        <f t="shared" si="17"/>
        <v>1.0554396952794229</v>
      </c>
      <c r="BG151" s="762">
        <f t="shared" si="17"/>
        <v>1.1597827185115674</v>
      </c>
      <c r="BH151" s="762">
        <f t="shared" si="17"/>
        <v>1.3106047145784681</v>
      </c>
      <c r="BI151" s="762">
        <f t="shared" si="17"/>
        <v>1.6201423082113655</v>
      </c>
      <c r="BJ151" s="762">
        <f t="shared" si="17"/>
        <v>1.3250506516779119</v>
      </c>
      <c r="BK151" s="797">
        <f t="shared" si="16"/>
        <v>-0.19590873798538033</v>
      </c>
      <c r="BL151" s="795"/>
      <c r="BM151" s="825" t="s">
        <v>1067</v>
      </c>
      <c r="BN151" s="769"/>
    </row>
    <row r="152" spans="1:66" ht="63.75" x14ac:dyDescent="0.2">
      <c r="A152" s="728">
        <v>171</v>
      </c>
      <c r="B152" s="752"/>
      <c r="C152" s="753"/>
      <c r="D152" s="731"/>
      <c r="E152" s="767"/>
      <c r="F152" s="754"/>
      <c r="G152" s="752"/>
      <c r="H152" s="752"/>
      <c r="I152" s="752"/>
      <c r="J152" s="852">
        <v>2712</v>
      </c>
      <c r="K152" s="755" t="s">
        <v>990</v>
      </c>
      <c r="L152" s="756">
        <v>4</v>
      </c>
      <c r="M152" s="742">
        <v>16325635.300000001</v>
      </c>
      <c r="N152" s="742">
        <v>15525601.6</v>
      </c>
      <c r="O152" s="757">
        <v>12880910.6</v>
      </c>
      <c r="P152" s="742">
        <v>12322603.125</v>
      </c>
      <c r="Q152" s="742">
        <v>16332352.225</v>
      </c>
      <c r="R152" s="742">
        <v>15394537.425000001</v>
      </c>
      <c r="S152" s="742">
        <v>13424074.15</v>
      </c>
      <c r="T152" s="742">
        <v>15066383.35</v>
      </c>
      <c r="U152" s="742">
        <v>13939072.385</v>
      </c>
      <c r="V152" s="742">
        <v>13782616.024</v>
      </c>
      <c r="W152" s="742">
        <v>13105080.526000001</v>
      </c>
      <c r="X152" s="742">
        <v>12777102.495999999</v>
      </c>
      <c r="Y152" s="742">
        <v>3355710.1869999999</v>
      </c>
      <c r="Z152" s="742">
        <v>4537391.1009999998</v>
      </c>
      <c r="AA152" s="744">
        <v>5641242.0839999998</v>
      </c>
      <c r="AB152" s="758">
        <v>55</v>
      </c>
      <c r="AC152" s="745">
        <f t="shared" si="14"/>
        <v>-0.56204632892957118</v>
      </c>
      <c r="AD152" s="759"/>
      <c r="AE152" s="742">
        <v>10663.411</v>
      </c>
      <c r="AF152" s="742">
        <v>11359.221</v>
      </c>
      <c r="AG152" s="760">
        <v>10973.856</v>
      </c>
      <c r="AH152" s="742">
        <v>10064.904</v>
      </c>
      <c r="AI152" s="742">
        <v>12915.674999999999</v>
      </c>
      <c r="AJ152" s="742">
        <v>11995.144</v>
      </c>
      <c r="AK152" s="742">
        <v>9918.3819999999996</v>
      </c>
      <c r="AL152" s="742">
        <v>7794.02</v>
      </c>
      <c r="AM152" s="742">
        <v>6035.5529999999999</v>
      </c>
      <c r="AN152" s="742">
        <v>6707.5550000000003</v>
      </c>
      <c r="AO152" s="742">
        <v>7720.4780000000001</v>
      </c>
      <c r="AP152" s="742">
        <v>7849.9409999999998</v>
      </c>
      <c r="AQ152" s="742">
        <v>2004.2819999999999</v>
      </c>
      <c r="AR152" s="742">
        <v>3817.62</v>
      </c>
      <c r="AS152" s="744">
        <v>3893.3620000000001</v>
      </c>
      <c r="AT152" s="745">
        <f t="shared" si="15"/>
        <v>-0.64521477227330115</v>
      </c>
      <c r="AU152" s="746"/>
      <c r="AV152" s="761">
        <f t="shared" si="17"/>
        <v>1.3063394843813521</v>
      </c>
      <c r="AW152" s="762">
        <f t="shared" si="17"/>
        <v>1.4632889974453551</v>
      </c>
      <c r="AX152" s="763">
        <f t="shared" si="17"/>
        <v>1.703894443611774</v>
      </c>
      <c r="AY152" s="762">
        <f t="shared" si="17"/>
        <v>1.6335678261974376</v>
      </c>
      <c r="AZ152" s="762">
        <f t="shared" si="17"/>
        <v>1.5816062281867669</v>
      </c>
      <c r="BA152" s="762">
        <f t="shared" si="17"/>
        <v>1.5583636804208814</v>
      </c>
      <c r="BB152" s="762">
        <f t="shared" si="17"/>
        <v>1.4777007172595213</v>
      </c>
      <c r="BC152" s="762">
        <f t="shared" si="17"/>
        <v>1.0346238800567888</v>
      </c>
      <c r="BD152" s="762">
        <f t="shared" si="17"/>
        <v>0.86599062452605235</v>
      </c>
      <c r="BE152" s="762">
        <f t="shared" si="17"/>
        <v>0.97333553925030969</v>
      </c>
      <c r="BF152" s="762">
        <f t="shared" si="17"/>
        <v>1.1782419779386863</v>
      </c>
      <c r="BG152" s="762">
        <f t="shared" si="17"/>
        <v>1.2287513546138498</v>
      </c>
      <c r="BH152" s="762">
        <f t="shared" si="17"/>
        <v>1.1945501180433136</v>
      </c>
      <c r="BI152" s="762">
        <f t="shared" si="17"/>
        <v>1.6827379060000498</v>
      </c>
      <c r="BJ152" s="762">
        <f t="shared" si="17"/>
        <v>1.3803208378674501</v>
      </c>
      <c r="BK152" s="797">
        <f t="shared" si="16"/>
        <v>-0.18990237743744234</v>
      </c>
      <c r="BL152" s="795"/>
      <c r="BM152" s="825" t="s">
        <v>1068</v>
      </c>
      <c r="BN152" s="769"/>
    </row>
    <row r="153" spans="1:66" ht="140.25" x14ac:dyDescent="0.2">
      <c r="A153" s="728">
        <v>172</v>
      </c>
      <c r="B153" s="752"/>
      <c r="C153" s="753"/>
      <c r="D153" s="732">
        <v>85</v>
      </c>
      <c r="E153" s="732">
        <v>18.850000000002201</v>
      </c>
      <c r="F153" s="754">
        <v>3809</v>
      </c>
      <c r="G153" s="752">
        <v>96</v>
      </c>
      <c r="H153" s="752" t="s">
        <v>238</v>
      </c>
      <c r="I153" s="752" t="s">
        <v>9</v>
      </c>
      <c r="J153" s="852">
        <v>1733</v>
      </c>
      <c r="K153" s="755" t="s">
        <v>991</v>
      </c>
      <c r="L153" s="756" t="s">
        <v>351</v>
      </c>
      <c r="M153" s="742">
        <v>20891638.024999999</v>
      </c>
      <c r="N153" s="742">
        <v>22475419.449999999</v>
      </c>
      <c r="O153" s="757">
        <v>19979054.298999999</v>
      </c>
      <c r="P153" s="742">
        <v>20679700.75</v>
      </c>
      <c r="Q153" s="742">
        <v>22599156.875</v>
      </c>
      <c r="R153" s="742">
        <v>21273193.848999999</v>
      </c>
      <c r="S153" s="742">
        <v>18664914.925000001</v>
      </c>
      <c r="T153" s="742">
        <v>20128993.701000001</v>
      </c>
      <c r="U153" s="742">
        <v>18264909.534000002</v>
      </c>
      <c r="V153" s="742">
        <v>16609509.559</v>
      </c>
      <c r="W153" s="742">
        <v>14963749.703</v>
      </c>
      <c r="X153" s="742">
        <v>11859012.115</v>
      </c>
      <c r="Y153" s="742">
        <v>6694949.0659999996</v>
      </c>
      <c r="Z153" s="742">
        <v>8186174.1880000001</v>
      </c>
      <c r="AA153" s="744">
        <v>8682469.9179999996</v>
      </c>
      <c r="AB153" s="758">
        <v>47.4</v>
      </c>
      <c r="AC153" s="745">
        <f t="shared" si="14"/>
        <v>-0.56542137640445878</v>
      </c>
      <c r="AD153" s="759"/>
      <c r="AE153" s="742">
        <v>21019.578000000001</v>
      </c>
      <c r="AF153" s="742">
        <v>24549.891</v>
      </c>
      <c r="AG153" s="760">
        <v>22463.865000000002</v>
      </c>
      <c r="AH153" s="742">
        <v>23112.834999999999</v>
      </c>
      <c r="AI153" s="742">
        <v>24562.781999999999</v>
      </c>
      <c r="AJ153" s="742">
        <v>22715.49</v>
      </c>
      <c r="AK153" s="742">
        <v>20467.513999999999</v>
      </c>
      <c r="AL153" s="742">
        <v>19613.786</v>
      </c>
      <c r="AM153" s="742">
        <v>19759.371999999999</v>
      </c>
      <c r="AN153" s="742">
        <v>18992.510999999999</v>
      </c>
      <c r="AO153" s="742">
        <v>16110.279</v>
      </c>
      <c r="AP153" s="742">
        <v>13186.903</v>
      </c>
      <c r="AQ153" s="742">
        <v>7488.0469999999996</v>
      </c>
      <c r="AR153" s="742">
        <v>8652.2369999999992</v>
      </c>
      <c r="AS153" s="744">
        <v>8844.6790000000001</v>
      </c>
      <c r="AT153" s="745">
        <f t="shared" si="15"/>
        <v>-0.6062708265029193</v>
      </c>
      <c r="AU153" s="746"/>
      <c r="AV153" s="761">
        <f t="shared" si="17"/>
        <v>2.0122479601500753</v>
      </c>
      <c r="AW153" s="762">
        <f t="shared" si="17"/>
        <v>2.1845991399283986</v>
      </c>
      <c r="AX153" s="763">
        <f t="shared" si="17"/>
        <v>2.2487415734311682</v>
      </c>
      <c r="AY153" s="762">
        <f t="shared" si="17"/>
        <v>2.2353161952790832</v>
      </c>
      <c r="AZ153" s="762">
        <f t="shared" si="17"/>
        <v>2.1737786180131553</v>
      </c>
      <c r="BA153" s="762">
        <f t="shared" si="17"/>
        <v>2.1355975187588299</v>
      </c>
      <c r="BB153" s="762">
        <f t="shared" si="17"/>
        <v>2.1931537413637581</v>
      </c>
      <c r="BC153" s="762">
        <f t="shared" si="17"/>
        <v>1.9488093931914334</v>
      </c>
      <c r="BD153" s="762">
        <f t="shared" si="17"/>
        <v>2.1636430186766669</v>
      </c>
      <c r="BE153" s="762">
        <f t="shared" si="17"/>
        <v>2.2869442270447715</v>
      </c>
      <c r="BF153" s="762">
        <f t="shared" si="17"/>
        <v>2.1532409081622288</v>
      </c>
      <c r="BG153" s="762">
        <f t="shared" si="17"/>
        <v>2.2239462903188034</v>
      </c>
      <c r="BH153" s="762">
        <f t="shared" si="17"/>
        <v>2.2369242622106604</v>
      </c>
      <c r="BI153" s="762">
        <f t="shared" si="17"/>
        <v>2.1138658428947665</v>
      </c>
      <c r="BJ153" s="762">
        <f t="shared" si="17"/>
        <v>2.0373647322782467</v>
      </c>
      <c r="BK153" s="797">
        <f t="shared" si="16"/>
        <v>-9.3997835789729797E-2</v>
      </c>
      <c r="BL153" s="795"/>
      <c r="BM153" s="824" t="s">
        <v>1069</v>
      </c>
      <c r="BN153" s="769"/>
    </row>
    <row r="154" spans="1:66" ht="26.25" thickBot="1" x14ac:dyDescent="0.25">
      <c r="A154" s="728">
        <v>173</v>
      </c>
      <c r="B154" s="770"/>
      <c r="C154" s="771"/>
      <c r="D154" s="773"/>
      <c r="E154" s="771">
        <v>9.2899999999990506</v>
      </c>
      <c r="F154" s="774"/>
      <c r="G154" s="770"/>
      <c r="H154" s="770"/>
      <c r="I154" s="770"/>
      <c r="J154" s="850">
        <v>2364</v>
      </c>
      <c r="K154" s="775" t="s">
        <v>992</v>
      </c>
      <c r="L154" s="776">
        <v>3</v>
      </c>
      <c r="M154" s="777">
        <v>17746147.225000001</v>
      </c>
      <c r="N154" s="777">
        <v>31176744.574999999</v>
      </c>
      <c r="O154" s="778">
        <v>25772283.149999999</v>
      </c>
      <c r="P154" s="777">
        <v>32746846.699999999</v>
      </c>
      <c r="Q154" s="777">
        <v>32772447.300000001</v>
      </c>
      <c r="R154" s="777">
        <v>19093780.324999999</v>
      </c>
      <c r="S154" s="777">
        <v>3035484.65</v>
      </c>
      <c r="T154" s="777">
        <v>9509965.5500000007</v>
      </c>
      <c r="U154" s="777">
        <v>4144936.66</v>
      </c>
      <c r="V154" s="777">
        <v>2677395.412</v>
      </c>
      <c r="W154" s="777">
        <v>3908171.159</v>
      </c>
      <c r="X154" s="777">
        <v>2072165.1370000001</v>
      </c>
      <c r="Y154" s="777">
        <v>1073779.2080000001</v>
      </c>
      <c r="Z154" s="777">
        <v>1028433.221</v>
      </c>
      <c r="AA154" s="779">
        <v>2008212.629</v>
      </c>
      <c r="AB154" s="780">
        <v>48.3333333333333</v>
      </c>
      <c r="AC154" s="781">
        <f t="shared" si="14"/>
        <v>-0.92207859050314678</v>
      </c>
      <c r="AD154" s="782"/>
      <c r="AE154" s="777">
        <v>7687.5919999999996</v>
      </c>
      <c r="AF154" s="777">
        <v>14815.614</v>
      </c>
      <c r="AG154" s="783">
        <v>10566.684999999999</v>
      </c>
      <c r="AH154" s="777">
        <v>12691.365</v>
      </c>
      <c r="AI154" s="777">
        <v>13627.47</v>
      </c>
      <c r="AJ154" s="777">
        <v>9439.1299999999992</v>
      </c>
      <c r="AK154" s="777">
        <v>1217.867</v>
      </c>
      <c r="AL154" s="777">
        <v>4613.4620000000004</v>
      </c>
      <c r="AM154" s="777">
        <v>1866.2470000000001</v>
      </c>
      <c r="AN154" s="777">
        <v>1184.414</v>
      </c>
      <c r="AO154" s="777">
        <v>1791.6079999999999</v>
      </c>
      <c r="AP154" s="777">
        <v>754.78800000000001</v>
      </c>
      <c r="AQ154" s="777">
        <v>407.59899999999999</v>
      </c>
      <c r="AR154" s="777">
        <v>398.77300000000002</v>
      </c>
      <c r="AS154" s="779">
        <v>908.53700000000003</v>
      </c>
      <c r="AT154" s="781">
        <f t="shared" si="15"/>
        <v>-0.91401872962050068</v>
      </c>
      <c r="AU154" s="799"/>
      <c r="AV154" s="800">
        <f t="shared" si="17"/>
        <v>0.86639560717382691</v>
      </c>
      <c r="AW154" s="801">
        <f t="shared" si="17"/>
        <v>0.9504272624974669</v>
      </c>
      <c r="AX154" s="802">
        <f t="shared" si="17"/>
        <v>0.8200037954340107</v>
      </c>
      <c r="AY154" s="801">
        <f t="shared" si="17"/>
        <v>0.77511982245301192</v>
      </c>
      <c r="AZ154" s="801">
        <f t="shared" si="17"/>
        <v>0.83164188961866148</v>
      </c>
      <c r="BA154" s="801">
        <f t="shared" si="17"/>
        <v>0.98871253773052936</v>
      </c>
      <c r="BB154" s="801">
        <f t="shared" si="17"/>
        <v>0.80242013412915791</v>
      </c>
      <c r="BC154" s="801">
        <f t="shared" si="17"/>
        <v>0.9702373737831258</v>
      </c>
      <c r="BD154" s="801">
        <f t="shared" si="17"/>
        <v>0.90049482203667741</v>
      </c>
      <c r="BE154" s="801">
        <f t="shared" si="17"/>
        <v>0.8847508998420589</v>
      </c>
      <c r="BF154" s="801">
        <f t="shared" si="17"/>
        <v>0.91685237268801001</v>
      </c>
      <c r="BG154" s="801">
        <f t="shared" si="17"/>
        <v>0.72850178445985503</v>
      </c>
      <c r="BH154" s="801">
        <f t="shared" si="17"/>
        <v>0.75918586793869069</v>
      </c>
      <c r="BI154" s="801">
        <f t="shared" si="17"/>
        <v>0.7754961466768876</v>
      </c>
      <c r="BJ154" s="801">
        <f t="shared" si="17"/>
        <v>0.90482151827957658</v>
      </c>
      <c r="BK154" s="803">
        <f t="shared" si="16"/>
        <v>0.10343576861211191</v>
      </c>
      <c r="BL154" s="795"/>
      <c r="BM154" s="825" t="s">
        <v>596</v>
      </c>
      <c r="BN154" s="769"/>
    </row>
    <row r="155" spans="1:66" ht="51" x14ac:dyDescent="0.2">
      <c r="A155" s="728">
        <v>175</v>
      </c>
      <c r="B155" s="786" t="s">
        <v>242</v>
      </c>
      <c r="C155" s="787">
        <v>54</v>
      </c>
      <c r="D155" s="831">
        <v>10</v>
      </c>
      <c r="E155" s="787">
        <v>55.75</v>
      </c>
      <c r="F155" s="788">
        <v>3935</v>
      </c>
      <c r="G155" s="786">
        <v>98</v>
      </c>
      <c r="H155" s="786" t="s">
        <v>241</v>
      </c>
      <c r="I155" s="786" t="s">
        <v>9</v>
      </c>
      <c r="J155" s="851">
        <v>861</v>
      </c>
      <c r="K155" s="789" t="s">
        <v>993</v>
      </c>
      <c r="L155" s="790" t="s">
        <v>351</v>
      </c>
      <c r="M155" s="736">
        <v>90736158.974999994</v>
      </c>
      <c r="N155" s="736">
        <v>83025308.673999995</v>
      </c>
      <c r="O155" s="737">
        <v>100130697.09999999</v>
      </c>
      <c r="P155" s="736">
        <v>94212043.950000003</v>
      </c>
      <c r="Q155" s="736">
        <v>86746926.900000006</v>
      </c>
      <c r="R155" s="736">
        <v>89406278.875</v>
      </c>
      <c r="S155" s="736">
        <v>104605799.3</v>
      </c>
      <c r="T155" s="736">
        <v>95165135.851999998</v>
      </c>
      <c r="U155" s="736">
        <v>101532236.01199999</v>
      </c>
      <c r="V155" s="736">
        <v>73963713.674999997</v>
      </c>
      <c r="W155" s="736">
        <v>62247300.660999998</v>
      </c>
      <c r="X155" s="736">
        <v>89013981.888999999</v>
      </c>
      <c r="Y155" s="736">
        <v>71747187.925999999</v>
      </c>
      <c r="Z155" s="736">
        <v>68154032.549999997</v>
      </c>
      <c r="AA155" s="738">
        <v>94165695.594999999</v>
      </c>
      <c r="AB155" s="739">
        <v>22.5</v>
      </c>
      <c r="AC155" s="740">
        <f t="shared" si="14"/>
        <v>-5.9572155969740026E-2</v>
      </c>
      <c r="AD155" s="791"/>
      <c r="AE155" s="736">
        <v>55511.158000000003</v>
      </c>
      <c r="AF155" s="736">
        <v>52183.485000000001</v>
      </c>
      <c r="AG155" s="792">
        <v>63884.46</v>
      </c>
      <c r="AH155" s="736">
        <v>63042.250999999997</v>
      </c>
      <c r="AI155" s="736">
        <v>57564.955000000002</v>
      </c>
      <c r="AJ155" s="736">
        <v>58419.665999999997</v>
      </c>
      <c r="AK155" s="736">
        <v>67835.941000000006</v>
      </c>
      <c r="AL155" s="736">
        <v>58934.012000000002</v>
      </c>
      <c r="AM155" s="736">
        <v>63988.614999999998</v>
      </c>
      <c r="AN155" s="736">
        <v>45550.705000000002</v>
      </c>
      <c r="AO155" s="736">
        <v>16887.334999999999</v>
      </c>
      <c r="AP155" s="736">
        <v>6642.7150000000001</v>
      </c>
      <c r="AQ155" s="736">
        <v>1594.348</v>
      </c>
      <c r="AR155" s="736">
        <v>2089.3470000000002</v>
      </c>
      <c r="AS155" s="738">
        <v>4374.9380000000001</v>
      </c>
      <c r="AT155" s="740">
        <f t="shared" si="15"/>
        <v>-0.93151796227126282</v>
      </c>
      <c r="AU155" s="746"/>
      <c r="AV155" s="761">
        <f t="shared" ref="AV155:BJ168" si="18">IF(M155=0,0,AE155*2000/M155)</f>
        <v>1.2235730193360879</v>
      </c>
      <c r="AW155" s="762">
        <f t="shared" si="18"/>
        <v>1.25705006903134</v>
      </c>
      <c r="AX155" s="763">
        <f t="shared" si="18"/>
        <v>1.2760214769342699</v>
      </c>
      <c r="AY155" s="762">
        <f t="shared" si="18"/>
        <v>1.3383055574817513</v>
      </c>
      <c r="AZ155" s="762">
        <f t="shared" si="18"/>
        <v>1.3271929521228951</v>
      </c>
      <c r="BA155" s="762">
        <f t="shared" si="18"/>
        <v>1.3068358673483602</v>
      </c>
      <c r="BB155" s="762">
        <f t="shared" si="18"/>
        <v>1.2969824130964793</v>
      </c>
      <c r="BC155" s="762">
        <f t="shared" si="18"/>
        <v>1.2385630824224045</v>
      </c>
      <c r="BD155" s="762">
        <f t="shared" si="18"/>
        <v>1.2604590918777214</v>
      </c>
      <c r="BE155" s="762">
        <f t="shared" si="18"/>
        <v>1.2317041083186255</v>
      </c>
      <c r="BF155" s="762">
        <f t="shared" si="18"/>
        <v>0.54258850811760506</v>
      </c>
      <c r="BG155" s="762">
        <f t="shared" si="18"/>
        <v>0.14925104706097594</v>
      </c>
      <c r="BH155" s="762">
        <f t="shared" si="18"/>
        <v>4.4443497956865134E-2</v>
      </c>
      <c r="BI155" s="762">
        <f t="shared" si="18"/>
        <v>6.1312498228690664E-2</v>
      </c>
      <c r="BJ155" s="762">
        <f t="shared" si="18"/>
        <v>9.2919995383803022E-2</v>
      </c>
      <c r="BK155" s="797">
        <f t="shared" si="16"/>
        <v>-0.92717991267118027</v>
      </c>
      <c r="BL155" s="832" t="s">
        <v>321</v>
      </c>
      <c r="BM155" s="823" t="s">
        <v>597</v>
      </c>
    </row>
    <row r="156" spans="1:66" ht="51" x14ac:dyDescent="0.2">
      <c r="A156" s="728">
        <v>176</v>
      </c>
      <c r="B156" s="752"/>
      <c r="C156" s="753"/>
      <c r="D156" s="753">
        <v>9</v>
      </c>
      <c r="E156" s="753">
        <v>37.1900000000023</v>
      </c>
      <c r="F156" s="754"/>
      <c r="G156" s="752"/>
      <c r="H156" s="752"/>
      <c r="I156" s="752"/>
      <c r="J156" s="852">
        <v>1378</v>
      </c>
      <c r="K156" s="755" t="s">
        <v>994</v>
      </c>
      <c r="L156" s="756">
        <v>3</v>
      </c>
      <c r="M156" s="742">
        <v>58268845.075000003</v>
      </c>
      <c r="N156" s="742">
        <v>41873069.350000001</v>
      </c>
      <c r="O156" s="757">
        <v>69737189.650000006</v>
      </c>
      <c r="P156" s="742">
        <v>77816245.275000006</v>
      </c>
      <c r="Q156" s="742">
        <v>65395083.075000003</v>
      </c>
      <c r="R156" s="742">
        <v>84065686.900000006</v>
      </c>
      <c r="S156" s="742">
        <v>78613078.125</v>
      </c>
      <c r="T156" s="742">
        <v>74606938.535999998</v>
      </c>
      <c r="U156" s="742">
        <v>49857376.773999996</v>
      </c>
      <c r="V156" s="742">
        <v>59376969.818999998</v>
      </c>
      <c r="W156" s="742">
        <v>88725013.615999997</v>
      </c>
      <c r="X156" s="742">
        <v>62643662.228</v>
      </c>
      <c r="Y156" s="742">
        <v>52785620.25</v>
      </c>
      <c r="Z156" s="742">
        <v>71350144.562999994</v>
      </c>
      <c r="AA156" s="744">
        <v>34755071.655000001</v>
      </c>
      <c r="AB156" s="758">
        <v>33.8333333333333</v>
      </c>
      <c r="AC156" s="745">
        <f t="shared" si="14"/>
        <v>-0.5016278713061102</v>
      </c>
      <c r="AD156" s="759"/>
      <c r="AE156" s="742">
        <v>35594.675999999999</v>
      </c>
      <c r="AF156" s="742">
        <v>26667.128000000001</v>
      </c>
      <c r="AG156" s="760">
        <v>43734.476999999999</v>
      </c>
      <c r="AH156" s="742">
        <v>50975.695</v>
      </c>
      <c r="AI156" s="742">
        <v>42587.851000000002</v>
      </c>
      <c r="AJ156" s="742">
        <v>53992.618000000002</v>
      </c>
      <c r="AK156" s="742">
        <v>49463.345999999998</v>
      </c>
      <c r="AL156" s="742">
        <v>44612.108</v>
      </c>
      <c r="AM156" s="742">
        <v>29551.194</v>
      </c>
      <c r="AN156" s="742">
        <v>3017.1909999999998</v>
      </c>
      <c r="AO156" s="742">
        <v>2980.268</v>
      </c>
      <c r="AP156" s="742">
        <v>1967.57</v>
      </c>
      <c r="AQ156" s="742">
        <v>1538.8320000000001</v>
      </c>
      <c r="AR156" s="742">
        <v>3604.9070000000002</v>
      </c>
      <c r="AS156" s="744">
        <v>1797.22</v>
      </c>
      <c r="AT156" s="745">
        <f t="shared" si="15"/>
        <v>-0.95890610513074159</v>
      </c>
      <c r="AU156" s="746"/>
      <c r="AV156" s="761">
        <f t="shared" si="18"/>
        <v>1.2217395403730678</v>
      </c>
      <c r="AW156" s="762">
        <f t="shared" si="18"/>
        <v>1.2737125992413068</v>
      </c>
      <c r="AX156" s="763">
        <f t="shared" si="18"/>
        <v>1.2542655423740607</v>
      </c>
      <c r="AY156" s="762">
        <f t="shared" si="18"/>
        <v>1.3101556061938893</v>
      </c>
      <c r="AZ156" s="762">
        <f t="shared" si="18"/>
        <v>1.302478687920835</v>
      </c>
      <c r="BA156" s="762">
        <f t="shared" si="18"/>
        <v>1.2845340350154206</v>
      </c>
      <c r="BB156" s="762">
        <f t="shared" si="18"/>
        <v>1.2583999298780797</v>
      </c>
      <c r="BC156" s="762">
        <f t="shared" si="18"/>
        <v>1.1959238343086112</v>
      </c>
      <c r="BD156" s="762">
        <f t="shared" si="18"/>
        <v>1.1854291546044831</v>
      </c>
      <c r="BE156" s="762">
        <f t="shared" si="18"/>
        <v>0.10162832523105721</v>
      </c>
      <c r="BF156" s="762">
        <f t="shared" si="18"/>
        <v>6.7179882617962455E-2</v>
      </c>
      <c r="BG156" s="762">
        <f t="shared" si="18"/>
        <v>6.2817847169878593E-2</v>
      </c>
      <c r="BH156" s="762">
        <f t="shared" si="18"/>
        <v>5.8304969903237996E-2</v>
      </c>
      <c r="BI156" s="762">
        <f t="shared" si="18"/>
        <v>0.10104834466921024</v>
      </c>
      <c r="BJ156" s="762">
        <f t="shared" si="18"/>
        <v>0.10342202817708447</v>
      </c>
      <c r="BK156" s="797">
        <f t="shared" si="16"/>
        <v>-0.91754375394756649</v>
      </c>
      <c r="BL156" s="795" t="s">
        <v>322</v>
      </c>
      <c r="BM156" s="823" t="s">
        <v>598</v>
      </c>
      <c r="BN156" s="769"/>
    </row>
    <row r="157" spans="1:66" ht="38.25" x14ac:dyDescent="0.2">
      <c r="A157" s="728">
        <v>177</v>
      </c>
      <c r="B157" s="752"/>
      <c r="C157" s="753"/>
      <c r="D157" s="732">
        <v>53</v>
      </c>
      <c r="E157" s="753">
        <v>13.7099999999991</v>
      </c>
      <c r="F157" s="754">
        <v>3936</v>
      </c>
      <c r="G157" s="752">
        <v>100</v>
      </c>
      <c r="H157" s="752" t="s">
        <v>245</v>
      </c>
      <c r="I157" s="752" t="s">
        <v>9</v>
      </c>
      <c r="J157" s="852">
        <v>8102</v>
      </c>
      <c r="K157" s="755" t="s">
        <v>995</v>
      </c>
      <c r="L157" s="756" t="s">
        <v>351</v>
      </c>
      <c r="M157" s="742">
        <v>24434215.699999999</v>
      </c>
      <c r="N157" s="742">
        <v>25439318.399999999</v>
      </c>
      <c r="O157" s="757">
        <v>25492185.149999999</v>
      </c>
      <c r="P157" s="742">
        <v>24105186.350000001</v>
      </c>
      <c r="Q157" s="742">
        <v>18201956.125</v>
      </c>
      <c r="R157" s="742">
        <v>19956615.199999999</v>
      </c>
      <c r="S157" s="742">
        <v>19419066.899999999</v>
      </c>
      <c r="T157" s="742">
        <v>21267242.925000001</v>
      </c>
      <c r="U157" s="742">
        <v>23795997.326000001</v>
      </c>
      <c r="V157" s="742">
        <v>15843929.017000001</v>
      </c>
      <c r="W157" s="742">
        <v>10204071.398</v>
      </c>
      <c r="X157" s="742">
        <v>15594339.252</v>
      </c>
      <c r="Y157" s="742">
        <v>10849974.869000001</v>
      </c>
      <c r="Z157" s="742">
        <v>10295198.651000001</v>
      </c>
      <c r="AA157" s="744">
        <v>15842421.612</v>
      </c>
      <c r="AB157" s="758">
        <v>98</v>
      </c>
      <c r="AC157" s="745">
        <f t="shared" si="14"/>
        <v>-0.37853810809937566</v>
      </c>
      <c r="AD157" s="759"/>
      <c r="AE157" s="742">
        <v>14785.200999999999</v>
      </c>
      <c r="AF157" s="742">
        <v>15567.097</v>
      </c>
      <c r="AG157" s="760">
        <v>15862.42</v>
      </c>
      <c r="AH157" s="742">
        <v>15686.468000000001</v>
      </c>
      <c r="AI157" s="742">
        <v>12170.949000000001</v>
      </c>
      <c r="AJ157" s="742">
        <v>12850.805</v>
      </c>
      <c r="AK157" s="742">
        <v>12994.227000000001</v>
      </c>
      <c r="AL157" s="742">
        <v>13384.091</v>
      </c>
      <c r="AM157" s="742">
        <v>15426.485000000001</v>
      </c>
      <c r="AN157" s="742">
        <v>10855.921</v>
      </c>
      <c r="AO157" s="742">
        <v>6996.17</v>
      </c>
      <c r="AP157" s="742">
        <v>10337.218999999999</v>
      </c>
      <c r="AQ157" s="742">
        <v>7258.8680000000004</v>
      </c>
      <c r="AR157" s="742">
        <v>6832.7110000000002</v>
      </c>
      <c r="AS157" s="744">
        <v>10714.504000000001</v>
      </c>
      <c r="AT157" s="745">
        <f t="shared" si="15"/>
        <v>-0.32453534832642178</v>
      </c>
      <c r="AU157" s="746"/>
      <c r="AV157" s="761">
        <f t="shared" si="18"/>
        <v>1.2102046721311379</v>
      </c>
      <c r="AW157" s="762">
        <f t="shared" si="18"/>
        <v>1.2238611707458327</v>
      </c>
      <c r="AX157" s="763">
        <f t="shared" si="18"/>
        <v>1.2444927656584199</v>
      </c>
      <c r="AY157" s="762">
        <f t="shared" si="18"/>
        <v>1.3015014920222758</v>
      </c>
      <c r="AZ157" s="762">
        <f t="shared" si="18"/>
        <v>1.3373231883889074</v>
      </c>
      <c r="BA157" s="762">
        <f t="shared" si="18"/>
        <v>1.2878742082474988</v>
      </c>
      <c r="BB157" s="762">
        <f t="shared" si="18"/>
        <v>1.3382957138893219</v>
      </c>
      <c r="BC157" s="762">
        <f t="shared" si="18"/>
        <v>1.2586578379905349</v>
      </c>
      <c r="BD157" s="762">
        <f t="shared" si="18"/>
        <v>1.2965613324510423</v>
      </c>
      <c r="BE157" s="762">
        <f t="shared" si="18"/>
        <v>1.3703571870780238</v>
      </c>
      <c r="BF157" s="762">
        <f t="shared" si="18"/>
        <v>1.3712506953589625</v>
      </c>
      <c r="BG157" s="762">
        <f t="shared" si="18"/>
        <v>1.3257655656906699</v>
      </c>
      <c r="BH157" s="762">
        <f t="shared" si="18"/>
        <v>1.3380432835360145</v>
      </c>
      <c r="BI157" s="762">
        <f t="shared" si="18"/>
        <v>1.3273587487962304</v>
      </c>
      <c r="BJ157" s="762">
        <f t="shared" si="18"/>
        <v>1.3526346239749347</v>
      </c>
      <c r="BK157" s="797">
        <f t="shared" si="16"/>
        <v>8.6896333430512562E-2</v>
      </c>
      <c r="BL157" s="795"/>
      <c r="BM157" s="824" t="s">
        <v>1070</v>
      </c>
      <c r="BN157" s="769"/>
    </row>
    <row r="158" spans="1:66" ht="25.5" x14ac:dyDescent="0.2">
      <c r="A158" s="728">
        <v>178</v>
      </c>
      <c r="B158" s="752"/>
      <c r="C158" s="753"/>
      <c r="D158" s="731"/>
      <c r="E158" s="732">
        <v>11.450000000000699</v>
      </c>
      <c r="F158" s="754">
        <v>3938</v>
      </c>
      <c r="G158" s="752">
        <v>104</v>
      </c>
      <c r="H158" s="752" t="s">
        <v>247</v>
      </c>
      <c r="I158" s="752" t="s">
        <v>9</v>
      </c>
      <c r="J158" s="852">
        <v>6041</v>
      </c>
      <c r="K158" s="755" t="s">
        <v>996</v>
      </c>
      <c r="L158" s="756">
        <v>51</v>
      </c>
      <c r="M158" s="742">
        <v>25248454.600000001</v>
      </c>
      <c r="N158" s="742">
        <v>20114289.5</v>
      </c>
      <c r="O158" s="757">
        <v>16584642.525</v>
      </c>
      <c r="P158" s="742">
        <v>25282492.800000001</v>
      </c>
      <c r="Q158" s="742">
        <v>22692672.350000001</v>
      </c>
      <c r="R158" s="742">
        <v>19990716.324999999</v>
      </c>
      <c r="S158" s="742">
        <v>18345959.475000001</v>
      </c>
      <c r="T158" s="742">
        <v>23115703.625</v>
      </c>
      <c r="U158" s="742">
        <v>17352159.673</v>
      </c>
      <c r="V158" s="742">
        <v>7550082.5420000004</v>
      </c>
      <c r="W158" s="742">
        <v>2027863.2849999999</v>
      </c>
      <c r="X158" s="742">
        <v>0</v>
      </c>
      <c r="Y158" s="742">
        <v>0</v>
      </c>
      <c r="Z158" s="742">
        <v>0</v>
      </c>
      <c r="AA158" s="744">
        <v>0</v>
      </c>
      <c r="AB158" s="758">
        <v>88</v>
      </c>
      <c r="AC158" s="745">
        <f t="shared" si="14"/>
        <v>-1</v>
      </c>
      <c r="AD158" s="759"/>
      <c r="AE158" s="742">
        <v>20791.508999999998</v>
      </c>
      <c r="AF158" s="742">
        <v>15063.473</v>
      </c>
      <c r="AG158" s="760">
        <v>13036.72</v>
      </c>
      <c r="AH158" s="742">
        <v>21368.078000000001</v>
      </c>
      <c r="AI158" s="742">
        <v>17534.901999999998</v>
      </c>
      <c r="AJ158" s="742">
        <v>15685.870999999999</v>
      </c>
      <c r="AK158" s="742">
        <v>14720.800999999999</v>
      </c>
      <c r="AL158" s="742">
        <v>15596.663</v>
      </c>
      <c r="AM158" s="742">
        <v>13051.91</v>
      </c>
      <c r="AN158" s="742">
        <v>5610.0739999999996</v>
      </c>
      <c r="AO158" s="742">
        <v>1527.1179999999999</v>
      </c>
      <c r="AP158" s="742">
        <v>0</v>
      </c>
      <c r="AQ158" s="742">
        <v>0</v>
      </c>
      <c r="AR158" s="742">
        <v>0</v>
      </c>
      <c r="AS158" s="744">
        <v>0</v>
      </c>
      <c r="AT158" s="745">
        <f t="shared" si="15"/>
        <v>-1</v>
      </c>
      <c r="AU158" s="746"/>
      <c r="AV158" s="761">
        <f t="shared" si="18"/>
        <v>1.6469529980658697</v>
      </c>
      <c r="AW158" s="762">
        <f t="shared" si="18"/>
        <v>1.4977882266236648</v>
      </c>
      <c r="AX158" s="763">
        <f t="shared" si="18"/>
        <v>1.5721436238795263</v>
      </c>
      <c r="AY158" s="762">
        <f t="shared" si="18"/>
        <v>1.6903458190641707</v>
      </c>
      <c r="AZ158" s="762">
        <f t="shared" si="18"/>
        <v>1.545424155388204</v>
      </c>
      <c r="BA158" s="762">
        <f t="shared" si="18"/>
        <v>1.5693155507772931</v>
      </c>
      <c r="BB158" s="762">
        <f t="shared" si="18"/>
        <v>1.6048003398306863</v>
      </c>
      <c r="BC158" s="762">
        <f t="shared" si="18"/>
        <v>1.3494430671910815</v>
      </c>
      <c r="BD158" s="762">
        <f t="shared" si="18"/>
        <v>1.5043556820548167</v>
      </c>
      <c r="BE158" s="762">
        <f t="shared" si="18"/>
        <v>1.4860960708156454</v>
      </c>
      <c r="BF158" s="762">
        <f t="shared" si="18"/>
        <v>1.5061350647215845</v>
      </c>
      <c r="BG158" s="762">
        <f t="shared" si="18"/>
        <v>0</v>
      </c>
      <c r="BH158" s="762">
        <f t="shared" si="18"/>
        <v>0</v>
      </c>
      <c r="BI158" s="762">
        <f t="shared" si="18"/>
        <v>0</v>
      </c>
      <c r="BJ158" s="762">
        <f t="shared" si="18"/>
        <v>0</v>
      </c>
      <c r="BK158" s="797">
        <f t="shared" si="16"/>
        <v>-1</v>
      </c>
      <c r="BL158" s="795" t="s">
        <v>323</v>
      </c>
      <c r="BM158" s="847" t="s">
        <v>305</v>
      </c>
    </row>
    <row r="159" spans="1:66" ht="25.5" x14ac:dyDescent="0.2">
      <c r="A159" s="728">
        <v>179</v>
      </c>
      <c r="B159" s="752"/>
      <c r="C159" s="753"/>
      <c r="D159" s="753">
        <v>80</v>
      </c>
      <c r="E159" s="753">
        <v>23.489999999997998</v>
      </c>
      <c r="F159" s="754"/>
      <c r="G159" s="752"/>
      <c r="H159" s="752"/>
      <c r="I159" s="752"/>
      <c r="J159" s="852">
        <v>7253</v>
      </c>
      <c r="K159" s="755" t="s">
        <v>997</v>
      </c>
      <c r="L159" s="756" t="s">
        <v>373</v>
      </c>
      <c r="M159" s="742">
        <v>38608285.468000002</v>
      </c>
      <c r="N159" s="742">
        <v>31147662.618999999</v>
      </c>
      <c r="O159" s="757">
        <v>32655965.208999999</v>
      </c>
      <c r="P159" s="742">
        <v>33119641.302999999</v>
      </c>
      <c r="Q159" s="742">
        <v>31493172.215</v>
      </c>
      <c r="R159" s="742">
        <v>29415446.179000001</v>
      </c>
      <c r="S159" s="742">
        <v>30917879.598000001</v>
      </c>
      <c r="T159" s="742">
        <v>36858316.207999997</v>
      </c>
      <c r="U159" s="742">
        <v>30372378.329999998</v>
      </c>
      <c r="V159" s="742">
        <v>15796975.452</v>
      </c>
      <c r="W159" s="742">
        <v>21903715.895</v>
      </c>
      <c r="X159" s="742">
        <v>14848486.823000001</v>
      </c>
      <c r="Y159" s="742">
        <v>10354363.129000001</v>
      </c>
      <c r="Z159" s="742">
        <v>11278824.567</v>
      </c>
      <c r="AA159" s="744">
        <v>13997727.848999999</v>
      </c>
      <c r="AB159" s="758">
        <v>94</v>
      </c>
      <c r="AC159" s="745">
        <f t="shared" si="14"/>
        <v>-0.57135770572347933</v>
      </c>
      <c r="AD159" s="759"/>
      <c r="AE159" s="742">
        <v>33373.726999999999</v>
      </c>
      <c r="AF159" s="742">
        <v>24230.623</v>
      </c>
      <c r="AG159" s="760">
        <v>27209.37</v>
      </c>
      <c r="AH159" s="742">
        <v>28522.67</v>
      </c>
      <c r="AI159" s="742">
        <v>24938.875</v>
      </c>
      <c r="AJ159" s="742">
        <v>23688.913</v>
      </c>
      <c r="AK159" s="742">
        <v>25020.187000000002</v>
      </c>
      <c r="AL159" s="742">
        <v>24933.010999999999</v>
      </c>
      <c r="AM159" s="742">
        <v>22873.738000000001</v>
      </c>
      <c r="AN159" s="742">
        <v>11331.296</v>
      </c>
      <c r="AO159" s="742">
        <v>15942.194</v>
      </c>
      <c r="AP159" s="742">
        <v>11041.119000000001</v>
      </c>
      <c r="AQ159" s="742">
        <v>8078.2539999999999</v>
      </c>
      <c r="AR159" s="742">
        <v>9031.7080000000005</v>
      </c>
      <c r="AS159" s="744">
        <v>10649.662</v>
      </c>
      <c r="AT159" s="745">
        <f t="shared" si="15"/>
        <v>-0.60860313928620913</v>
      </c>
      <c r="AU159" s="746"/>
      <c r="AV159" s="761">
        <f t="shared" si="18"/>
        <v>1.7288375588530809</v>
      </c>
      <c r="AW159" s="762">
        <f t="shared" si="18"/>
        <v>1.5558549799636894</v>
      </c>
      <c r="AX159" s="763">
        <f t="shared" si="18"/>
        <v>1.6664257097200168</v>
      </c>
      <c r="AY159" s="762">
        <f t="shared" si="18"/>
        <v>1.7224021081059473</v>
      </c>
      <c r="AZ159" s="762">
        <f t="shared" si="18"/>
        <v>1.5837639237956329</v>
      </c>
      <c r="BA159" s="762">
        <f t="shared" si="18"/>
        <v>1.6106444794919865</v>
      </c>
      <c r="BB159" s="762">
        <f t="shared" si="18"/>
        <v>1.6184930742545807</v>
      </c>
      <c r="BC159" s="762">
        <f t="shared" si="18"/>
        <v>1.3529110152128088</v>
      </c>
      <c r="BD159" s="762">
        <f t="shared" si="18"/>
        <v>1.5062197468682723</v>
      </c>
      <c r="BE159" s="762">
        <f t="shared" si="18"/>
        <v>1.4346158901659094</v>
      </c>
      <c r="BF159" s="762">
        <f t="shared" si="18"/>
        <v>1.4556611377194819</v>
      </c>
      <c r="BG159" s="762">
        <f t="shared" si="18"/>
        <v>1.4871709328518963</v>
      </c>
      <c r="BH159" s="762">
        <f t="shared" si="18"/>
        <v>1.5603574839624499</v>
      </c>
      <c r="BI159" s="762">
        <f t="shared" si="18"/>
        <v>1.6015335545559071</v>
      </c>
      <c r="BJ159" s="762">
        <f t="shared" si="18"/>
        <v>1.521627240489722</v>
      </c>
      <c r="BK159" s="797">
        <f t="shared" si="16"/>
        <v>-8.6891643825288217E-2</v>
      </c>
      <c r="BL159" s="795"/>
      <c r="BM159" s="847" t="s">
        <v>305</v>
      </c>
    </row>
    <row r="160" spans="1:66" ht="25.5" x14ac:dyDescent="0.2">
      <c r="A160" s="728">
        <v>180</v>
      </c>
      <c r="B160" s="752"/>
      <c r="C160" s="753"/>
      <c r="D160" s="753">
        <v>94</v>
      </c>
      <c r="E160" s="767"/>
      <c r="F160" s="754">
        <v>3942</v>
      </c>
      <c r="G160" s="752">
        <v>97</v>
      </c>
      <c r="H160" s="752" t="s">
        <v>250</v>
      </c>
      <c r="I160" s="752" t="s">
        <v>9</v>
      </c>
      <c r="J160" s="852">
        <v>3938</v>
      </c>
      <c r="K160" s="755" t="s">
        <v>998</v>
      </c>
      <c r="L160" s="756">
        <v>3</v>
      </c>
      <c r="M160" s="742">
        <v>10115633.125</v>
      </c>
      <c r="N160" s="742">
        <v>10464032.49</v>
      </c>
      <c r="O160" s="757">
        <v>8293499.0999999996</v>
      </c>
      <c r="P160" s="742">
        <v>10809059.790999999</v>
      </c>
      <c r="Q160" s="742">
        <v>6435307.358</v>
      </c>
      <c r="R160" s="742">
        <v>6529044.5199999996</v>
      </c>
      <c r="S160" s="742">
        <v>6311050.6040000003</v>
      </c>
      <c r="T160" s="742">
        <v>7794469.966</v>
      </c>
      <c r="U160" s="742">
        <v>5376906.8820000002</v>
      </c>
      <c r="V160" s="742">
        <v>2588810.7289999998</v>
      </c>
      <c r="W160" s="742">
        <v>4067996.787</v>
      </c>
      <c r="X160" s="742">
        <v>3980914.3160000001</v>
      </c>
      <c r="Y160" s="742">
        <v>1534131.175</v>
      </c>
      <c r="Z160" s="742">
        <v>0</v>
      </c>
      <c r="AA160" s="744">
        <v>0</v>
      </c>
      <c r="AB160" s="758">
        <v>79</v>
      </c>
      <c r="AC160" s="745">
        <f t="shared" si="14"/>
        <v>-1</v>
      </c>
      <c r="AD160" s="759"/>
      <c r="AE160" s="742">
        <v>12540.23</v>
      </c>
      <c r="AF160" s="742">
        <v>12864.194</v>
      </c>
      <c r="AG160" s="760">
        <v>10136.462</v>
      </c>
      <c r="AH160" s="742">
        <v>13072.85</v>
      </c>
      <c r="AI160" s="742">
        <v>8521.6949999999997</v>
      </c>
      <c r="AJ160" s="742">
        <v>8813.8960000000006</v>
      </c>
      <c r="AK160" s="742">
        <v>8469.0879999999997</v>
      </c>
      <c r="AL160" s="742">
        <v>10338.132</v>
      </c>
      <c r="AM160" s="742">
        <v>6832.5959999999995</v>
      </c>
      <c r="AN160" s="742">
        <v>3244.9349999999999</v>
      </c>
      <c r="AO160" s="742">
        <v>4700.6899999999996</v>
      </c>
      <c r="AP160" s="742">
        <v>5034.4859999999999</v>
      </c>
      <c r="AQ160" s="742">
        <v>1879.6859999999999</v>
      </c>
      <c r="AR160" s="742">
        <v>0</v>
      </c>
      <c r="AS160" s="744">
        <v>0</v>
      </c>
      <c r="AT160" s="745">
        <f t="shared" si="15"/>
        <v>-1</v>
      </c>
      <c r="AU160" s="746"/>
      <c r="AV160" s="761">
        <f t="shared" si="18"/>
        <v>2.4793761982149785</v>
      </c>
      <c r="AW160" s="762">
        <f t="shared" si="18"/>
        <v>2.4587450416068042</v>
      </c>
      <c r="AX160" s="763">
        <f t="shared" si="18"/>
        <v>2.4444355459084814</v>
      </c>
      <c r="AY160" s="762">
        <f t="shared" si="18"/>
        <v>2.4188690326026157</v>
      </c>
      <c r="AZ160" s="762">
        <f t="shared" si="18"/>
        <v>2.6484189568370264</v>
      </c>
      <c r="BA160" s="762">
        <f t="shared" si="18"/>
        <v>2.6999037831648911</v>
      </c>
      <c r="BB160" s="762">
        <f t="shared" si="18"/>
        <v>2.6838916470206136</v>
      </c>
      <c r="BC160" s="762">
        <f t="shared" si="18"/>
        <v>2.6526837732637687</v>
      </c>
      <c r="BD160" s="762">
        <f t="shared" si="18"/>
        <v>2.5414596718693927</v>
      </c>
      <c r="BE160" s="762">
        <f t="shared" si="18"/>
        <v>2.5068924225707661</v>
      </c>
      <c r="BF160" s="762">
        <f t="shared" si="18"/>
        <v>2.3110588558092684</v>
      </c>
      <c r="BG160" s="762">
        <f t="shared" si="18"/>
        <v>2.5293114095751865</v>
      </c>
      <c r="BH160" s="762">
        <f t="shared" si="18"/>
        <v>2.4504892810094936</v>
      </c>
      <c r="BI160" s="762">
        <f t="shared" si="18"/>
        <v>0</v>
      </c>
      <c r="BJ160" s="762">
        <f t="shared" si="18"/>
        <v>0</v>
      </c>
      <c r="BK160" s="797">
        <f t="shared" si="16"/>
        <v>-1</v>
      </c>
      <c r="BL160" s="795"/>
      <c r="BM160" s="847" t="s">
        <v>463</v>
      </c>
    </row>
    <row r="161" spans="1:66" ht="38.25" x14ac:dyDescent="0.2">
      <c r="A161" s="728">
        <v>181</v>
      </c>
      <c r="B161" s="752"/>
      <c r="C161" s="753"/>
      <c r="D161" s="732">
        <v>11</v>
      </c>
      <c r="E161" s="753">
        <v>40.5899999999965</v>
      </c>
      <c r="F161" s="754">
        <v>3943</v>
      </c>
      <c r="G161" s="752">
        <v>97</v>
      </c>
      <c r="H161" s="752" t="s">
        <v>252</v>
      </c>
      <c r="I161" s="752" t="s">
        <v>9</v>
      </c>
      <c r="J161" s="852">
        <v>988</v>
      </c>
      <c r="K161" s="755" t="s">
        <v>999</v>
      </c>
      <c r="L161" s="756">
        <v>2</v>
      </c>
      <c r="M161" s="742">
        <v>38859600.225000001</v>
      </c>
      <c r="N161" s="742">
        <v>25435098.550000001</v>
      </c>
      <c r="O161" s="757">
        <v>37176430.733999997</v>
      </c>
      <c r="P161" s="742">
        <v>33811121.597000003</v>
      </c>
      <c r="Q161" s="742">
        <v>36742125.663999997</v>
      </c>
      <c r="R161" s="742">
        <v>28341735.951000001</v>
      </c>
      <c r="S161" s="742">
        <v>36138702.509999998</v>
      </c>
      <c r="T161" s="742">
        <v>33276780.068</v>
      </c>
      <c r="U161" s="742">
        <v>30360816.752999999</v>
      </c>
      <c r="V161" s="742">
        <v>20279946.760000002</v>
      </c>
      <c r="W161" s="742">
        <v>34716235.544</v>
      </c>
      <c r="X161" s="742">
        <v>36221329.108999997</v>
      </c>
      <c r="Y161" s="742">
        <v>18048726.776999999</v>
      </c>
      <c r="Z161" s="742">
        <v>37545320.559</v>
      </c>
      <c r="AA161" s="744">
        <v>35031572.189000003</v>
      </c>
      <c r="AB161" s="758">
        <v>25.1666666666667</v>
      </c>
      <c r="AC161" s="745">
        <f t="shared" si="14"/>
        <v>-5.7694041699339282E-2</v>
      </c>
      <c r="AD161" s="759"/>
      <c r="AE161" s="742">
        <v>47951.743000000002</v>
      </c>
      <c r="AF161" s="742">
        <v>31936.781999999999</v>
      </c>
      <c r="AG161" s="760">
        <v>45890.71</v>
      </c>
      <c r="AH161" s="742">
        <v>45875.932000000001</v>
      </c>
      <c r="AI161" s="742">
        <v>50740.652000000002</v>
      </c>
      <c r="AJ161" s="742">
        <v>36993.205000000002</v>
      </c>
      <c r="AK161" s="742">
        <v>42295.906000000003</v>
      </c>
      <c r="AL161" s="742">
        <v>45757.247000000003</v>
      </c>
      <c r="AM161" s="742">
        <v>37633.434999999998</v>
      </c>
      <c r="AN161" s="742">
        <v>25389.53</v>
      </c>
      <c r="AO161" s="742">
        <v>1315.4949999999999</v>
      </c>
      <c r="AP161" s="742">
        <v>2038.2170000000001</v>
      </c>
      <c r="AQ161" s="742">
        <v>1189.931</v>
      </c>
      <c r="AR161" s="742">
        <v>3381.703</v>
      </c>
      <c r="AS161" s="744">
        <v>2643.9209999999998</v>
      </c>
      <c r="AT161" s="745">
        <f t="shared" si="15"/>
        <v>-0.94238657453763508</v>
      </c>
      <c r="AU161" s="746"/>
      <c r="AV161" s="761">
        <f t="shared" si="18"/>
        <v>2.4679483433877758</v>
      </c>
      <c r="AW161" s="762">
        <f t="shared" si="18"/>
        <v>2.5112371345618394</v>
      </c>
      <c r="AX161" s="763">
        <f t="shared" si="18"/>
        <v>2.4688066656184016</v>
      </c>
      <c r="AY161" s="762">
        <f t="shared" si="18"/>
        <v>2.7136592832856801</v>
      </c>
      <c r="AZ161" s="762">
        <f t="shared" si="18"/>
        <v>2.7619878318426081</v>
      </c>
      <c r="BA161" s="762">
        <f t="shared" si="18"/>
        <v>2.6105108779474562</v>
      </c>
      <c r="BB161" s="762">
        <f t="shared" si="18"/>
        <v>2.3407539874070595</v>
      </c>
      <c r="BC161" s="762">
        <f t="shared" si="18"/>
        <v>2.7501006351273518</v>
      </c>
      <c r="BD161" s="762">
        <f t="shared" si="18"/>
        <v>2.47907922281316</v>
      </c>
      <c r="BE161" s="762">
        <f t="shared" si="18"/>
        <v>2.5039049954586763</v>
      </c>
      <c r="BF161" s="762">
        <f t="shared" si="18"/>
        <v>7.578557867155368E-2</v>
      </c>
      <c r="BG161" s="762">
        <f t="shared" si="18"/>
        <v>0.11254236385784969</v>
      </c>
      <c r="BH161" s="762">
        <f t="shared" si="18"/>
        <v>0.13185761130988616</v>
      </c>
      <c r="BI161" s="762">
        <f t="shared" si="18"/>
        <v>0.1801397857123567</v>
      </c>
      <c r="BJ161" s="762">
        <f t="shared" si="18"/>
        <v>0.15094503813506821</v>
      </c>
      <c r="BK161" s="797">
        <f t="shared" si="16"/>
        <v>-0.93885910944862971</v>
      </c>
      <c r="BL161" s="795" t="s">
        <v>321</v>
      </c>
      <c r="BM161" s="856" t="s">
        <v>456</v>
      </c>
    </row>
    <row r="162" spans="1:66" ht="38.25" x14ac:dyDescent="0.2">
      <c r="A162" s="728">
        <v>182</v>
      </c>
      <c r="B162" s="752"/>
      <c r="C162" s="753"/>
      <c r="D162" s="732">
        <v>13</v>
      </c>
      <c r="E162" s="732">
        <v>37.5599999999977</v>
      </c>
      <c r="F162" s="754"/>
      <c r="G162" s="752"/>
      <c r="H162" s="752"/>
      <c r="I162" s="752"/>
      <c r="J162" s="852">
        <v>990</v>
      </c>
      <c r="K162" s="755" t="s">
        <v>1000</v>
      </c>
      <c r="L162" s="756">
        <v>1</v>
      </c>
      <c r="M162" s="742">
        <v>34811565</v>
      </c>
      <c r="N162" s="742">
        <v>40273055.969999999</v>
      </c>
      <c r="O162" s="757">
        <v>36426423.82</v>
      </c>
      <c r="P162" s="742">
        <v>41171779.443000004</v>
      </c>
      <c r="Q162" s="742">
        <v>35983277.206</v>
      </c>
      <c r="R162" s="742">
        <v>37245972.619999997</v>
      </c>
      <c r="S162" s="742">
        <v>39172799.358000003</v>
      </c>
      <c r="T162" s="742">
        <v>32286231.93</v>
      </c>
      <c r="U162" s="742">
        <v>35850752.583999999</v>
      </c>
      <c r="V162" s="742">
        <v>20951596.942000002</v>
      </c>
      <c r="W162" s="742">
        <v>34767665.147</v>
      </c>
      <c r="X162" s="742">
        <v>32660530.359000001</v>
      </c>
      <c r="Y162" s="742">
        <v>35151530.483000003</v>
      </c>
      <c r="Z162" s="742">
        <v>37040977.325999998</v>
      </c>
      <c r="AA162" s="744">
        <v>28543040.359000001</v>
      </c>
      <c r="AB162" s="758">
        <v>25.8333333333333</v>
      </c>
      <c r="AC162" s="745">
        <f t="shared" si="14"/>
        <v>-0.21641936359043876</v>
      </c>
      <c r="AD162" s="759"/>
      <c r="AE162" s="742">
        <v>42102.667999999998</v>
      </c>
      <c r="AF162" s="742">
        <v>47724.228000000003</v>
      </c>
      <c r="AG162" s="760">
        <v>45228.548000000003</v>
      </c>
      <c r="AH162" s="742">
        <v>56646.373</v>
      </c>
      <c r="AI162" s="742">
        <v>49128.341999999997</v>
      </c>
      <c r="AJ162" s="742">
        <v>45827.311999999998</v>
      </c>
      <c r="AK162" s="742">
        <v>45269.21</v>
      </c>
      <c r="AL162" s="742">
        <v>42274.307999999997</v>
      </c>
      <c r="AM162" s="742">
        <v>44458.805999999997</v>
      </c>
      <c r="AN162" s="742">
        <v>22266.46</v>
      </c>
      <c r="AO162" s="742">
        <v>1128.6510000000001</v>
      </c>
      <c r="AP162" s="742">
        <v>1914.94</v>
      </c>
      <c r="AQ162" s="742">
        <v>2232.4340000000002</v>
      </c>
      <c r="AR162" s="742">
        <v>3385.44</v>
      </c>
      <c r="AS162" s="744">
        <v>1941.8409999999999</v>
      </c>
      <c r="AT162" s="745">
        <f t="shared" si="15"/>
        <v>-0.95706603271898094</v>
      </c>
      <c r="AU162" s="746"/>
      <c r="AV162" s="761">
        <f t="shared" si="18"/>
        <v>2.418889699443274</v>
      </c>
      <c r="AW162" s="762">
        <f t="shared" si="18"/>
        <v>2.3700326111606973</v>
      </c>
      <c r="AX162" s="763">
        <f t="shared" si="18"/>
        <v>2.4832823679587879</v>
      </c>
      <c r="AY162" s="762">
        <f t="shared" si="18"/>
        <v>2.7517087561602089</v>
      </c>
      <c r="AZ162" s="762">
        <f t="shared" si="18"/>
        <v>2.7306207669049187</v>
      </c>
      <c r="BA162" s="762">
        <f t="shared" si="18"/>
        <v>2.4607928737719189</v>
      </c>
      <c r="BB162" s="762">
        <f t="shared" si="18"/>
        <v>2.3112573388633746</v>
      </c>
      <c r="BC162" s="762">
        <f t="shared" si="18"/>
        <v>2.6187204559302688</v>
      </c>
      <c r="BD162" s="762">
        <f t="shared" si="18"/>
        <v>2.4802160510204594</v>
      </c>
      <c r="BE162" s="762">
        <f t="shared" si="18"/>
        <v>2.1255143521173983</v>
      </c>
      <c r="BF162" s="762">
        <f t="shared" si="18"/>
        <v>6.4925326174650411E-2</v>
      </c>
      <c r="BG162" s="762">
        <f t="shared" si="18"/>
        <v>0.1172632519405684</v>
      </c>
      <c r="BH162" s="762">
        <f t="shared" si="18"/>
        <v>0.12701774115238884</v>
      </c>
      <c r="BI162" s="762">
        <f t="shared" si="18"/>
        <v>0.18279431291483089</v>
      </c>
      <c r="BJ162" s="762">
        <f t="shared" si="18"/>
        <v>0.13606406154190309</v>
      </c>
      <c r="BK162" s="797">
        <f t="shared" si="16"/>
        <v>-0.94520797823980629</v>
      </c>
      <c r="BL162" s="795" t="s">
        <v>321</v>
      </c>
      <c r="BM162" s="856" t="s">
        <v>455</v>
      </c>
    </row>
    <row r="163" spans="1:66" ht="39.75" customHeight="1" x14ac:dyDescent="0.2">
      <c r="A163" s="728">
        <v>183</v>
      </c>
      <c r="B163" s="752"/>
      <c r="C163" s="753"/>
      <c r="D163" s="732">
        <v>26</v>
      </c>
      <c r="E163" s="753">
        <v>34.1600000000035</v>
      </c>
      <c r="F163" s="754">
        <v>3947</v>
      </c>
      <c r="G163" s="752">
        <v>99</v>
      </c>
      <c r="H163" s="752" t="s">
        <v>255</v>
      </c>
      <c r="I163" s="752" t="s">
        <v>9</v>
      </c>
      <c r="J163" s="852">
        <v>2721</v>
      </c>
      <c r="K163" s="755" t="s">
        <v>1001</v>
      </c>
      <c r="L163" s="756" t="s">
        <v>350</v>
      </c>
      <c r="M163" s="742">
        <v>39927707.843000002</v>
      </c>
      <c r="N163" s="742">
        <v>35245932.288999997</v>
      </c>
      <c r="O163" s="757">
        <v>36005905.331</v>
      </c>
      <c r="P163" s="742">
        <v>34718914.969999999</v>
      </c>
      <c r="Q163" s="742">
        <v>32364383.498</v>
      </c>
      <c r="R163" s="742">
        <v>36285497.460000001</v>
      </c>
      <c r="S163" s="742">
        <v>33767862.060999997</v>
      </c>
      <c r="T163" s="742">
        <v>38902989.295000002</v>
      </c>
      <c r="U163" s="742">
        <v>29296743.669</v>
      </c>
      <c r="V163" s="742">
        <v>16261520.005999999</v>
      </c>
      <c r="W163" s="742">
        <v>13975787.902000001</v>
      </c>
      <c r="X163" s="742">
        <v>16398006.778000001</v>
      </c>
      <c r="Y163" s="742">
        <v>17977744.241</v>
      </c>
      <c r="Z163" s="742">
        <v>8975831.5529999994</v>
      </c>
      <c r="AA163" s="744">
        <v>10042601.448000001</v>
      </c>
      <c r="AB163" s="758">
        <v>57</v>
      </c>
      <c r="AC163" s="745">
        <f t="shared" si="14"/>
        <v>-0.72108460110420769</v>
      </c>
      <c r="AD163" s="759"/>
      <c r="AE163" s="742">
        <v>42911.358</v>
      </c>
      <c r="AF163" s="742">
        <v>38905.438999999998</v>
      </c>
      <c r="AG163" s="760">
        <v>39096.199000000001</v>
      </c>
      <c r="AH163" s="742">
        <v>42216.088000000003</v>
      </c>
      <c r="AI163" s="742">
        <v>40016.33</v>
      </c>
      <c r="AJ163" s="742">
        <v>42573.968999999997</v>
      </c>
      <c r="AK163" s="742">
        <v>40750.245999999999</v>
      </c>
      <c r="AL163" s="742">
        <v>43126.607000000004</v>
      </c>
      <c r="AM163" s="742">
        <v>32044.377</v>
      </c>
      <c r="AN163" s="742">
        <v>16756.109</v>
      </c>
      <c r="AO163" s="742">
        <v>14127.321</v>
      </c>
      <c r="AP163" s="742">
        <v>16712.263999999999</v>
      </c>
      <c r="AQ163" s="742">
        <v>19716.637999999999</v>
      </c>
      <c r="AR163" s="742">
        <v>10579.817999999999</v>
      </c>
      <c r="AS163" s="744">
        <v>14780.737999999999</v>
      </c>
      <c r="AT163" s="745">
        <f t="shared" si="15"/>
        <v>-0.62193925808491002</v>
      </c>
      <c r="AU163" s="746"/>
      <c r="AV163" s="761">
        <f t="shared" si="18"/>
        <v>2.1494526141461479</v>
      </c>
      <c r="AW163" s="762">
        <f t="shared" si="18"/>
        <v>2.2076555490712391</v>
      </c>
      <c r="AX163" s="763">
        <f t="shared" si="18"/>
        <v>2.1716548238735354</v>
      </c>
      <c r="AY163" s="762">
        <f t="shared" si="18"/>
        <v>2.4318783024456945</v>
      </c>
      <c r="AZ163" s="762">
        <f t="shared" si="18"/>
        <v>2.4728621821251662</v>
      </c>
      <c r="BA163" s="762">
        <f t="shared" si="18"/>
        <v>2.3466107387356181</v>
      </c>
      <c r="BB163" s="762">
        <f t="shared" si="18"/>
        <v>2.4135520292274748</v>
      </c>
      <c r="BC163" s="762">
        <f t="shared" si="18"/>
        <v>2.217135895289303</v>
      </c>
      <c r="BD163" s="762">
        <f t="shared" si="18"/>
        <v>2.1875726095734915</v>
      </c>
      <c r="BE163" s="762">
        <f t="shared" si="18"/>
        <v>2.0608293682038963</v>
      </c>
      <c r="BF163" s="762">
        <f t="shared" si="18"/>
        <v>2.0216850883918056</v>
      </c>
      <c r="BG163" s="762">
        <f t="shared" si="18"/>
        <v>2.0383287098553482</v>
      </c>
      <c r="BH163" s="762">
        <f t="shared" si="18"/>
        <v>2.193449604765684</v>
      </c>
      <c r="BI163" s="762">
        <f t="shared" si="18"/>
        <v>2.3574011917511752</v>
      </c>
      <c r="BJ163" s="762">
        <f t="shared" si="18"/>
        <v>2.9436074062151709</v>
      </c>
      <c r="BK163" s="797">
        <f t="shared" si="16"/>
        <v>0.35546744070713771</v>
      </c>
      <c r="BL163" s="795"/>
      <c r="BM163" s="824" t="s">
        <v>506</v>
      </c>
      <c r="BN163" s="769"/>
    </row>
    <row r="164" spans="1:66" ht="76.5" x14ac:dyDescent="0.2">
      <c r="A164" s="728">
        <v>184</v>
      </c>
      <c r="B164" s="752"/>
      <c r="C164" s="753"/>
      <c r="D164" s="732">
        <v>8</v>
      </c>
      <c r="E164" s="732">
        <v>48.9400000000023</v>
      </c>
      <c r="F164" s="754">
        <v>3948</v>
      </c>
      <c r="G164" s="752">
        <v>101</v>
      </c>
      <c r="H164" s="752" t="s">
        <v>257</v>
      </c>
      <c r="I164" s="752" t="s">
        <v>9</v>
      </c>
      <c r="J164" s="852">
        <v>983</v>
      </c>
      <c r="K164" s="755" t="s">
        <v>1002</v>
      </c>
      <c r="L164" s="756" t="s">
        <v>351</v>
      </c>
      <c r="M164" s="742">
        <v>85147594.599999994</v>
      </c>
      <c r="N164" s="742">
        <v>76914983.625</v>
      </c>
      <c r="O164" s="757">
        <v>84222423.125</v>
      </c>
      <c r="P164" s="742">
        <v>87636839.025000006</v>
      </c>
      <c r="Q164" s="742">
        <v>84089901.474999994</v>
      </c>
      <c r="R164" s="742">
        <v>64325953.524999999</v>
      </c>
      <c r="S164" s="742">
        <v>68972994.974999994</v>
      </c>
      <c r="T164" s="742">
        <v>88045915.870000005</v>
      </c>
      <c r="U164" s="742">
        <v>101435905.317</v>
      </c>
      <c r="V164" s="742">
        <v>90072293.194000006</v>
      </c>
      <c r="W164" s="742">
        <v>95411887.547999993</v>
      </c>
      <c r="X164" s="742">
        <v>87225450.306999996</v>
      </c>
      <c r="Y164" s="742">
        <v>73377203.497999996</v>
      </c>
      <c r="Z164" s="742">
        <v>56997932.645000003</v>
      </c>
      <c r="AA164" s="744">
        <v>82503415.765000001</v>
      </c>
      <c r="AB164" s="758">
        <v>23.3333333333333</v>
      </c>
      <c r="AC164" s="745">
        <f t="shared" si="14"/>
        <v>-2.0410328938751957E-2</v>
      </c>
      <c r="AD164" s="759"/>
      <c r="AE164" s="742">
        <v>53975.77</v>
      </c>
      <c r="AF164" s="742">
        <v>49904.680999999997</v>
      </c>
      <c r="AG164" s="760">
        <v>56009.209000000003</v>
      </c>
      <c r="AH164" s="742">
        <v>59330.921999999999</v>
      </c>
      <c r="AI164" s="742">
        <v>62616.962</v>
      </c>
      <c r="AJ164" s="742">
        <v>53765.118000000002</v>
      </c>
      <c r="AK164" s="742">
        <v>52005.493999999999</v>
      </c>
      <c r="AL164" s="742">
        <v>6084.4210000000003</v>
      </c>
      <c r="AM164" s="742">
        <v>3018.9349999999999</v>
      </c>
      <c r="AN164" s="742">
        <v>3172.97</v>
      </c>
      <c r="AO164" s="742">
        <v>4447.6779999999999</v>
      </c>
      <c r="AP164" s="742">
        <v>4518.4979999999996</v>
      </c>
      <c r="AQ164" s="742">
        <v>3454.6529999999998</v>
      </c>
      <c r="AR164" s="742">
        <v>2481.6120000000001</v>
      </c>
      <c r="AS164" s="744">
        <v>4457.9449999999997</v>
      </c>
      <c r="AT164" s="745">
        <f t="shared" si="15"/>
        <v>-0.9204069280821302</v>
      </c>
      <c r="AU164" s="746"/>
      <c r="AV164" s="761">
        <f t="shared" si="18"/>
        <v>1.2678166718288013</v>
      </c>
      <c r="AW164" s="762">
        <f t="shared" si="18"/>
        <v>1.2976582363538143</v>
      </c>
      <c r="AX164" s="763">
        <f t="shared" si="18"/>
        <v>1.330030814166272</v>
      </c>
      <c r="AY164" s="762">
        <f t="shared" si="18"/>
        <v>1.3540178459215029</v>
      </c>
      <c r="AZ164" s="762">
        <f t="shared" si="18"/>
        <v>1.4892861307160903</v>
      </c>
      <c r="BA164" s="762">
        <f t="shared" si="18"/>
        <v>1.6716462035531094</v>
      </c>
      <c r="BB164" s="762">
        <f t="shared" si="18"/>
        <v>1.5079958183300566</v>
      </c>
      <c r="BC164" s="762">
        <f t="shared" si="18"/>
        <v>0.13821018135545687</v>
      </c>
      <c r="BD164" s="762">
        <f t="shared" si="18"/>
        <v>5.9523991836331468E-2</v>
      </c>
      <c r="BE164" s="762">
        <f t="shared" si="18"/>
        <v>7.0453851844672732E-2</v>
      </c>
      <c r="BF164" s="762">
        <f t="shared" si="18"/>
        <v>9.3231108078905861E-2</v>
      </c>
      <c r="BG164" s="762">
        <f t="shared" si="18"/>
        <v>0.10360503692664531</v>
      </c>
      <c r="BH164" s="762">
        <f t="shared" si="18"/>
        <v>9.4161478914746646E-2</v>
      </c>
      <c r="BI164" s="762">
        <f t="shared" si="18"/>
        <v>8.7077263502036609E-2</v>
      </c>
      <c r="BJ164" s="762">
        <f t="shared" si="18"/>
        <v>0.10806691962179756</v>
      </c>
      <c r="BK164" s="797">
        <f t="shared" si="16"/>
        <v>-0.91874855945383549</v>
      </c>
      <c r="BL164" s="795" t="s">
        <v>325</v>
      </c>
      <c r="BM164" s="824" t="s">
        <v>508</v>
      </c>
      <c r="BN164" s="769"/>
    </row>
    <row r="165" spans="1:66" ht="54" customHeight="1" x14ac:dyDescent="0.2">
      <c r="A165" s="728">
        <v>185</v>
      </c>
      <c r="B165" s="752"/>
      <c r="C165" s="753"/>
      <c r="D165" s="753">
        <v>3</v>
      </c>
      <c r="E165" s="753">
        <v>17.959999999999098</v>
      </c>
      <c r="F165" s="754">
        <v>3954</v>
      </c>
      <c r="G165" s="752">
        <v>103</v>
      </c>
      <c r="H165" s="752" t="s">
        <v>259</v>
      </c>
      <c r="I165" s="752" t="s">
        <v>9</v>
      </c>
      <c r="J165" s="852">
        <v>1599</v>
      </c>
      <c r="K165" s="755" t="s">
        <v>1003</v>
      </c>
      <c r="L165" s="756" t="s">
        <v>351</v>
      </c>
      <c r="M165" s="742">
        <v>83066141.150000006</v>
      </c>
      <c r="N165" s="742">
        <v>58781576.625</v>
      </c>
      <c r="O165" s="757">
        <v>87609108.349999994</v>
      </c>
      <c r="P165" s="742">
        <v>79392371.075000003</v>
      </c>
      <c r="Q165" s="742">
        <v>85537377.474999994</v>
      </c>
      <c r="R165" s="742">
        <v>77396588.525000006</v>
      </c>
      <c r="S165" s="742">
        <v>80200072.875</v>
      </c>
      <c r="T165" s="742">
        <v>68379654.018999994</v>
      </c>
      <c r="U165" s="742">
        <v>75519929.605000004</v>
      </c>
      <c r="V165" s="742">
        <v>62590499.191</v>
      </c>
      <c r="W165" s="742">
        <v>70117306.341999993</v>
      </c>
      <c r="X165" s="742">
        <v>60392448.292000003</v>
      </c>
      <c r="Y165" s="742">
        <v>70836015.495000005</v>
      </c>
      <c r="Z165" s="742">
        <v>64541573.482000001</v>
      </c>
      <c r="AA165" s="744">
        <v>66803748.969999999</v>
      </c>
      <c r="AB165" s="758">
        <v>41.4</v>
      </c>
      <c r="AC165" s="745">
        <f t="shared" si="14"/>
        <v>-0.23747941021020558</v>
      </c>
      <c r="AD165" s="759"/>
      <c r="AE165" s="742">
        <v>109954.41800000001</v>
      </c>
      <c r="AF165" s="742">
        <v>72052.380999999994</v>
      </c>
      <c r="AG165" s="760">
        <v>20425.95</v>
      </c>
      <c r="AH165" s="742">
        <v>5725.9089999999997</v>
      </c>
      <c r="AI165" s="742">
        <v>4254.4009999999998</v>
      </c>
      <c r="AJ165" s="742">
        <v>2309.549</v>
      </c>
      <c r="AK165" s="742">
        <v>2258.3200000000002</v>
      </c>
      <c r="AL165" s="742">
        <v>1702.479</v>
      </c>
      <c r="AM165" s="742">
        <v>1829.9939999999999</v>
      </c>
      <c r="AN165" s="742">
        <v>1925.6010000000001</v>
      </c>
      <c r="AO165" s="742">
        <v>2562.6179999999999</v>
      </c>
      <c r="AP165" s="742">
        <v>2298.3719999999998</v>
      </c>
      <c r="AQ165" s="742">
        <v>4615.6769999999997</v>
      </c>
      <c r="AR165" s="742">
        <v>2866.4380000000001</v>
      </c>
      <c r="AS165" s="744">
        <v>2664.002</v>
      </c>
      <c r="AT165" s="745">
        <f t="shared" si="15"/>
        <v>-0.86957757166741323</v>
      </c>
      <c r="AU165" s="746"/>
      <c r="AV165" s="761">
        <f t="shared" si="18"/>
        <v>2.647394389043435</v>
      </c>
      <c r="AW165" s="762">
        <f t="shared" si="18"/>
        <v>2.4515293783173515</v>
      </c>
      <c r="AX165" s="763">
        <f t="shared" si="18"/>
        <v>0.46629740639290507</v>
      </c>
      <c r="AY165" s="762">
        <f t="shared" si="18"/>
        <v>0.14424330505486166</v>
      </c>
      <c r="AZ165" s="762">
        <f t="shared" si="18"/>
        <v>9.9474665358858669E-2</v>
      </c>
      <c r="BA165" s="762">
        <f t="shared" si="18"/>
        <v>5.9680899223458372E-2</v>
      </c>
      <c r="BB165" s="762">
        <f t="shared" si="18"/>
        <v>5.6317155809068209E-2</v>
      </c>
      <c r="BC165" s="762">
        <f t="shared" si="18"/>
        <v>4.9794899504081974E-2</v>
      </c>
      <c r="BD165" s="762">
        <f t="shared" si="18"/>
        <v>4.8463869327516965E-2</v>
      </c>
      <c r="BE165" s="762">
        <f t="shared" si="18"/>
        <v>6.1530137157841544E-2</v>
      </c>
      <c r="BF165" s="762">
        <f t="shared" si="18"/>
        <v>7.3095163910054592E-2</v>
      </c>
      <c r="BG165" s="762">
        <f t="shared" si="18"/>
        <v>7.6114549583659055E-2</v>
      </c>
      <c r="BH165" s="762">
        <f t="shared" si="18"/>
        <v>0.13032006297208515</v>
      </c>
      <c r="BI165" s="762">
        <f t="shared" si="18"/>
        <v>8.8824546578475369E-2</v>
      </c>
      <c r="BJ165" s="762">
        <f t="shared" si="18"/>
        <v>7.9756062828041013E-2</v>
      </c>
      <c r="BK165" s="797">
        <f t="shared" si="16"/>
        <v>-0.82895881097644775</v>
      </c>
      <c r="BL165" s="795" t="s">
        <v>343</v>
      </c>
      <c r="BM165" s="824" t="s">
        <v>1071</v>
      </c>
      <c r="BN165" s="769"/>
    </row>
    <row r="166" spans="1:66" ht="89.25" x14ac:dyDescent="0.2">
      <c r="A166" s="728">
        <v>186</v>
      </c>
      <c r="B166" s="752"/>
      <c r="C166" s="753"/>
      <c r="D166" s="753">
        <v>12</v>
      </c>
      <c r="E166" s="753">
        <v>19.270000000000401</v>
      </c>
      <c r="F166" s="754">
        <v>6004</v>
      </c>
      <c r="G166" s="752">
        <v>105</v>
      </c>
      <c r="H166" s="752" t="s">
        <v>261</v>
      </c>
      <c r="I166" s="752" t="s">
        <v>9</v>
      </c>
      <c r="J166" s="852">
        <v>2837</v>
      </c>
      <c r="K166" s="755" t="s">
        <v>1004</v>
      </c>
      <c r="L166" s="756">
        <v>1</v>
      </c>
      <c r="M166" s="742">
        <v>41997102.450000003</v>
      </c>
      <c r="N166" s="742">
        <v>42099716.399999999</v>
      </c>
      <c r="O166" s="757">
        <v>38976405.097999997</v>
      </c>
      <c r="P166" s="742">
        <v>38319772.645000003</v>
      </c>
      <c r="Q166" s="742">
        <v>32047636.440000001</v>
      </c>
      <c r="R166" s="742">
        <v>45538588.413000003</v>
      </c>
      <c r="S166" s="742">
        <v>42628200.156000003</v>
      </c>
      <c r="T166" s="742">
        <v>35627998.027000003</v>
      </c>
      <c r="U166" s="742">
        <v>46624079.910999998</v>
      </c>
      <c r="V166" s="742">
        <v>34033512.479999997</v>
      </c>
      <c r="W166" s="742">
        <v>39303016.825000003</v>
      </c>
      <c r="X166" s="742">
        <v>43170713.213</v>
      </c>
      <c r="Y166" s="742">
        <v>40373790.321000002</v>
      </c>
      <c r="Z166" s="742">
        <v>41756759.967</v>
      </c>
      <c r="AA166" s="744">
        <v>38775797.810000002</v>
      </c>
      <c r="AB166" s="758">
        <v>60</v>
      </c>
      <c r="AC166" s="745">
        <f t="shared" si="14"/>
        <v>-5.1468904711863446E-3</v>
      </c>
      <c r="AD166" s="759"/>
      <c r="AE166" s="742">
        <v>23356.695</v>
      </c>
      <c r="AF166" s="742">
        <v>23528.192999999999</v>
      </c>
      <c r="AG166" s="760">
        <v>21667.348999999998</v>
      </c>
      <c r="AH166" s="742">
        <v>21904.071</v>
      </c>
      <c r="AI166" s="742">
        <v>18646.41</v>
      </c>
      <c r="AJ166" s="742">
        <v>24838.397000000001</v>
      </c>
      <c r="AK166" s="742">
        <v>23335.53</v>
      </c>
      <c r="AL166" s="742">
        <v>18494.056</v>
      </c>
      <c r="AM166" s="742">
        <v>6363.3670000000002</v>
      </c>
      <c r="AN166" s="742">
        <v>5529.2179999999998</v>
      </c>
      <c r="AO166" s="742">
        <v>5497.7240000000002</v>
      </c>
      <c r="AP166" s="742">
        <v>7037.7790000000005</v>
      </c>
      <c r="AQ166" s="742">
        <v>6482.17</v>
      </c>
      <c r="AR166" s="742">
        <v>8887.9650000000001</v>
      </c>
      <c r="AS166" s="744">
        <v>6952.8689999999997</v>
      </c>
      <c r="AT166" s="745">
        <f t="shared" si="15"/>
        <v>-0.6791084594612844</v>
      </c>
      <c r="AU166" s="746"/>
      <c r="AV166" s="761">
        <f t="shared" si="18"/>
        <v>1.1123003082323362</v>
      </c>
      <c r="AW166" s="762">
        <f t="shared" si="18"/>
        <v>1.1177364130652434</v>
      </c>
      <c r="AX166" s="763">
        <f t="shared" si="18"/>
        <v>1.1118187501141208</v>
      </c>
      <c r="AY166" s="762">
        <f t="shared" si="18"/>
        <v>1.1432255197817862</v>
      </c>
      <c r="AZ166" s="762">
        <f t="shared" si="18"/>
        <v>1.163668343212146</v>
      </c>
      <c r="BA166" s="762">
        <f t="shared" si="18"/>
        <v>1.0908725046430876</v>
      </c>
      <c r="BB166" s="762">
        <f t="shared" si="18"/>
        <v>1.0948400314628568</v>
      </c>
      <c r="BC166" s="762">
        <f t="shared" si="18"/>
        <v>1.0381754251801985</v>
      </c>
      <c r="BD166" s="762">
        <f t="shared" si="18"/>
        <v>0.27296482899595809</v>
      </c>
      <c r="BE166" s="762">
        <f t="shared" si="18"/>
        <v>0.32492784888126247</v>
      </c>
      <c r="BF166" s="762">
        <f t="shared" si="18"/>
        <v>0.27976091629195182</v>
      </c>
      <c r="BG166" s="762">
        <f t="shared" si="18"/>
        <v>0.32604413854718123</v>
      </c>
      <c r="BH166" s="762">
        <f t="shared" si="18"/>
        <v>0.3211078250747425</v>
      </c>
      <c r="BI166" s="762">
        <f t="shared" si="18"/>
        <v>0.42570185076735267</v>
      </c>
      <c r="BJ166" s="762">
        <f t="shared" si="18"/>
        <v>0.35861900425976045</v>
      </c>
      <c r="BK166" s="797">
        <f t="shared" si="16"/>
        <v>-0.67744832129971666</v>
      </c>
      <c r="BL166" s="795" t="s">
        <v>406</v>
      </c>
      <c r="BM166" s="856" t="s">
        <v>599</v>
      </c>
    </row>
    <row r="167" spans="1:66" ht="89.25" x14ac:dyDescent="0.2">
      <c r="A167" s="728">
        <v>187</v>
      </c>
      <c r="B167" s="752"/>
      <c r="C167" s="753"/>
      <c r="D167" s="753">
        <v>14</v>
      </c>
      <c r="E167" s="753">
        <v>18.180000000000302</v>
      </c>
      <c r="F167" s="754"/>
      <c r="G167" s="752"/>
      <c r="H167" s="752"/>
      <c r="I167" s="752"/>
      <c r="J167" s="852">
        <v>6249</v>
      </c>
      <c r="K167" s="755" t="s">
        <v>1005</v>
      </c>
      <c r="L167" s="756">
        <v>2</v>
      </c>
      <c r="M167" s="742">
        <v>31957882.975000001</v>
      </c>
      <c r="N167" s="742">
        <v>38351435.774999999</v>
      </c>
      <c r="O167" s="757">
        <v>36129218.259000003</v>
      </c>
      <c r="P167" s="742">
        <v>38987675.262000002</v>
      </c>
      <c r="Q167" s="742">
        <v>33871161.409999996</v>
      </c>
      <c r="R167" s="742">
        <v>40065033.262999997</v>
      </c>
      <c r="S167" s="742">
        <v>35266830.119000003</v>
      </c>
      <c r="T167" s="742">
        <v>37190188.692000002</v>
      </c>
      <c r="U167" s="742">
        <v>38808663.691</v>
      </c>
      <c r="V167" s="742">
        <v>26534972.537</v>
      </c>
      <c r="W167" s="742">
        <v>40956357.185000002</v>
      </c>
      <c r="X167" s="742">
        <v>38348820.630999997</v>
      </c>
      <c r="Y167" s="742">
        <v>37451517.884000003</v>
      </c>
      <c r="Z167" s="742">
        <v>35193616.056000002</v>
      </c>
      <c r="AA167" s="744">
        <v>42792271.362999998</v>
      </c>
      <c r="AB167" s="758">
        <v>90</v>
      </c>
      <c r="AC167" s="745">
        <f t="shared" si="14"/>
        <v>0.18442284181834431</v>
      </c>
      <c r="AD167" s="759"/>
      <c r="AE167" s="742">
        <v>17704.740000000002</v>
      </c>
      <c r="AF167" s="742">
        <v>21286.947</v>
      </c>
      <c r="AG167" s="760">
        <v>20241.713</v>
      </c>
      <c r="AH167" s="742">
        <v>22492.174999999999</v>
      </c>
      <c r="AI167" s="742">
        <v>20135.800999999999</v>
      </c>
      <c r="AJ167" s="742">
        <v>22365.061000000002</v>
      </c>
      <c r="AK167" s="742">
        <v>19531.602999999999</v>
      </c>
      <c r="AL167" s="742">
        <v>19943.444</v>
      </c>
      <c r="AM167" s="742">
        <v>5651.3040000000001</v>
      </c>
      <c r="AN167" s="742">
        <v>3140.8780000000002</v>
      </c>
      <c r="AO167" s="742">
        <v>7186.0159999999996</v>
      </c>
      <c r="AP167" s="742">
        <v>5995.3879999999999</v>
      </c>
      <c r="AQ167" s="742">
        <v>6414.6809999999996</v>
      </c>
      <c r="AR167" s="742">
        <v>5588.857</v>
      </c>
      <c r="AS167" s="744">
        <v>6784.3909999999996</v>
      </c>
      <c r="AT167" s="745">
        <f t="shared" si="15"/>
        <v>-0.66483118301301869</v>
      </c>
      <c r="AU167" s="746"/>
      <c r="AV167" s="761">
        <f t="shared" si="18"/>
        <v>1.1080045579896551</v>
      </c>
      <c r="AW167" s="762">
        <f t="shared" si="18"/>
        <v>1.1100990911988875</v>
      </c>
      <c r="AX167" s="763">
        <f t="shared" si="18"/>
        <v>1.1205176295204045</v>
      </c>
      <c r="AY167" s="762">
        <f t="shared" si="18"/>
        <v>1.1538094974296853</v>
      </c>
      <c r="AZ167" s="762">
        <f t="shared" si="18"/>
        <v>1.1889643083838974</v>
      </c>
      <c r="BA167" s="762">
        <f t="shared" si="18"/>
        <v>1.1164379099944042</v>
      </c>
      <c r="BB167" s="762">
        <f t="shared" si="18"/>
        <v>1.107647210372749</v>
      </c>
      <c r="BC167" s="762">
        <f t="shared" si="18"/>
        <v>1.0725110412946113</v>
      </c>
      <c r="BD167" s="762">
        <f t="shared" si="18"/>
        <v>0.29123929878114185</v>
      </c>
      <c r="BE167" s="762">
        <f t="shared" si="18"/>
        <v>0.23673497273233676</v>
      </c>
      <c r="BF167" s="762">
        <f t="shared" si="18"/>
        <v>0.35091089608095477</v>
      </c>
      <c r="BG167" s="762">
        <f t="shared" si="18"/>
        <v>0.31267652571059845</v>
      </c>
      <c r="BH167" s="762">
        <f t="shared" si="18"/>
        <v>0.34255919986305672</v>
      </c>
      <c r="BI167" s="762">
        <f t="shared" si="18"/>
        <v>0.31760629490911213</v>
      </c>
      <c r="BJ167" s="762">
        <f t="shared" si="18"/>
        <v>0.31708487462369528</v>
      </c>
      <c r="BK167" s="797">
        <f t="shared" si="16"/>
        <v>-0.71701928977287799</v>
      </c>
      <c r="BL167" s="795" t="s">
        <v>407</v>
      </c>
      <c r="BM167" s="856" t="s">
        <v>599</v>
      </c>
    </row>
    <row r="168" spans="1:66" ht="51.75" thickBot="1" x14ac:dyDescent="0.25">
      <c r="A168" s="728">
        <v>188</v>
      </c>
      <c r="B168" s="770"/>
      <c r="C168" s="771"/>
      <c r="D168" s="845">
        <v>32</v>
      </c>
      <c r="E168" s="771">
        <v>37.7200000000012</v>
      </c>
      <c r="F168" s="774">
        <v>6264</v>
      </c>
      <c r="G168" s="770">
        <v>102</v>
      </c>
      <c r="H168" s="770" t="s">
        <v>282</v>
      </c>
      <c r="I168" s="770" t="s">
        <v>9</v>
      </c>
      <c r="J168" s="850">
        <v>2408</v>
      </c>
      <c r="K168" s="775" t="s">
        <v>1006</v>
      </c>
      <c r="L168" s="776">
        <v>1</v>
      </c>
      <c r="M168" s="777">
        <v>70532215.825000003</v>
      </c>
      <c r="N168" s="777">
        <v>59229087.075000003</v>
      </c>
      <c r="O168" s="778">
        <v>84095132.549999997</v>
      </c>
      <c r="P168" s="777">
        <v>92378031.150000006</v>
      </c>
      <c r="Q168" s="777">
        <v>75682741</v>
      </c>
      <c r="R168" s="777">
        <v>92852958.400000006</v>
      </c>
      <c r="S168" s="777">
        <v>63881965.350000001</v>
      </c>
      <c r="T168" s="777">
        <v>95972917.839000002</v>
      </c>
      <c r="U168" s="777">
        <v>93784729.946999997</v>
      </c>
      <c r="V168" s="777">
        <v>85507034.192000002</v>
      </c>
      <c r="W168" s="777">
        <v>75267938.787</v>
      </c>
      <c r="X168" s="777">
        <v>86577936.924999997</v>
      </c>
      <c r="Y168" s="777">
        <v>83112472.103</v>
      </c>
      <c r="Z168" s="777">
        <v>55681186.501000002</v>
      </c>
      <c r="AA168" s="779">
        <v>82891079.133000001</v>
      </c>
      <c r="AB168" s="780">
        <v>51.5</v>
      </c>
      <c r="AC168" s="781">
        <f t="shared" si="14"/>
        <v>-1.4317753958995285E-2</v>
      </c>
      <c r="AD168" s="782"/>
      <c r="AE168" s="777">
        <v>38349.881999999998</v>
      </c>
      <c r="AF168" s="777">
        <v>29278.851999999999</v>
      </c>
      <c r="AG168" s="783">
        <v>43223.711000000003</v>
      </c>
      <c r="AH168" s="777">
        <v>48035.714</v>
      </c>
      <c r="AI168" s="777">
        <v>37823.298000000003</v>
      </c>
      <c r="AJ168" s="777">
        <v>42981.911999999997</v>
      </c>
      <c r="AK168" s="777">
        <v>31051.88</v>
      </c>
      <c r="AL168" s="777">
        <v>2301.8539999999998</v>
      </c>
      <c r="AM168" s="777">
        <v>2247.9569999999999</v>
      </c>
      <c r="AN168" s="777">
        <v>2767.8780000000002</v>
      </c>
      <c r="AO168" s="777">
        <v>3247.09</v>
      </c>
      <c r="AP168" s="777">
        <v>2009.462</v>
      </c>
      <c r="AQ168" s="777">
        <v>1151.2629999999999</v>
      </c>
      <c r="AR168" s="777">
        <v>2903.0439999999999</v>
      </c>
      <c r="AS168" s="779">
        <v>4410.2079999999996</v>
      </c>
      <c r="AT168" s="781">
        <f t="shared" si="15"/>
        <v>-0.89796785380135458</v>
      </c>
      <c r="AU168" s="799"/>
      <c r="AV168" s="800">
        <f t="shared" si="18"/>
        <v>1.0874429947061712</v>
      </c>
      <c r="AW168" s="801">
        <f t="shared" si="18"/>
        <v>0.98866463914681224</v>
      </c>
      <c r="AX168" s="802">
        <f t="shared" si="18"/>
        <v>1.0279717669581103</v>
      </c>
      <c r="AY168" s="801">
        <f t="shared" si="18"/>
        <v>1.0399813332674606</v>
      </c>
      <c r="AZ168" s="801">
        <f t="shared" si="18"/>
        <v>0.99952241423179955</v>
      </c>
      <c r="BA168" s="801">
        <f t="shared" si="18"/>
        <v>0.92580597841242285</v>
      </c>
      <c r="BB168" s="801">
        <f t="shared" si="18"/>
        <v>0.97216420408706161</v>
      </c>
      <c r="BC168" s="801">
        <f t="shared" si="18"/>
        <v>4.79688239522214E-2</v>
      </c>
      <c r="BD168" s="801">
        <f t="shared" si="18"/>
        <v>4.7938656991823175E-2</v>
      </c>
      <c r="BE168" s="801">
        <f t="shared" si="18"/>
        <v>6.4740357940258467E-2</v>
      </c>
      <c r="BF168" s="801">
        <f t="shared" si="18"/>
        <v>8.6280826931873555E-2</v>
      </c>
      <c r="BG168" s="801">
        <f t="shared" si="18"/>
        <v>4.6419724732889855E-2</v>
      </c>
      <c r="BH168" s="801">
        <f t="shared" si="18"/>
        <v>2.7703736175077494E-2</v>
      </c>
      <c r="BI168" s="801">
        <f t="shared" si="18"/>
        <v>0.10427378374732955</v>
      </c>
      <c r="BJ168" s="801">
        <f t="shared" si="18"/>
        <v>0.10640971371415624</v>
      </c>
      <c r="BK168" s="803">
        <f t="shared" si="16"/>
        <v>-0.89648576241637934</v>
      </c>
      <c r="BL168" s="836" t="s">
        <v>325</v>
      </c>
      <c r="BM168" s="823" t="s">
        <v>600</v>
      </c>
    </row>
    <row r="169" spans="1:66" x14ac:dyDescent="0.2">
      <c r="B169" s="769" t="s">
        <v>312</v>
      </c>
      <c r="L169" s="100"/>
      <c r="M169" s="101">
        <f t="shared" ref="M169:AA169" si="19">SUM(M2:M168)</f>
        <v>5759636981.1590033</v>
      </c>
      <c r="N169" s="101">
        <f t="shared" si="19"/>
        <v>5415501289.5669994</v>
      </c>
      <c r="O169" s="857">
        <f t="shared" si="19"/>
        <v>5605838022.210001</v>
      </c>
      <c r="P169" s="101">
        <f t="shared" si="19"/>
        <v>5661534433.7675028</v>
      </c>
      <c r="Q169" s="101">
        <f t="shared" si="19"/>
        <v>5567289036.8370018</v>
      </c>
      <c r="R169" s="101">
        <f t="shared" si="19"/>
        <v>5691854735.7535019</v>
      </c>
      <c r="S169" s="101">
        <f t="shared" si="19"/>
        <v>5545837363.0490026</v>
      </c>
      <c r="T169" s="101">
        <f t="shared" si="19"/>
        <v>5615822253.5295048</v>
      </c>
      <c r="U169" s="101">
        <f t="shared" si="19"/>
        <v>5470399170.3045015</v>
      </c>
      <c r="V169" s="101">
        <f t="shared" si="19"/>
        <v>4748470894.5365009</v>
      </c>
      <c r="W169" s="101">
        <f t="shared" si="19"/>
        <v>5018538736.9040003</v>
      </c>
      <c r="X169" s="101">
        <f t="shared" si="19"/>
        <v>4519993592.4925003</v>
      </c>
      <c r="Y169" s="101">
        <f t="shared" si="19"/>
        <v>3856648242.7155008</v>
      </c>
      <c r="Z169" s="101">
        <f t="shared" si="19"/>
        <v>3881542001.3245006</v>
      </c>
      <c r="AA169" s="101">
        <f t="shared" si="19"/>
        <v>3965045830.5020018</v>
      </c>
      <c r="AC169" s="793">
        <f t="shared" si="14"/>
        <v>-0.29269347155720105</v>
      </c>
      <c r="AD169" s="769"/>
      <c r="AE169" s="858">
        <f t="shared" ref="AE169:AS169" si="20">SUM(AE2:AE168)</f>
        <v>4975086.4844999993</v>
      </c>
      <c r="AF169" s="858">
        <f t="shared" si="20"/>
        <v>4623166.5240000002</v>
      </c>
      <c r="AG169" s="858">
        <f t="shared" si="20"/>
        <v>4581447.1490000021</v>
      </c>
      <c r="AH169" s="858">
        <f t="shared" si="20"/>
        <v>4813180.8254999993</v>
      </c>
      <c r="AI169" s="858">
        <f t="shared" si="20"/>
        <v>4755350.3729999997</v>
      </c>
      <c r="AJ169" s="858">
        <f t="shared" si="20"/>
        <v>4692301.3744999962</v>
      </c>
      <c r="AK169" s="858">
        <f t="shared" si="20"/>
        <v>4384553.4540000008</v>
      </c>
      <c r="AL169" s="858">
        <f t="shared" si="20"/>
        <v>4039598.9355000006</v>
      </c>
      <c r="AM169" s="858">
        <f t="shared" si="20"/>
        <v>3187823.3069999991</v>
      </c>
      <c r="AN169" s="858">
        <f t="shared" si="20"/>
        <v>2201321.7665000004</v>
      </c>
      <c r="AO169" s="858">
        <f t="shared" si="20"/>
        <v>1658067.718000001</v>
      </c>
      <c r="AP169" s="858">
        <f t="shared" si="20"/>
        <v>1520651.6860000009</v>
      </c>
      <c r="AQ169" s="858">
        <f t="shared" si="20"/>
        <v>944131.07850000064</v>
      </c>
      <c r="AR169" s="858">
        <f t="shared" si="20"/>
        <v>890464.11399999971</v>
      </c>
      <c r="AS169" s="858">
        <f t="shared" si="20"/>
        <v>882678.7699999999</v>
      </c>
      <c r="AT169" s="793">
        <f t="shared" si="15"/>
        <v>-0.80733625396231767</v>
      </c>
      <c r="AU169" s="746"/>
      <c r="AV169" s="746"/>
      <c r="AW169" s="746"/>
      <c r="AX169" s="105"/>
      <c r="AY169" s="106"/>
      <c r="AZ169" s="106"/>
      <c r="BA169" s="106"/>
      <c r="BB169" s="106"/>
      <c r="BC169" s="106"/>
      <c r="BD169" s="106"/>
      <c r="BE169" s="106"/>
      <c r="BF169" s="106"/>
      <c r="BG169" s="106"/>
      <c r="BH169" s="106"/>
      <c r="BI169" s="106"/>
      <c r="BJ169" s="106"/>
      <c r="BK169" s="859"/>
      <c r="BL169" s="859"/>
      <c r="BM169" s="859"/>
      <c r="BN169" s="37"/>
    </row>
    <row r="170" spans="1:66" x14ac:dyDescent="0.2">
      <c r="L170" s="100"/>
      <c r="O170" s="860"/>
      <c r="AX170" s="105"/>
      <c r="AY170" s="106"/>
      <c r="AZ170" s="106"/>
      <c r="BA170" s="106"/>
      <c r="BB170" s="106"/>
      <c r="BC170" s="106"/>
      <c r="BD170" s="106"/>
      <c r="BE170" s="106"/>
      <c r="BF170" s="106"/>
      <c r="BG170" s="106"/>
      <c r="BH170" s="106"/>
      <c r="BI170" s="106"/>
      <c r="BJ170" s="106"/>
      <c r="BK170" s="769"/>
      <c r="BL170" s="769"/>
      <c r="BM170" s="76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0"/>
  <sheetViews>
    <sheetView topLeftCell="AZ1" workbookViewId="0">
      <selection activeCell="U8" sqref="U8"/>
    </sheetView>
  </sheetViews>
  <sheetFormatPr defaultRowHeight="12.75" x14ac:dyDescent="0.2"/>
  <cols>
    <col min="1" max="1" width="4.42578125" bestFit="1" customWidth="1"/>
    <col min="2" max="2" width="15.140625" bestFit="1" customWidth="1"/>
    <col min="3" max="3" width="3.5703125" bestFit="1" customWidth="1"/>
    <col min="4" max="4" width="5.5703125" bestFit="1" customWidth="1"/>
    <col min="5" max="5" width="11.42578125" style="6" bestFit="1" customWidth="1"/>
    <col min="6" max="6" width="21.5703125" bestFit="1" customWidth="1"/>
    <col min="7" max="7" width="10.85546875" bestFit="1" customWidth="1"/>
    <col min="8" max="8" width="5.5703125" bestFit="1" customWidth="1"/>
    <col min="9" max="9" width="11.140625" bestFit="1" customWidth="1"/>
    <col min="10" max="11" width="12.7109375" bestFit="1" customWidth="1"/>
    <col min="12" max="12" width="12.7109375" style="3" bestFit="1" customWidth="1"/>
    <col min="13" max="24" width="12.7109375" bestFit="1" customWidth="1"/>
    <col min="25" max="26" width="10.28515625" bestFit="1" customWidth="1"/>
    <col min="27" max="27" width="7.85546875" bestFit="1" customWidth="1"/>
    <col min="28" max="43" width="10.28515625" bestFit="1" customWidth="1"/>
    <col min="44" max="46" width="7.85546875" bestFit="1" customWidth="1"/>
    <col min="47" max="47" width="7.85546875" style="4" bestFit="1" customWidth="1"/>
    <col min="48" max="59" width="7.85546875" style="5" bestFit="1" customWidth="1"/>
    <col min="60" max="60" width="12.7109375" style="2" bestFit="1" customWidth="1"/>
    <col min="61" max="61" width="77.85546875" style="19" bestFit="1" customWidth="1"/>
    <col min="62" max="62" width="44.85546875" style="2" customWidth="1"/>
    <col min="63" max="63" width="36.28515625" customWidth="1"/>
    <col min="64" max="64" width="19.42578125" bestFit="1" customWidth="1"/>
  </cols>
  <sheetData>
    <row r="1" spans="1:64" ht="84" customHeight="1" thickBot="1" x14ac:dyDescent="0.25">
      <c r="A1" s="1" t="s">
        <v>0</v>
      </c>
      <c r="B1" s="7" t="s">
        <v>4</v>
      </c>
      <c r="C1" s="7" t="s">
        <v>5</v>
      </c>
      <c r="D1" s="7" t="s">
        <v>302</v>
      </c>
      <c r="E1" s="12" t="s">
        <v>344</v>
      </c>
      <c r="F1" s="7" t="s">
        <v>2</v>
      </c>
      <c r="G1" s="7" t="s">
        <v>3</v>
      </c>
      <c r="H1" s="7" t="s">
        <v>6</v>
      </c>
      <c r="I1" s="12" t="s">
        <v>1</v>
      </c>
      <c r="J1" s="7" t="s">
        <v>426</v>
      </c>
      <c r="K1" s="7" t="s">
        <v>427</v>
      </c>
      <c r="L1" s="7" t="s">
        <v>316</v>
      </c>
      <c r="M1" s="7" t="s">
        <v>418</v>
      </c>
      <c r="N1" s="7" t="s">
        <v>419</v>
      </c>
      <c r="O1" s="7" t="s">
        <v>420</v>
      </c>
      <c r="P1" s="7" t="s">
        <v>421</v>
      </c>
      <c r="Q1" s="7" t="s">
        <v>422</v>
      </c>
      <c r="R1" s="7" t="s">
        <v>423</v>
      </c>
      <c r="S1" s="7" t="s">
        <v>424</v>
      </c>
      <c r="T1" s="7" t="s">
        <v>425</v>
      </c>
      <c r="U1" s="8" t="s">
        <v>317</v>
      </c>
      <c r="V1" s="8" t="s">
        <v>417</v>
      </c>
      <c r="W1" s="17" t="s">
        <v>459</v>
      </c>
      <c r="X1" s="16" t="s">
        <v>464</v>
      </c>
      <c r="Y1" s="7" t="s">
        <v>303</v>
      </c>
      <c r="Z1" s="9" t="s">
        <v>466</v>
      </c>
      <c r="AA1" s="10" t="s">
        <v>409</v>
      </c>
      <c r="AB1" s="10" t="s">
        <v>429</v>
      </c>
      <c r="AC1" s="10" t="s">
        <v>430</v>
      </c>
      <c r="AD1" s="10" t="s">
        <v>310</v>
      </c>
      <c r="AE1" s="10" t="s">
        <v>431</v>
      </c>
      <c r="AF1" s="10" t="s">
        <v>432</v>
      </c>
      <c r="AG1" s="10" t="s">
        <v>433</v>
      </c>
      <c r="AH1" s="10" t="s">
        <v>434</v>
      </c>
      <c r="AI1" s="10" t="s">
        <v>435</v>
      </c>
      <c r="AJ1" s="10" t="s">
        <v>436</v>
      </c>
      <c r="AK1" s="10" t="s">
        <v>437</v>
      </c>
      <c r="AL1" s="10" t="s">
        <v>438</v>
      </c>
      <c r="AM1" s="13" t="s">
        <v>311</v>
      </c>
      <c r="AN1" s="13" t="s">
        <v>428</v>
      </c>
      <c r="AO1" s="13" t="s">
        <v>457</v>
      </c>
      <c r="AP1" s="414" t="s">
        <v>465</v>
      </c>
      <c r="AQ1" s="9" t="s">
        <v>466</v>
      </c>
      <c r="AR1" s="415" t="s">
        <v>821</v>
      </c>
      <c r="AS1" s="14" t="s">
        <v>440</v>
      </c>
      <c r="AT1" s="14" t="s">
        <v>441</v>
      </c>
      <c r="AU1" s="14" t="s">
        <v>318</v>
      </c>
      <c r="AV1" s="14" t="s">
        <v>442</v>
      </c>
      <c r="AW1" s="14" t="s">
        <v>443</v>
      </c>
      <c r="AX1" s="14" t="s">
        <v>444</v>
      </c>
      <c r="AY1" s="14" t="s">
        <v>445</v>
      </c>
      <c r="AZ1" s="14" t="s">
        <v>446</v>
      </c>
      <c r="BA1" s="14" t="s">
        <v>447</v>
      </c>
      <c r="BB1" s="14" t="s">
        <v>448</v>
      </c>
      <c r="BC1" s="14" t="s">
        <v>449</v>
      </c>
      <c r="BD1" s="14" t="s">
        <v>319</v>
      </c>
      <c r="BE1" s="15" t="s">
        <v>439</v>
      </c>
      <c r="BF1" s="15" t="s">
        <v>460</v>
      </c>
      <c r="BG1" s="15" t="s">
        <v>467</v>
      </c>
      <c r="BH1" s="11" t="s">
        <v>468</v>
      </c>
      <c r="BI1" s="111" t="s">
        <v>408</v>
      </c>
      <c r="BJ1" s="416" t="s">
        <v>474</v>
      </c>
      <c r="BK1" s="416" t="s">
        <v>822</v>
      </c>
      <c r="BL1" s="417" t="s">
        <v>823</v>
      </c>
    </row>
    <row r="2" spans="1:64" s="37" customFormat="1" ht="25.5" x14ac:dyDescent="0.2">
      <c r="A2" s="21">
        <v>9</v>
      </c>
      <c r="B2" s="38" t="s">
        <v>10</v>
      </c>
      <c r="C2" s="39">
        <v>10</v>
      </c>
      <c r="D2" s="40">
        <v>593</v>
      </c>
      <c r="E2" s="41">
        <v>5</v>
      </c>
      <c r="F2" s="38" t="s">
        <v>8</v>
      </c>
      <c r="G2" s="38" t="s">
        <v>40</v>
      </c>
      <c r="H2" s="39">
        <v>3148</v>
      </c>
      <c r="I2" s="410" t="s">
        <v>7</v>
      </c>
      <c r="J2" s="42">
        <v>5077423.3</v>
      </c>
      <c r="K2" s="42">
        <v>14197272</v>
      </c>
      <c r="L2" s="43">
        <v>7094150.9500000002</v>
      </c>
      <c r="M2" s="42">
        <v>11274929.275</v>
      </c>
      <c r="N2" s="42">
        <v>5325223.75</v>
      </c>
      <c r="O2" s="42">
        <v>6758529.6500000004</v>
      </c>
      <c r="P2" s="42">
        <v>1319833.375</v>
      </c>
      <c r="Q2" s="42">
        <v>2179334.375</v>
      </c>
      <c r="R2" s="42">
        <v>926174.875</v>
      </c>
      <c r="S2" s="42">
        <v>594682.07499999995</v>
      </c>
      <c r="T2" s="42">
        <v>937879.75</v>
      </c>
      <c r="U2" s="42">
        <v>2221231.5</v>
      </c>
      <c r="V2" s="42">
        <v>5699252.3499999996</v>
      </c>
      <c r="W2" s="42">
        <v>2309406.35</v>
      </c>
      <c r="X2" s="418">
        <v>5511353.1979999999</v>
      </c>
      <c r="Y2" s="44">
        <v>72</v>
      </c>
      <c r="Z2" s="45">
        <f t="shared" ref="Z2:Z65" si="0">(X2-L2)/L2</f>
        <v>-0.22311306358655933</v>
      </c>
      <c r="AA2" s="46"/>
      <c r="AB2" s="27">
        <v>1698.0640000000001</v>
      </c>
      <c r="AC2" s="27">
        <v>4529.0829999999996</v>
      </c>
      <c r="AD2" s="419">
        <v>2132.4749999999999</v>
      </c>
      <c r="AE2" s="27">
        <v>3858.8919999999998</v>
      </c>
      <c r="AF2" s="27">
        <v>1596.02</v>
      </c>
      <c r="AG2" s="27">
        <v>2042.1030000000001</v>
      </c>
      <c r="AH2" s="27">
        <v>238.92599999999999</v>
      </c>
      <c r="AI2" s="27">
        <v>510.57799999999997</v>
      </c>
      <c r="AJ2" s="27">
        <v>176.50399999999999</v>
      </c>
      <c r="AK2" s="27">
        <v>150.328</v>
      </c>
      <c r="AL2" s="27">
        <v>36.984000000000002</v>
      </c>
      <c r="AM2" s="27">
        <v>55.177</v>
      </c>
      <c r="AN2" s="27">
        <v>24.381</v>
      </c>
      <c r="AO2" s="27">
        <v>20.527999999999999</v>
      </c>
      <c r="AP2" s="420">
        <v>10.367000000000001</v>
      </c>
      <c r="AQ2" s="30">
        <f t="shared" ref="AQ2:AQ65" si="1">(AP2-AD2)/AD2</f>
        <v>-0.99513851276099363</v>
      </c>
      <c r="AR2" s="32"/>
      <c r="AS2" s="47">
        <f t="shared" ref="AS2:BG18" si="2">IF(J2=0,0,AB2*2000/J2)</f>
        <v>0.66886840023757721</v>
      </c>
      <c r="AT2" s="48">
        <f t="shared" si="2"/>
        <v>0.638021586118798</v>
      </c>
      <c r="AU2" s="49">
        <f t="shared" si="2"/>
        <v>0.60119245136727739</v>
      </c>
      <c r="AV2" s="48">
        <f t="shared" si="2"/>
        <v>0.68450841790313577</v>
      </c>
      <c r="AW2" s="48">
        <f t="shared" si="2"/>
        <v>0.59941894460303191</v>
      </c>
      <c r="AX2" s="48">
        <f t="shared" si="2"/>
        <v>0.6043039257806615</v>
      </c>
      <c r="AY2" s="48">
        <f t="shared" si="2"/>
        <v>0.36205479346966807</v>
      </c>
      <c r="AZ2" s="48">
        <f t="shared" si="2"/>
        <v>0.46856325110734787</v>
      </c>
      <c r="BA2" s="48">
        <f t="shared" si="2"/>
        <v>0.38114616313684824</v>
      </c>
      <c r="BB2" s="48">
        <f t="shared" si="2"/>
        <v>0.5055743440728393</v>
      </c>
      <c r="BC2" s="48">
        <f t="shared" si="2"/>
        <v>7.8867253504513776E-2</v>
      </c>
      <c r="BD2" s="48">
        <f t="shared" si="2"/>
        <v>4.9681449232103901E-2</v>
      </c>
      <c r="BE2" s="48">
        <f t="shared" si="2"/>
        <v>8.5558590856219946E-3</v>
      </c>
      <c r="BF2" s="48">
        <f t="shared" si="2"/>
        <v>1.7777728895566603E-2</v>
      </c>
      <c r="BG2" s="48">
        <f t="shared" si="2"/>
        <v>3.7620524860435558E-3</v>
      </c>
      <c r="BH2" s="32">
        <f t="shared" ref="BH2:BH65" si="3">(BG2-AU2)/AU2</f>
        <v>-0.99374234909721904</v>
      </c>
      <c r="BI2" s="410" t="s">
        <v>375</v>
      </c>
      <c r="BJ2" s="421" t="s">
        <v>601</v>
      </c>
      <c r="BK2" s="421"/>
    </row>
    <row r="3" spans="1:64" s="37" customFormat="1" x14ac:dyDescent="0.2">
      <c r="A3" s="21">
        <v>10</v>
      </c>
      <c r="B3" s="22"/>
      <c r="C3" s="23"/>
      <c r="D3" s="24">
        <v>594</v>
      </c>
      <c r="E3" s="26">
        <v>4</v>
      </c>
      <c r="F3" s="22" t="s">
        <v>12</v>
      </c>
      <c r="G3" s="22" t="s">
        <v>9</v>
      </c>
      <c r="H3" s="23">
        <v>1619</v>
      </c>
      <c r="I3" s="25" t="s">
        <v>15</v>
      </c>
      <c r="J3" s="27">
        <v>16368780.050000001</v>
      </c>
      <c r="K3" s="27">
        <v>15625458.125</v>
      </c>
      <c r="L3" s="28">
        <v>14843934.074999999</v>
      </c>
      <c r="M3" s="27">
        <v>12776113.35</v>
      </c>
      <c r="N3" s="27">
        <v>17071825.350000001</v>
      </c>
      <c r="O3" s="27">
        <v>19672773.649999999</v>
      </c>
      <c r="P3" s="27">
        <v>16976282.774999999</v>
      </c>
      <c r="Q3" s="27">
        <v>17610270.975000001</v>
      </c>
      <c r="R3" s="27">
        <v>23232280.649999999</v>
      </c>
      <c r="S3" s="27">
        <v>14913659.800000001</v>
      </c>
      <c r="T3" s="27">
        <v>14054148.800000001</v>
      </c>
      <c r="U3" s="27">
        <v>10918656.975</v>
      </c>
      <c r="V3" s="27">
        <v>11850171.675000001</v>
      </c>
      <c r="W3" s="27">
        <v>14173547.300000001</v>
      </c>
      <c r="X3" s="420">
        <v>8550173.7530000005</v>
      </c>
      <c r="Y3" s="29">
        <v>45</v>
      </c>
      <c r="Z3" s="30">
        <f t="shared" si="0"/>
        <v>-0.42399543747636853</v>
      </c>
      <c r="AA3" s="31"/>
      <c r="AB3" s="27">
        <v>8677.6209999999992</v>
      </c>
      <c r="AC3" s="27">
        <v>8260.2440000000006</v>
      </c>
      <c r="AD3" s="422">
        <v>7490.7309999999998</v>
      </c>
      <c r="AE3" s="27">
        <v>6372.6059999999998</v>
      </c>
      <c r="AF3" s="27">
        <v>8154.6890000000003</v>
      </c>
      <c r="AG3" s="27">
        <v>8792.0280000000002</v>
      </c>
      <c r="AH3" s="27">
        <v>8557.8919999999998</v>
      </c>
      <c r="AI3" s="27">
        <v>8007.4440000000004</v>
      </c>
      <c r="AJ3" s="27">
        <v>11928.245999999999</v>
      </c>
      <c r="AK3" s="27">
        <v>8205.9470000000001</v>
      </c>
      <c r="AL3" s="27">
        <v>7689.6030000000001</v>
      </c>
      <c r="AM3" s="27">
        <v>5956.7830000000004</v>
      </c>
      <c r="AN3" s="27">
        <v>692.01</v>
      </c>
      <c r="AO3" s="27">
        <v>958.75900000000001</v>
      </c>
      <c r="AP3" s="420">
        <v>752.77200000000005</v>
      </c>
      <c r="AQ3" s="30">
        <f t="shared" si="1"/>
        <v>-0.89950620306616269</v>
      </c>
      <c r="AR3" s="32"/>
      <c r="AS3" s="33">
        <f t="shared" si="2"/>
        <v>1.0602648424003962</v>
      </c>
      <c r="AT3" s="34">
        <f t="shared" si="2"/>
        <v>1.0572802325435819</v>
      </c>
      <c r="AU3" s="35">
        <f t="shared" si="2"/>
        <v>1.0092649242650318</v>
      </c>
      <c r="AV3" s="34">
        <f t="shared" si="2"/>
        <v>0.99758131842185016</v>
      </c>
      <c r="AW3" s="34">
        <f t="shared" si="2"/>
        <v>0.95533885015992148</v>
      </c>
      <c r="AX3" s="34">
        <f t="shared" si="2"/>
        <v>0.89382698712644426</v>
      </c>
      <c r="AY3" s="34">
        <f t="shared" si="2"/>
        <v>1.008217418786487</v>
      </c>
      <c r="AZ3" s="34">
        <f t="shared" si="2"/>
        <v>0.90940610867005689</v>
      </c>
      <c r="BA3" s="34">
        <f t="shared" si="2"/>
        <v>1.0268682769205442</v>
      </c>
      <c r="BB3" s="34">
        <f t="shared" si="2"/>
        <v>1.1004605321626015</v>
      </c>
      <c r="BC3" s="34">
        <f t="shared" si="2"/>
        <v>1.0942822805462256</v>
      </c>
      <c r="BD3" s="34">
        <f t="shared" si="2"/>
        <v>1.0911200917180568</v>
      </c>
      <c r="BE3" s="34">
        <f t="shared" si="2"/>
        <v>0.11679324468520833</v>
      </c>
      <c r="BF3" s="34">
        <f t="shared" si="2"/>
        <v>0.13528850325281661</v>
      </c>
      <c r="BG3" s="34">
        <f t="shared" si="2"/>
        <v>0.1760834391782681</v>
      </c>
      <c r="BH3" s="32">
        <f t="shared" si="3"/>
        <v>-0.82553298450702051</v>
      </c>
      <c r="BI3" s="25" t="s">
        <v>469</v>
      </c>
      <c r="BJ3" s="423" t="s">
        <v>483</v>
      </c>
      <c r="BK3" s="423"/>
    </row>
    <row r="4" spans="1:64" s="37" customFormat="1" ht="38.25" x14ac:dyDescent="0.2">
      <c r="A4" s="21">
        <v>11</v>
      </c>
      <c r="B4" s="22"/>
      <c r="C4" s="23"/>
      <c r="D4" s="24"/>
      <c r="E4" s="26">
        <v>3</v>
      </c>
      <c r="F4" s="424"/>
      <c r="G4" s="22"/>
      <c r="H4" s="23">
        <v>2866</v>
      </c>
      <c r="I4" s="25" t="s">
        <v>14</v>
      </c>
      <c r="J4" s="27">
        <v>6968201.2000000002</v>
      </c>
      <c r="K4" s="27">
        <v>4110433.05</v>
      </c>
      <c r="L4" s="28">
        <v>4313714.6500000004</v>
      </c>
      <c r="M4" s="27">
        <v>7438967.875</v>
      </c>
      <c r="N4" s="27">
        <v>9189413</v>
      </c>
      <c r="O4" s="27">
        <v>9345540.0500000007</v>
      </c>
      <c r="P4" s="27">
        <v>8609175.375</v>
      </c>
      <c r="Q4" s="27">
        <v>11325421.824999999</v>
      </c>
      <c r="R4" s="27">
        <v>8201848.3499999996</v>
      </c>
      <c r="S4" s="27">
        <v>5326660.9249999998</v>
      </c>
      <c r="T4" s="27">
        <v>5850326.5250000004</v>
      </c>
      <c r="U4" s="27">
        <v>4431117.45</v>
      </c>
      <c r="V4" s="27">
        <v>2796814.3250000002</v>
      </c>
      <c r="W4" s="27">
        <v>1722476.7250000001</v>
      </c>
      <c r="X4" s="420">
        <v>0</v>
      </c>
      <c r="Y4" s="29">
        <v>64</v>
      </c>
      <c r="Z4" s="30">
        <f t="shared" si="0"/>
        <v>-1</v>
      </c>
      <c r="AA4" s="31"/>
      <c r="AB4" s="27">
        <v>7409.3519999999999</v>
      </c>
      <c r="AC4" s="27">
        <v>4504.3689999999997</v>
      </c>
      <c r="AD4" s="422">
        <v>4682.0910000000003</v>
      </c>
      <c r="AE4" s="27">
        <v>8049.4579999999996</v>
      </c>
      <c r="AF4" s="27">
        <v>8060.366</v>
      </c>
      <c r="AG4" s="27">
        <v>5951.78</v>
      </c>
      <c r="AH4" s="27">
        <v>5867.1750000000002</v>
      </c>
      <c r="AI4" s="27">
        <v>7590.277</v>
      </c>
      <c r="AJ4" s="27">
        <v>6264.6769999999997</v>
      </c>
      <c r="AK4" s="27">
        <v>4176.7560000000003</v>
      </c>
      <c r="AL4" s="27">
        <v>4129.3549999999996</v>
      </c>
      <c r="AM4" s="27">
        <v>3061.009</v>
      </c>
      <c r="AN4" s="27">
        <v>1904.54</v>
      </c>
      <c r="AO4" s="27">
        <v>1189.0319999999999</v>
      </c>
      <c r="AP4" s="420">
        <v>0</v>
      </c>
      <c r="AQ4" s="30">
        <f t="shared" si="1"/>
        <v>-1</v>
      </c>
      <c r="AR4" s="32"/>
      <c r="AS4" s="33">
        <f t="shared" si="2"/>
        <v>2.1266182727329972</v>
      </c>
      <c r="AT4" s="34">
        <f t="shared" si="2"/>
        <v>2.1916761300856122</v>
      </c>
      <c r="AU4" s="35">
        <f t="shared" si="2"/>
        <v>2.1707931005589347</v>
      </c>
      <c r="AV4" s="34">
        <f t="shared" si="2"/>
        <v>2.1641330182515408</v>
      </c>
      <c r="AW4" s="34">
        <f t="shared" si="2"/>
        <v>1.7542722260932226</v>
      </c>
      <c r="AX4" s="34">
        <f t="shared" si="2"/>
        <v>1.2737155837238106</v>
      </c>
      <c r="AY4" s="34">
        <f t="shared" si="2"/>
        <v>1.3630051066302038</v>
      </c>
      <c r="AZ4" s="34">
        <f t="shared" si="2"/>
        <v>1.3403963432505528</v>
      </c>
      <c r="BA4" s="34">
        <f t="shared" si="2"/>
        <v>1.5276256601354987</v>
      </c>
      <c r="BB4" s="34">
        <f t="shared" si="2"/>
        <v>1.5682454951832703</v>
      </c>
      <c r="BC4" s="34">
        <f t="shared" si="2"/>
        <v>1.4116665052298083</v>
      </c>
      <c r="BD4" s="34">
        <f t="shared" si="2"/>
        <v>1.3815968701077874</v>
      </c>
      <c r="BE4" s="34">
        <f t="shared" si="2"/>
        <v>1.3619352439493815</v>
      </c>
      <c r="BF4" s="34">
        <f t="shared" si="2"/>
        <v>1.3806073344764642</v>
      </c>
      <c r="BG4" s="34">
        <f t="shared" si="2"/>
        <v>0</v>
      </c>
      <c r="BH4" s="32">
        <f t="shared" si="3"/>
        <v>-1</v>
      </c>
      <c r="BI4" s="25" t="s">
        <v>470</v>
      </c>
      <c r="BJ4" s="423" t="s">
        <v>482</v>
      </c>
      <c r="BK4" s="423"/>
    </row>
    <row r="5" spans="1:64" s="37" customFormat="1" ht="25.5" x14ac:dyDescent="0.2">
      <c r="A5" s="21">
        <v>12</v>
      </c>
      <c r="B5" s="22"/>
      <c r="C5" s="23"/>
      <c r="D5" s="24"/>
      <c r="E5" s="26">
        <v>2</v>
      </c>
      <c r="F5" s="22"/>
      <c r="G5" s="22"/>
      <c r="H5" s="23">
        <v>3297</v>
      </c>
      <c r="I5" s="25" t="s">
        <v>13</v>
      </c>
      <c r="J5" s="27">
        <v>5426843.5250000004</v>
      </c>
      <c r="K5" s="27">
        <v>5240961.3250000002</v>
      </c>
      <c r="L5" s="28">
        <v>3571737.2749999999</v>
      </c>
      <c r="M5" s="27">
        <v>4491553.4749999996</v>
      </c>
      <c r="N5" s="27">
        <v>4199221.375</v>
      </c>
      <c r="O5" s="27">
        <v>4170352.4750000001</v>
      </c>
      <c r="P5" s="27">
        <v>5011687.5250000004</v>
      </c>
      <c r="Q5" s="27">
        <v>5273245.1500000004</v>
      </c>
      <c r="R5" s="27">
        <v>4517469.2249999996</v>
      </c>
      <c r="S5" s="27">
        <v>1361116.425</v>
      </c>
      <c r="T5" s="27">
        <v>762638.9</v>
      </c>
      <c r="U5" s="27">
        <v>0</v>
      </c>
      <c r="V5" s="27">
        <v>0</v>
      </c>
      <c r="W5" s="27">
        <v>0</v>
      </c>
      <c r="X5" s="420">
        <v>0</v>
      </c>
      <c r="Y5" s="29">
        <v>74</v>
      </c>
      <c r="Z5" s="30">
        <f t="shared" si="0"/>
        <v>-1</v>
      </c>
      <c r="AA5" s="31"/>
      <c r="AB5" s="27">
        <v>5771.0079999999998</v>
      </c>
      <c r="AC5" s="27">
        <v>5686.2520000000004</v>
      </c>
      <c r="AD5" s="422">
        <v>3833.3180000000002</v>
      </c>
      <c r="AE5" s="27">
        <v>4757.2569999999996</v>
      </c>
      <c r="AF5" s="27">
        <v>3715.9609999999998</v>
      </c>
      <c r="AG5" s="27">
        <v>2934.7950000000001</v>
      </c>
      <c r="AH5" s="27">
        <v>3538.721</v>
      </c>
      <c r="AI5" s="27">
        <v>3636.636</v>
      </c>
      <c r="AJ5" s="27">
        <v>3341.328</v>
      </c>
      <c r="AK5" s="27">
        <v>959.89599999999996</v>
      </c>
      <c r="AL5" s="27">
        <v>491.42</v>
      </c>
      <c r="AM5" s="27">
        <v>0</v>
      </c>
      <c r="AN5" s="27">
        <v>0</v>
      </c>
      <c r="AO5" s="27">
        <v>0</v>
      </c>
      <c r="AP5" s="420">
        <v>0</v>
      </c>
      <c r="AQ5" s="30">
        <f t="shared" si="1"/>
        <v>-1</v>
      </c>
      <c r="AR5" s="32"/>
      <c r="AS5" s="33">
        <f t="shared" si="2"/>
        <v>2.1268378103826016</v>
      </c>
      <c r="AT5" s="34">
        <f t="shared" si="2"/>
        <v>2.1699270982504339</v>
      </c>
      <c r="AU5" s="35">
        <f t="shared" si="2"/>
        <v>2.1464725453525975</v>
      </c>
      <c r="AV5" s="34">
        <f t="shared" si="2"/>
        <v>2.1183125288294606</v>
      </c>
      <c r="AW5" s="34">
        <f t="shared" si="2"/>
        <v>1.7698333420204597</v>
      </c>
      <c r="AX5" s="34">
        <f t="shared" si="2"/>
        <v>1.407456572360829</v>
      </c>
      <c r="AY5" s="34">
        <f t="shared" si="2"/>
        <v>1.4121874048801555</v>
      </c>
      <c r="AZ5" s="34">
        <f t="shared" si="2"/>
        <v>1.3792781850849472</v>
      </c>
      <c r="BA5" s="34">
        <f t="shared" si="2"/>
        <v>1.4792919812309293</v>
      </c>
      <c r="BB5" s="34">
        <f t="shared" si="2"/>
        <v>1.4104539220441779</v>
      </c>
      <c r="BC5" s="34">
        <f t="shared" si="2"/>
        <v>1.288735730632151</v>
      </c>
      <c r="BD5" s="34">
        <f t="shared" si="2"/>
        <v>0</v>
      </c>
      <c r="BE5" s="34">
        <f t="shared" si="2"/>
        <v>0</v>
      </c>
      <c r="BF5" s="34">
        <f t="shared" si="2"/>
        <v>0</v>
      </c>
      <c r="BG5" s="34">
        <f t="shared" si="2"/>
        <v>0</v>
      </c>
      <c r="BH5" s="32">
        <f t="shared" si="3"/>
        <v>-1</v>
      </c>
      <c r="BI5" s="25" t="s">
        <v>475</v>
      </c>
      <c r="BJ5" s="423" t="s">
        <v>481</v>
      </c>
      <c r="BK5" s="423"/>
    </row>
    <row r="6" spans="1:64" s="37" customFormat="1" ht="26.25" thickBot="1" x14ac:dyDescent="0.25">
      <c r="A6" s="21">
        <v>13</v>
      </c>
      <c r="B6" s="50"/>
      <c r="C6" s="51"/>
      <c r="D6" s="52"/>
      <c r="E6" s="54">
        <v>1</v>
      </c>
      <c r="F6" s="50"/>
      <c r="G6" s="50"/>
      <c r="H6" s="51">
        <v>8006</v>
      </c>
      <c r="I6" s="53" t="s">
        <v>11</v>
      </c>
      <c r="J6" s="55">
        <v>5357728.875</v>
      </c>
      <c r="K6" s="55">
        <v>4190055.85</v>
      </c>
      <c r="L6" s="56">
        <v>3551160.4249999998</v>
      </c>
      <c r="M6" s="55">
        <v>4576885.05</v>
      </c>
      <c r="N6" s="55">
        <v>4580328.7750000004</v>
      </c>
      <c r="O6" s="55">
        <v>4535758.0750000002</v>
      </c>
      <c r="P6" s="55">
        <v>4222331.125</v>
      </c>
      <c r="Q6" s="55">
        <v>6467250.4249999998</v>
      </c>
      <c r="R6" s="55">
        <v>4096292.2</v>
      </c>
      <c r="S6" s="55">
        <v>1255119.875</v>
      </c>
      <c r="T6" s="55">
        <v>2159892.0750000002</v>
      </c>
      <c r="U6" s="55">
        <v>268457.65000000002</v>
      </c>
      <c r="V6" s="55">
        <v>0</v>
      </c>
      <c r="W6" s="55">
        <v>0</v>
      </c>
      <c r="X6" s="425">
        <v>0</v>
      </c>
      <c r="Y6" s="57">
        <v>95</v>
      </c>
      <c r="Z6" s="58">
        <f t="shared" si="0"/>
        <v>-1</v>
      </c>
      <c r="AA6" s="59"/>
      <c r="AB6" s="55">
        <v>5690.9570000000003</v>
      </c>
      <c r="AC6" s="55">
        <v>4516.0129999999999</v>
      </c>
      <c r="AD6" s="426">
        <v>3949.636</v>
      </c>
      <c r="AE6" s="55">
        <v>5001.3360000000002</v>
      </c>
      <c r="AF6" s="55">
        <v>4270.9639999999999</v>
      </c>
      <c r="AG6" s="55">
        <v>3037.1669999999999</v>
      </c>
      <c r="AH6" s="55">
        <v>2741.4690000000001</v>
      </c>
      <c r="AI6" s="55">
        <v>4335.0020000000004</v>
      </c>
      <c r="AJ6" s="55">
        <v>3108.7820000000002</v>
      </c>
      <c r="AK6" s="55">
        <v>886.89499999999998</v>
      </c>
      <c r="AL6" s="55">
        <v>1533.2449999999999</v>
      </c>
      <c r="AM6" s="55">
        <v>176.46600000000001</v>
      </c>
      <c r="AN6" s="55">
        <v>0</v>
      </c>
      <c r="AO6" s="55">
        <v>0</v>
      </c>
      <c r="AP6" s="425">
        <v>0</v>
      </c>
      <c r="AQ6" s="58">
        <f t="shared" si="1"/>
        <v>-1</v>
      </c>
      <c r="AR6" s="32"/>
      <c r="AS6" s="33">
        <f t="shared" si="2"/>
        <v>2.1243915594739757</v>
      </c>
      <c r="AT6" s="34">
        <f t="shared" si="2"/>
        <v>2.1555860645628386</v>
      </c>
      <c r="AU6" s="35">
        <f t="shared" si="2"/>
        <v>2.2244199232424147</v>
      </c>
      <c r="AV6" s="34">
        <f t="shared" si="2"/>
        <v>2.185475905714521</v>
      </c>
      <c r="AW6" s="34">
        <f t="shared" si="2"/>
        <v>1.8649159087930318</v>
      </c>
      <c r="AX6" s="34">
        <f t="shared" si="2"/>
        <v>1.3392103149152195</v>
      </c>
      <c r="AY6" s="34">
        <f t="shared" si="2"/>
        <v>1.2985570855720132</v>
      </c>
      <c r="AZ6" s="34">
        <f t="shared" si="2"/>
        <v>1.3406012494096362</v>
      </c>
      <c r="BA6" s="34">
        <f t="shared" si="2"/>
        <v>1.5178516806003244</v>
      </c>
      <c r="BB6" s="34">
        <f t="shared" si="2"/>
        <v>1.4132434959648774</v>
      </c>
      <c r="BC6" s="34">
        <f t="shared" si="2"/>
        <v>1.4197422341113963</v>
      </c>
      <c r="BD6" s="34">
        <f t="shared" si="2"/>
        <v>1.3146654602690591</v>
      </c>
      <c r="BE6" s="34">
        <f t="shared" si="2"/>
        <v>0</v>
      </c>
      <c r="BF6" s="34">
        <f t="shared" si="2"/>
        <v>0</v>
      </c>
      <c r="BG6" s="34">
        <f t="shared" si="2"/>
        <v>0</v>
      </c>
      <c r="BH6" s="32">
        <f t="shared" si="3"/>
        <v>-1</v>
      </c>
      <c r="BI6" s="53" t="s">
        <v>306</v>
      </c>
      <c r="BJ6" s="427" t="s">
        <v>480</v>
      </c>
      <c r="BK6" s="427"/>
    </row>
    <row r="7" spans="1:64" s="37" customFormat="1" ht="114.75" x14ac:dyDescent="0.2">
      <c r="A7" s="21">
        <v>14</v>
      </c>
      <c r="B7" s="60" t="s">
        <v>22</v>
      </c>
      <c r="C7" s="61">
        <v>13</v>
      </c>
      <c r="D7" s="62">
        <v>703</v>
      </c>
      <c r="E7" s="64" t="s">
        <v>348</v>
      </c>
      <c r="F7" s="60" t="s">
        <v>21</v>
      </c>
      <c r="G7" s="60" t="s">
        <v>9</v>
      </c>
      <c r="H7" s="61">
        <v>3149</v>
      </c>
      <c r="I7" s="63" t="s">
        <v>23</v>
      </c>
      <c r="J7" s="65">
        <v>46241166.924999997</v>
      </c>
      <c r="K7" s="65">
        <v>45420245.299999997</v>
      </c>
      <c r="L7" s="66">
        <v>49331775.75</v>
      </c>
      <c r="M7" s="65">
        <v>42723635.549999997</v>
      </c>
      <c r="N7" s="65">
        <v>46546493.024999999</v>
      </c>
      <c r="O7" s="65">
        <v>56039763.924999997</v>
      </c>
      <c r="P7" s="65">
        <v>47907871.024999999</v>
      </c>
      <c r="Q7" s="65">
        <v>47135194.100000001</v>
      </c>
      <c r="R7" s="65">
        <v>52100569.5</v>
      </c>
      <c r="S7" s="65">
        <v>46280501.375</v>
      </c>
      <c r="T7" s="65">
        <v>55689637.875</v>
      </c>
      <c r="U7" s="65">
        <v>29065115.600000001</v>
      </c>
      <c r="V7" s="65">
        <v>15998735.199999999</v>
      </c>
      <c r="W7" s="65">
        <v>9551995.125</v>
      </c>
      <c r="X7" s="428">
        <v>36059499.450000003</v>
      </c>
      <c r="Y7" s="67">
        <v>72.5</v>
      </c>
      <c r="Z7" s="68">
        <f t="shared" si="0"/>
        <v>-0.26904112203988517</v>
      </c>
      <c r="AA7" s="69"/>
      <c r="AB7" s="65">
        <v>35098.120999999999</v>
      </c>
      <c r="AC7" s="65">
        <v>36826.995000000003</v>
      </c>
      <c r="AD7" s="429">
        <v>37777.947</v>
      </c>
      <c r="AE7" s="65">
        <v>34062.815999999999</v>
      </c>
      <c r="AF7" s="65">
        <v>38493.737000000001</v>
      </c>
      <c r="AG7" s="65">
        <v>48000.222000000002</v>
      </c>
      <c r="AH7" s="65">
        <v>43876.451000000001</v>
      </c>
      <c r="AI7" s="65">
        <v>39888.186000000002</v>
      </c>
      <c r="AJ7" s="65">
        <v>47130.338000000003</v>
      </c>
      <c r="AK7" s="65">
        <v>8144.3339999999998</v>
      </c>
      <c r="AL7" s="65">
        <v>1384.857</v>
      </c>
      <c r="AM7" s="65">
        <v>680.31</v>
      </c>
      <c r="AN7" s="65">
        <v>588.61500000000001</v>
      </c>
      <c r="AO7" s="65">
        <v>199.161</v>
      </c>
      <c r="AP7" s="428">
        <v>1518.3340000000001</v>
      </c>
      <c r="AQ7" s="68">
        <f t="shared" si="1"/>
        <v>-0.95980898591445418</v>
      </c>
      <c r="AR7" s="70"/>
      <c r="AS7" s="71">
        <f t="shared" si="2"/>
        <v>1.5180465085116361</v>
      </c>
      <c r="AT7" s="72">
        <f t="shared" si="2"/>
        <v>1.6216114535163024</v>
      </c>
      <c r="AU7" s="73">
        <f t="shared" si="2"/>
        <v>1.5315867481214682</v>
      </c>
      <c r="AV7" s="72">
        <f t="shared" si="2"/>
        <v>1.5945654231665687</v>
      </c>
      <c r="AW7" s="72">
        <f t="shared" si="2"/>
        <v>1.6539908593897767</v>
      </c>
      <c r="AX7" s="72">
        <f t="shared" si="2"/>
        <v>1.7130772379498387</v>
      </c>
      <c r="AY7" s="72">
        <f t="shared" si="2"/>
        <v>1.8317011405956127</v>
      </c>
      <c r="AZ7" s="72">
        <f t="shared" si="2"/>
        <v>1.6925011877695864</v>
      </c>
      <c r="BA7" s="72">
        <f t="shared" si="2"/>
        <v>1.8092062506149764</v>
      </c>
      <c r="BB7" s="72">
        <f t="shared" si="2"/>
        <v>0.35195530549716308</v>
      </c>
      <c r="BC7" s="72">
        <f t="shared" si="2"/>
        <v>4.9734817924599405E-2</v>
      </c>
      <c r="BD7" s="72">
        <f t="shared" si="2"/>
        <v>4.6812819144610593E-2</v>
      </c>
      <c r="BE7" s="72">
        <f t="shared" si="2"/>
        <v>7.3582691711779821E-2</v>
      </c>
      <c r="BF7" s="72">
        <f t="shared" si="2"/>
        <v>4.1700398166817532E-2</v>
      </c>
      <c r="BG7" s="72">
        <f t="shared" si="2"/>
        <v>8.4212705287566039E-2</v>
      </c>
      <c r="BH7" s="74">
        <f t="shared" si="3"/>
        <v>-0.94501603948267687</v>
      </c>
      <c r="BI7" s="63" t="s">
        <v>476</v>
      </c>
      <c r="BJ7" s="430" t="s">
        <v>602</v>
      </c>
      <c r="BK7" s="431" t="s">
        <v>622</v>
      </c>
    </row>
    <row r="8" spans="1:64" s="37" customFormat="1" ht="114.75" x14ac:dyDescent="0.2">
      <c r="A8" s="21">
        <v>15</v>
      </c>
      <c r="B8" s="22"/>
      <c r="C8" s="23"/>
      <c r="D8" s="24"/>
      <c r="E8" s="26" t="s">
        <v>347</v>
      </c>
      <c r="F8" s="22"/>
      <c r="G8" s="22"/>
      <c r="H8" s="23">
        <v>3407</v>
      </c>
      <c r="I8" s="25" t="s">
        <v>25</v>
      </c>
      <c r="J8" s="27">
        <v>66041644.924999997</v>
      </c>
      <c r="K8" s="27">
        <v>53769562.450000003</v>
      </c>
      <c r="L8" s="28">
        <v>56141183.774999999</v>
      </c>
      <c r="M8" s="27">
        <v>63231404.299999997</v>
      </c>
      <c r="N8" s="27">
        <v>52604827.950000003</v>
      </c>
      <c r="O8" s="27">
        <v>59201658.725000001</v>
      </c>
      <c r="P8" s="27">
        <v>66135898.924999997</v>
      </c>
      <c r="Q8" s="27">
        <v>56480416.774999999</v>
      </c>
      <c r="R8" s="27">
        <v>57357980.049999997</v>
      </c>
      <c r="S8" s="27">
        <v>62026558.625</v>
      </c>
      <c r="T8" s="27">
        <v>58924185.524999999</v>
      </c>
      <c r="U8" s="27">
        <v>45407469.649999999</v>
      </c>
      <c r="V8" s="27">
        <v>26310918.600000001</v>
      </c>
      <c r="W8" s="27">
        <v>35974930.25</v>
      </c>
      <c r="X8" s="420">
        <v>53892027.825000003</v>
      </c>
      <c r="Y8" s="29">
        <v>76.166666666666671</v>
      </c>
      <c r="Z8" s="30">
        <f t="shared" si="0"/>
        <v>-4.0062495992497366E-2</v>
      </c>
      <c r="AA8" s="31"/>
      <c r="AB8" s="27">
        <v>49838.574000000001</v>
      </c>
      <c r="AC8" s="27">
        <v>41334.902000000002</v>
      </c>
      <c r="AD8" s="422">
        <v>41013.675000000003</v>
      </c>
      <c r="AE8" s="27">
        <v>49452.856</v>
      </c>
      <c r="AF8" s="27">
        <v>42370.322</v>
      </c>
      <c r="AG8" s="27">
        <v>50305.464999999997</v>
      </c>
      <c r="AH8" s="27">
        <v>61789.728000000003</v>
      </c>
      <c r="AI8" s="27">
        <v>49239.99</v>
      </c>
      <c r="AJ8" s="27">
        <v>44853.85</v>
      </c>
      <c r="AK8" s="27">
        <v>2444.2310000000002</v>
      </c>
      <c r="AL8" s="27">
        <v>3543.451</v>
      </c>
      <c r="AM8" s="27">
        <v>2038.6690000000001</v>
      </c>
      <c r="AN8" s="27">
        <v>724.59500000000003</v>
      </c>
      <c r="AO8" s="27">
        <v>833.36300000000006</v>
      </c>
      <c r="AP8" s="420">
        <v>2165.7130000000002</v>
      </c>
      <c r="AQ8" s="30">
        <f t="shared" si="1"/>
        <v>-0.94719534399197336</v>
      </c>
      <c r="AR8" s="32"/>
      <c r="AS8" s="33">
        <f t="shared" si="2"/>
        <v>1.5093074697518221</v>
      </c>
      <c r="AT8" s="34">
        <f t="shared" si="2"/>
        <v>1.5374832941382806</v>
      </c>
      <c r="AU8" s="35">
        <f t="shared" si="2"/>
        <v>1.4610904951478287</v>
      </c>
      <c r="AV8" s="34">
        <f t="shared" si="2"/>
        <v>1.5641865477278354</v>
      </c>
      <c r="AW8" s="34">
        <f t="shared" si="2"/>
        <v>1.6108910018780889</v>
      </c>
      <c r="AX8" s="34">
        <f t="shared" si="2"/>
        <v>1.699461335489802</v>
      </c>
      <c r="AY8" s="34">
        <f t="shared" si="2"/>
        <v>1.8685684780688117</v>
      </c>
      <c r="AZ8" s="34">
        <f t="shared" si="2"/>
        <v>1.7436128418158261</v>
      </c>
      <c r="BA8" s="34">
        <f t="shared" si="2"/>
        <v>1.5639968478980635</v>
      </c>
      <c r="BB8" s="34">
        <f t="shared" si="2"/>
        <v>7.8812400822600048E-2</v>
      </c>
      <c r="BC8" s="34">
        <f t="shared" si="2"/>
        <v>0.1202715308978384</v>
      </c>
      <c r="BD8" s="34">
        <f t="shared" si="2"/>
        <v>8.9794433194098938E-2</v>
      </c>
      <c r="BE8" s="34">
        <f t="shared" si="2"/>
        <v>5.5079414825144113E-2</v>
      </c>
      <c r="BF8" s="34">
        <f t="shared" si="2"/>
        <v>4.6330207964753456E-2</v>
      </c>
      <c r="BG8" s="34">
        <f t="shared" si="2"/>
        <v>8.0372295770074778E-2</v>
      </c>
      <c r="BH8" s="36">
        <f t="shared" si="3"/>
        <v>-0.94499156894320713</v>
      </c>
      <c r="BI8" s="25" t="s">
        <v>477</v>
      </c>
      <c r="BJ8" s="423" t="s">
        <v>603</v>
      </c>
      <c r="BK8" s="431" t="s">
        <v>623</v>
      </c>
    </row>
    <row r="9" spans="1:64" s="37" customFormat="1" ht="114.75" x14ac:dyDescent="0.2">
      <c r="A9" s="21">
        <v>16</v>
      </c>
      <c r="B9" s="22"/>
      <c r="C9" s="23"/>
      <c r="D9" s="24"/>
      <c r="E9" s="26" t="s">
        <v>346</v>
      </c>
      <c r="F9" s="22"/>
      <c r="G9" s="22"/>
      <c r="H9" s="23">
        <v>3803</v>
      </c>
      <c r="I9" s="25" t="s">
        <v>24</v>
      </c>
      <c r="J9" s="27">
        <v>56028845.924999997</v>
      </c>
      <c r="K9" s="27">
        <v>53619887.225000001</v>
      </c>
      <c r="L9" s="28">
        <v>58897159.049999997</v>
      </c>
      <c r="M9" s="27">
        <v>59294767.450000003</v>
      </c>
      <c r="N9" s="27">
        <v>62211837.799999997</v>
      </c>
      <c r="O9" s="27">
        <v>55427705.950000003</v>
      </c>
      <c r="P9" s="27">
        <v>59843823.950000003</v>
      </c>
      <c r="Q9" s="27">
        <v>72923519.125</v>
      </c>
      <c r="R9" s="27">
        <v>62193449.049999997</v>
      </c>
      <c r="S9" s="27">
        <v>55443349.149999999</v>
      </c>
      <c r="T9" s="27">
        <v>66719638.125</v>
      </c>
      <c r="U9" s="27">
        <v>44821034</v>
      </c>
      <c r="V9" s="27">
        <v>32055069.675000001</v>
      </c>
      <c r="W9" s="27">
        <v>52510658.924999997</v>
      </c>
      <c r="X9" s="420">
        <v>40688438.899999999</v>
      </c>
      <c r="Y9" s="29">
        <v>77.5</v>
      </c>
      <c r="Z9" s="30">
        <f t="shared" si="0"/>
        <v>-0.30916126420532331</v>
      </c>
      <c r="AA9" s="31"/>
      <c r="AB9" s="27">
        <v>41479.264999999999</v>
      </c>
      <c r="AC9" s="27">
        <v>41828.173999999999</v>
      </c>
      <c r="AD9" s="422">
        <v>43695.858</v>
      </c>
      <c r="AE9" s="27">
        <v>46724.207999999999</v>
      </c>
      <c r="AF9" s="27">
        <v>50603.000999999997</v>
      </c>
      <c r="AG9" s="27">
        <v>48713.483999999997</v>
      </c>
      <c r="AH9" s="27">
        <v>56594.000999999997</v>
      </c>
      <c r="AI9" s="27">
        <v>64745.508999999998</v>
      </c>
      <c r="AJ9" s="27">
        <v>15416.06</v>
      </c>
      <c r="AK9" s="27">
        <v>2902.02</v>
      </c>
      <c r="AL9" s="27">
        <v>1662.6469999999999</v>
      </c>
      <c r="AM9" s="27">
        <v>1026.9059999999999</v>
      </c>
      <c r="AN9" s="27">
        <v>996.94200000000001</v>
      </c>
      <c r="AO9" s="27">
        <v>1825.3979999999999</v>
      </c>
      <c r="AP9" s="420">
        <v>2207.3389999999999</v>
      </c>
      <c r="AQ9" s="30">
        <f t="shared" si="1"/>
        <v>-0.94948402203247728</v>
      </c>
      <c r="AR9" s="32"/>
      <c r="AS9" s="33">
        <f t="shared" si="2"/>
        <v>1.4806396353594</v>
      </c>
      <c r="AT9" s="34">
        <f t="shared" si="2"/>
        <v>1.5601738893810215</v>
      </c>
      <c r="AU9" s="35">
        <f t="shared" si="2"/>
        <v>1.4838018914598226</v>
      </c>
      <c r="AV9" s="34">
        <f t="shared" si="2"/>
        <v>1.5759976810567624</v>
      </c>
      <c r="AW9" s="34">
        <f t="shared" si="2"/>
        <v>1.6267965322831213</v>
      </c>
      <c r="AX9" s="34">
        <f t="shared" si="2"/>
        <v>1.7577304766660651</v>
      </c>
      <c r="AY9" s="34">
        <f t="shared" si="2"/>
        <v>1.8913898632976645</v>
      </c>
      <c r="AZ9" s="34">
        <f t="shared" si="2"/>
        <v>1.7757099431534051</v>
      </c>
      <c r="BA9" s="34">
        <f t="shared" si="2"/>
        <v>0.49574545986688612</v>
      </c>
      <c r="BB9" s="34">
        <f t="shared" si="2"/>
        <v>0.10468415218383322</v>
      </c>
      <c r="BC9" s="34">
        <f t="shared" si="2"/>
        <v>4.9839808689759735E-2</v>
      </c>
      <c r="BD9" s="34">
        <f t="shared" si="2"/>
        <v>4.5822503782487478E-2</v>
      </c>
      <c r="BE9" s="34">
        <f t="shared" si="2"/>
        <v>6.2201830169629789E-2</v>
      </c>
      <c r="BF9" s="34">
        <f t="shared" si="2"/>
        <v>6.9524855995701074E-2</v>
      </c>
      <c r="BG9" s="34">
        <f t="shared" si="2"/>
        <v>0.10849956693718225</v>
      </c>
      <c r="BH9" s="36">
        <f t="shared" si="3"/>
        <v>-0.92687732266573941</v>
      </c>
      <c r="BI9" s="25" t="s">
        <v>478</v>
      </c>
      <c r="BJ9" s="423" t="s">
        <v>604</v>
      </c>
      <c r="BK9" s="431" t="s">
        <v>624</v>
      </c>
    </row>
    <row r="10" spans="1:64" s="37" customFormat="1" ht="114.75" x14ac:dyDescent="0.2">
      <c r="A10" s="21">
        <v>17</v>
      </c>
      <c r="B10" s="22"/>
      <c r="C10" s="23"/>
      <c r="D10" s="24"/>
      <c r="E10" s="26" t="s">
        <v>345</v>
      </c>
      <c r="F10" s="22"/>
      <c r="G10" s="22"/>
      <c r="H10" s="23">
        <v>3943</v>
      </c>
      <c r="I10" s="25" t="s">
        <v>20</v>
      </c>
      <c r="J10" s="27">
        <v>38515933.549999997</v>
      </c>
      <c r="K10" s="27">
        <v>42256266.850000001</v>
      </c>
      <c r="L10" s="28">
        <v>50163578.475000001</v>
      </c>
      <c r="M10" s="27">
        <v>42878960.125</v>
      </c>
      <c r="N10" s="27">
        <v>43260104.100000001</v>
      </c>
      <c r="O10" s="27">
        <v>45277146.450000003</v>
      </c>
      <c r="P10" s="27">
        <v>47907747.075000003</v>
      </c>
      <c r="Q10" s="27">
        <v>50008871</v>
      </c>
      <c r="R10" s="27">
        <v>44379294.100000001</v>
      </c>
      <c r="S10" s="27">
        <v>50324339.950000003</v>
      </c>
      <c r="T10" s="27">
        <v>42816034.225000001</v>
      </c>
      <c r="U10" s="27">
        <v>41088248.024999999</v>
      </c>
      <c r="V10" s="27">
        <v>28291470.199999999</v>
      </c>
      <c r="W10" s="27">
        <v>31090079.824999999</v>
      </c>
      <c r="X10" s="420">
        <v>36038612.950000003</v>
      </c>
      <c r="Y10" s="29">
        <v>80</v>
      </c>
      <c r="Z10" s="30">
        <f t="shared" si="0"/>
        <v>-0.28157810814951034</v>
      </c>
      <c r="AA10" s="31"/>
      <c r="AB10" s="27">
        <v>28957.522000000001</v>
      </c>
      <c r="AC10" s="27">
        <v>34091.356</v>
      </c>
      <c r="AD10" s="422">
        <v>38185.510999999999</v>
      </c>
      <c r="AE10" s="27">
        <v>34643.870999999999</v>
      </c>
      <c r="AF10" s="27">
        <v>34447.156000000003</v>
      </c>
      <c r="AG10" s="27">
        <v>39451.116000000002</v>
      </c>
      <c r="AH10" s="27">
        <v>44181.398000000001</v>
      </c>
      <c r="AI10" s="27">
        <v>42967.150999999998</v>
      </c>
      <c r="AJ10" s="27">
        <v>40748.766000000003</v>
      </c>
      <c r="AK10" s="27">
        <v>41320.491000000002</v>
      </c>
      <c r="AL10" s="27">
        <v>1026.856</v>
      </c>
      <c r="AM10" s="27">
        <v>2142.6080000000002</v>
      </c>
      <c r="AN10" s="27">
        <v>808.39599999999996</v>
      </c>
      <c r="AO10" s="27">
        <v>652.92899999999997</v>
      </c>
      <c r="AP10" s="420">
        <v>1312.5840000000001</v>
      </c>
      <c r="AQ10" s="30">
        <f t="shared" si="1"/>
        <v>-0.96562612452665608</v>
      </c>
      <c r="AR10" s="32"/>
      <c r="AS10" s="33">
        <f t="shared" si="2"/>
        <v>1.5036645528743779</v>
      </c>
      <c r="AT10" s="34">
        <f t="shared" si="2"/>
        <v>1.6135526652657912</v>
      </c>
      <c r="AU10" s="35">
        <f t="shared" si="2"/>
        <v>1.5224396728008747</v>
      </c>
      <c r="AV10" s="34">
        <f t="shared" si="2"/>
        <v>1.6158913788490574</v>
      </c>
      <c r="AW10" s="34">
        <f t="shared" si="2"/>
        <v>1.5925600142048664</v>
      </c>
      <c r="AX10" s="34">
        <f t="shared" si="2"/>
        <v>1.7426502813540272</v>
      </c>
      <c r="AY10" s="34">
        <f t="shared" si="2"/>
        <v>1.844436472073447</v>
      </c>
      <c r="AZ10" s="34">
        <f t="shared" si="2"/>
        <v>1.7183811648137388</v>
      </c>
      <c r="BA10" s="34">
        <f t="shared" si="2"/>
        <v>1.836386397141905</v>
      </c>
      <c r="BB10" s="34">
        <f t="shared" si="2"/>
        <v>1.6421672312465172</v>
      </c>
      <c r="BC10" s="34">
        <f t="shared" si="2"/>
        <v>4.7965955679306026E-2</v>
      </c>
      <c r="BD10" s="34">
        <f t="shared" si="2"/>
        <v>0.10429298414945012</v>
      </c>
      <c r="BE10" s="34">
        <f t="shared" si="2"/>
        <v>5.7147684039410583E-2</v>
      </c>
      <c r="BF10" s="34">
        <f t="shared" si="2"/>
        <v>4.2002401002198132E-2</v>
      </c>
      <c r="BG10" s="34">
        <f t="shared" si="2"/>
        <v>7.2843203028988932E-2</v>
      </c>
      <c r="BH10" s="36">
        <f t="shared" si="3"/>
        <v>-0.95215363581863488</v>
      </c>
      <c r="BI10" s="25" t="s">
        <v>479</v>
      </c>
      <c r="BJ10" s="423" t="s">
        <v>605</v>
      </c>
      <c r="BK10" s="431" t="s">
        <v>625</v>
      </c>
    </row>
    <row r="11" spans="1:64" s="37" customFormat="1" ht="26.25" thickBot="1" x14ac:dyDescent="0.25">
      <c r="A11" s="21">
        <v>18</v>
      </c>
      <c r="B11" s="50"/>
      <c r="C11" s="51"/>
      <c r="D11" s="52">
        <v>709</v>
      </c>
      <c r="E11" s="54" t="s">
        <v>349</v>
      </c>
      <c r="F11" s="50" t="s">
        <v>27</v>
      </c>
      <c r="G11" s="50" t="s">
        <v>9</v>
      </c>
      <c r="H11" s="51">
        <v>3938</v>
      </c>
      <c r="I11" s="53" t="s">
        <v>26</v>
      </c>
      <c r="J11" s="55">
        <v>57725304.849999994</v>
      </c>
      <c r="K11" s="55">
        <v>49316020.674999997</v>
      </c>
      <c r="L11" s="56">
        <v>56327504.599999994</v>
      </c>
      <c r="M11" s="55">
        <v>47037003.924999997</v>
      </c>
      <c r="N11" s="55">
        <v>46550709.274999999</v>
      </c>
      <c r="O11" s="55">
        <v>59256464.875</v>
      </c>
      <c r="P11" s="55">
        <v>61387926.25</v>
      </c>
      <c r="Q11" s="55">
        <v>60776237.649999999</v>
      </c>
      <c r="R11" s="55">
        <v>62763788.299999997</v>
      </c>
      <c r="S11" s="55">
        <v>41847108.974999994</v>
      </c>
      <c r="T11" s="55">
        <v>42531331.375</v>
      </c>
      <c r="U11" s="55">
        <v>37071962.375</v>
      </c>
      <c r="V11" s="55">
        <v>10476452.35</v>
      </c>
      <c r="W11" s="55">
        <v>17812266.375</v>
      </c>
      <c r="X11" s="425">
        <v>17737647.850000001</v>
      </c>
      <c r="Y11" s="57">
        <v>79.75</v>
      </c>
      <c r="Z11" s="58">
        <f t="shared" si="0"/>
        <v>-0.6850979290497452</v>
      </c>
      <c r="AA11" s="59"/>
      <c r="AB11" s="55">
        <v>46363.952999999994</v>
      </c>
      <c r="AC11" s="55">
        <v>40332.376000000004</v>
      </c>
      <c r="AD11" s="426">
        <v>47745.517</v>
      </c>
      <c r="AE11" s="55">
        <v>43953.758999999998</v>
      </c>
      <c r="AF11" s="55">
        <v>43362.319000000003</v>
      </c>
      <c r="AG11" s="55">
        <v>57779.447</v>
      </c>
      <c r="AH11" s="55">
        <v>60971.446000000004</v>
      </c>
      <c r="AI11" s="55">
        <v>61250.750999999997</v>
      </c>
      <c r="AJ11" s="55">
        <v>59651.076999999997</v>
      </c>
      <c r="AK11" s="55">
        <v>39595.633000000002</v>
      </c>
      <c r="AL11" s="55">
        <v>38146.070999999996</v>
      </c>
      <c r="AM11" s="55">
        <v>36067.595000000001</v>
      </c>
      <c r="AN11" s="55">
        <v>9649.853000000001</v>
      </c>
      <c r="AO11" s="55">
        <v>16196.278</v>
      </c>
      <c r="AP11" s="425">
        <v>21063.554</v>
      </c>
      <c r="AQ11" s="58">
        <f t="shared" si="1"/>
        <v>-0.558837031757348</v>
      </c>
      <c r="AR11" s="75"/>
      <c r="AS11" s="76">
        <f t="shared" si="2"/>
        <v>1.6063649423931972</v>
      </c>
      <c r="AT11" s="77">
        <f t="shared" si="2"/>
        <v>1.6356703338169329</v>
      </c>
      <c r="AU11" s="78">
        <f t="shared" si="2"/>
        <v>1.6952825210012945</v>
      </c>
      <c r="AV11" s="77">
        <f t="shared" si="2"/>
        <v>1.8689013046019598</v>
      </c>
      <c r="AW11" s="77">
        <f t="shared" si="2"/>
        <v>1.863014320311879</v>
      </c>
      <c r="AX11" s="77">
        <f t="shared" si="2"/>
        <v>1.9501482959499614</v>
      </c>
      <c r="AY11" s="77">
        <f t="shared" si="2"/>
        <v>1.9864311998973903</v>
      </c>
      <c r="AZ11" s="77">
        <f t="shared" si="2"/>
        <v>2.015615094594458</v>
      </c>
      <c r="BA11" s="77">
        <f t="shared" si="2"/>
        <v>1.9008118730780947</v>
      </c>
      <c r="BB11" s="77">
        <f t="shared" si="2"/>
        <v>1.8923951484273356</v>
      </c>
      <c r="BC11" s="77">
        <f t="shared" si="2"/>
        <v>1.7937868280522409</v>
      </c>
      <c r="BD11" s="77">
        <f t="shared" si="2"/>
        <v>1.9458152571023697</v>
      </c>
      <c r="BE11" s="77">
        <f t="shared" si="2"/>
        <v>1.8421986141138706</v>
      </c>
      <c r="BF11" s="77">
        <f t="shared" si="2"/>
        <v>1.818553311411502</v>
      </c>
      <c r="BG11" s="77">
        <f t="shared" si="2"/>
        <v>2.3750109572730072</v>
      </c>
      <c r="BH11" s="79">
        <f t="shared" si="3"/>
        <v>0.40095289596346495</v>
      </c>
      <c r="BI11" s="53" t="s">
        <v>471</v>
      </c>
      <c r="BJ11" s="427" t="s">
        <v>484</v>
      </c>
      <c r="BK11" s="432" t="s">
        <v>626</v>
      </c>
    </row>
    <row r="12" spans="1:64" s="37" customFormat="1" ht="26.25" thickBot="1" x14ac:dyDescent="0.25">
      <c r="A12" s="21">
        <v>19</v>
      </c>
      <c r="B12" s="80" t="s">
        <v>30</v>
      </c>
      <c r="C12" s="81">
        <v>17</v>
      </c>
      <c r="D12" s="82">
        <v>861</v>
      </c>
      <c r="E12" s="84" t="s">
        <v>351</v>
      </c>
      <c r="F12" s="80" t="s">
        <v>29</v>
      </c>
      <c r="G12" s="80" t="s">
        <v>9</v>
      </c>
      <c r="H12" s="81">
        <v>2832</v>
      </c>
      <c r="I12" s="83" t="s">
        <v>28</v>
      </c>
      <c r="J12" s="85">
        <v>47415211.049999997</v>
      </c>
      <c r="K12" s="85">
        <v>39442384.450000003</v>
      </c>
      <c r="L12" s="86">
        <v>56114767.349999994</v>
      </c>
      <c r="M12" s="85">
        <v>58097007.325000003</v>
      </c>
      <c r="N12" s="85">
        <v>66303881.899999999</v>
      </c>
      <c r="O12" s="85">
        <v>51488875.375</v>
      </c>
      <c r="P12" s="85">
        <v>66702131.575000003</v>
      </c>
      <c r="Q12" s="85">
        <v>64290465.974999994</v>
      </c>
      <c r="R12" s="85">
        <v>65312169.034000002</v>
      </c>
      <c r="S12" s="85">
        <v>47566048.495000005</v>
      </c>
      <c r="T12" s="85">
        <v>57019175.453000002</v>
      </c>
      <c r="U12" s="85">
        <v>57500363.252000004</v>
      </c>
      <c r="V12" s="85">
        <v>54159484.310000002</v>
      </c>
      <c r="W12" s="85">
        <v>50679190.634999998</v>
      </c>
      <c r="X12" s="433">
        <v>56129000.072000004</v>
      </c>
      <c r="Y12" s="87">
        <v>59.4</v>
      </c>
      <c r="Z12" s="88">
        <f t="shared" si="0"/>
        <v>2.5363594419340157E-4</v>
      </c>
      <c r="AA12" s="89"/>
      <c r="AB12" s="85">
        <v>39089.071000000004</v>
      </c>
      <c r="AC12" s="85">
        <v>37686.773000000001</v>
      </c>
      <c r="AD12" s="434">
        <v>42331.063999999998</v>
      </c>
      <c r="AE12" s="85">
        <v>44322.963000000003</v>
      </c>
      <c r="AF12" s="85">
        <v>46364.550999999999</v>
      </c>
      <c r="AG12" s="85">
        <v>40949.347999999998</v>
      </c>
      <c r="AH12" s="85">
        <v>22006.748</v>
      </c>
      <c r="AI12" s="85">
        <v>24250.063999999998</v>
      </c>
      <c r="AJ12" s="85">
        <v>13256.557000000001</v>
      </c>
      <c r="AK12" s="85">
        <v>13398.074000000001</v>
      </c>
      <c r="AL12" s="85">
        <v>210.81799999999998</v>
      </c>
      <c r="AM12" s="85">
        <v>82.525999999999996</v>
      </c>
      <c r="AN12" s="85">
        <v>103.29600000000001</v>
      </c>
      <c r="AO12" s="85">
        <v>108.654</v>
      </c>
      <c r="AP12" s="433">
        <v>32.148000000000003</v>
      </c>
      <c r="AQ12" s="88">
        <f t="shared" si="1"/>
        <v>-0.99924055771430642</v>
      </c>
      <c r="AR12" s="32"/>
      <c r="AS12" s="33">
        <f t="shared" si="2"/>
        <v>1.6487987772016888</v>
      </c>
      <c r="AT12" s="34">
        <f t="shared" si="2"/>
        <v>1.9109784322382668</v>
      </c>
      <c r="AU12" s="35">
        <f t="shared" si="2"/>
        <v>1.5087316939575623</v>
      </c>
      <c r="AV12" s="34">
        <f t="shared" si="2"/>
        <v>1.5258260292842027</v>
      </c>
      <c r="AW12" s="34">
        <f t="shared" si="2"/>
        <v>1.3985471037707069</v>
      </c>
      <c r="AX12" s="34">
        <f t="shared" si="2"/>
        <v>1.5906095327101519</v>
      </c>
      <c r="AY12" s="34">
        <f t="shared" si="2"/>
        <v>0.65985141645002965</v>
      </c>
      <c r="AZ12" s="34">
        <f t="shared" si="2"/>
        <v>0.75439067464310761</v>
      </c>
      <c r="BA12" s="34">
        <f t="shared" si="2"/>
        <v>0.40594447240295889</v>
      </c>
      <c r="BB12" s="34">
        <f t="shared" si="2"/>
        <v>0.5633461018486059</v>
      </c>
      <c r="BC12" s="34">
        <f t="shared" si="2"/>
        <v>7.3946351670333742E-3</v>
      </c>
      <c r="BD12" s="34">
        <f t="shared" si="2"/>
        <v>2.8704514313526372E-3</v>
      </c>
      <c r="BE12" s="34">
        <f t="shared" si="2"/>
        <v>3.8145119480366778E-3</v>
      </c>
      <c r="BF12" s="34">
        <f t="shared" si="2"/>
        <v>4.2879137823073881E-3</v>
      </c>
      <c r="BG12" s="34">
        <f t="shared" si="2"/>
        <v>1.1455041051421494E-3</v>
      </c>
      <c r="BH12" s="36">
        <f t="shared" si="3"/>
        <v>-0.99924075028732418</v>
      </c>
      <c r="BI12" s="83" t="s">
        <v>321</v>
      </c>
      <c r="BJ12" s="435" t="s">
        <v>606</v>
      </c>
      <c r="BK12" s="435"/>
    </row>
    <row r="13" spans="1:64" s="37" customFormat="1" ht="25.5" x14ac:dyDescent="0.2">
      <c r="A13" s="21">
        <v>20</v>
      </c>
      <c r="B13" s="60" t="s">
        <v>33</v>
      </c>
      <c r="C13" s="61">
        <v>18</v>
      </c>
      <c r="D13" s="62">
        <v>983</v>
      </c>
      <c r="E13" s="64" t="s">
        <v>350</v>
      </c>
      <c r="F13" s="60" t="s">
        <v>32</v>
      </c>
      <c r="G13" s="60" t="s">
        <v>9</v>
      </c>
      <c r="H13" s="61">
        <v>2480</v>
      </c>
      <c r="I13" s="63" t="s">
        <v>31</v>
      </c>
      <c r="J13" s="65">
        <v>43756015.112999998</v>
      </c>
      <c r="K13" s="65">
        <v>40283815.482999995</v>
      </c>
      <c r="L13" s="66">
        <v>42642027.098999999</v>
      </c>
      <c r="M13" s="65">
        <v>33470707.662</v>
      </c>
      <c r="N13" s="65">
        <v>41738507.914999999</v>
      </c>
      <c r="O13" s="65">
        <v>42692287.792000003</v>
      </c>
      <c r="P13" s="65">
        <v>43668754.495000005</v>
      </c>
      <c r="Q13" s="65">
        <v>36881776.625</v>
      </c>
      <c r="R13" s="65">
        <v>39952877.225000001</v>
      </c>
      <c r="S13" s="65">
        <v>38060178.597999997</v>
      </c>
      <c r="T13" s="65">
        <v>34819216.711999997</v>
      </c>
      <c r="U13" s="65">
        <v>39828419.092</v>
      </c>
      <c r="V13" s="65">
        <v>30012771.390999999</v>
      </c>
      <c r="W13" s="65">
        <v>32816166.872000001</v>
      </c>
      <c r="X13" s="428">
        <v>28480359.509</v>
      </c>
      <c r="Y13" s="67">
        <v>52</v>
      </c>
      <c r="Z13" s="68">
        <f t="shared" si="0"/>
        <v>-0.33210587191649027</v>
      </c>
      <c r="AA13" s="69"/>
      <c r="AB13" s="65">
        <v>21761.134000000002</v>
      </c>
      <c r="AC13" s="65">
        <v>19078.239000000001</v>
      </c>
      <c r="AD13" s="429">
        <v>20015.919999999998</v>
      </c>
      <c r="AE13" s="65">
        <v>15677.113000000001</v>
      </c>
      <c r="AF13" s="65">
        <v>27395.929</v>
      </c>
      <c r="AG13" s="65">
        <v>36894.300999999999</v>
      </c>
      <c r="AH13" s="65">
        <v>32930.464999999997</v>
      </c>
      <c r="AI13" s="65">
        <v>31366.105000000003</v>
      </c>
      <c r="AJ13" s="65">
        <v>33300.881999999998</v>
      </c>
      <c r="AK13" s="65">
        <v>26741.175000000003</v>
      </c>
      <c r="AL13" s="65">
        <v>30629.559999999998</v>
      </c>
      <c r="AM13" s="65">
        <v>36391.191999999995</v>
      </c>
      <c r="AN13" s="65">
        <v>26393.281999999999</v>
      </c>
      <c r="AO13" s="65">
        <v>8240.1929999999993</v>
      </c>
      <c r="AP13" s="428">
        <v>1373.1180000000002</v>
      </c>
      <c r="AQ13" s="68">
        <f t="shared" si="1"/>
        <v>-0.93139870662952295</v>
      </c>
      <c r="AR13" s="70"/>
      <c r="AS13" s="71">
        <f t="shared" si="2"/>
        <v>0.994657943315991</v>
      </c>
      <c r="AT13" s="72">
        <f t="shared" si="2"/>
        <v>0.94719126136654697</v>
      </c>
      <c r="AU13" s="73">
        <f t="shared" si="2"/>
        <v>0.93878839078311049</v>
      </c>
      <c r="AV13" s="72">
        <f t="shared" si="2"/>
        <v>0.93676615136515673</v>
      </c>
      <c r="AW13" s="72">
        <f t="shared" si="2"/>
        <v>1.312741176842809</v>
      </c>
      <c r="AX13" s="72">
        <f t="shared" si="2"/>
        <v>1.7283824741251523</v>
      </c>
      <c r="AY13" s="72">
        <f t="shared" si="2"/>
        <v>1.5081934614723429</v>
      </c>
      <c r="AZ13" s="72">
        <f t="shared" si="2"/>
        <v>1.7008998953016139</v>
      </c>
      <c r="BA13" s="72">
        <f t="shared" si="2"/>
        <v>1.667007951014972</v>
      </c>
      <c r="BB13" s="72">
        <f t="shared" si="2"/>
        <v>1.4052049141674396</v>
      </c>
      <c r="BC13" s="72">
        <f t="shared" si="2"/>
        <v>1.7593480205684184</v>
      </c>
      <c r="BD13" s="72">
        <f t="shared" si="2"/>
        <v>1.8273982663454289</v>
      </c>
      <c r="BE13" s="72">
        <f t="shared" si="2"/>
        <v>1.7588033878080727</v>
      </c>
      <c r="BF13" s="72">
        <f t="shared" si="2"/>
        <v>0.50220326049297637</v>
      </c>
      <c r="BG13" s="72">
        <f t="shared" si="2"/>
        <v>9.6425608642059804E-2</v>
      </c>
      <c r="BH13" s="74">
        <f t="shared" si="3"/>
        <v>-0.89728717399069624</v>
      </c>
      <c r="BI13" s="63"/>
      <c r="BJ13" s="430" t="s">
        <v>607</v>
      </c>
      <c r="BK13" s="430"/>
    </row>
    <row r="14" spans="1:64" s="37" customFormat="1" ht="38.25" x14ac:dyDescent="0.2">
      <c r="A14" s="21">
        <v>22</v>
      </c>
      <c r="B14" s="22"/>
      <c r="C14" s="23"/>
      <c r="D14" s="24"/>
      <c r="E14" s="26" t="s">
        <v>352</v>
      </c>
      <c r="F14" s="22"/>
      <c r="G14" s="22"/>
      <c r="H14" s="23">
        <v>2594</v>
      </c>
      <c r="I14" s="25" t="s">
        <v>34</v>
      </c>
      <c r="J14" s="27">
        <v>40903160.410999998</v>
      </c>
      <c r="K14" s="27">
        <v>40920324.487999998</v>
      </c>
      <c r="L14" s="28">
        <v>37719690.598999999</v>
      </c>
      <c r="M14" s="27">
        <v>37871754.483000003</v>
      </c>
      <c r="N14" s="27">
        <v>38620207.853</v>
      </c>
      <c r="O14" s="27">
        <v>44104137.997999996</v>
      </c>
      <c r="P14" s="27">
        <v>42217464.213</v>
      </c>
      <c r="Q14" s="27">
        <v>42060188.521000005</v>
      </c>
      <c r="R14" s="27">
        <v>37942684.794</v>
      </c>
      <c r="S14" s="27">
        <v>38628033.996000007</v>
      </c>
      <c r="T14" s="27">
        <v>40639360.774999999</v>
      </c>
      <c r="U14" s="27">
        <v>36077887.93</v>
      </c>
      <c r="V14" s="27">
        <v>29780082.515000001</v>
      </c>
      <c r="W14" s="27">
        <v>27297730.879000001</v>
      </c>
      <c r="X14" s="420">
        <v>33718492.763999999</v>
      </c>
      <c r="Y14" s="29">
        <v>54</v>
      </c>
      <c r="Z14" s="30">
        <f t="shared" si="0"/>
        <v>-0.10607716477679904</v>
      </c>
      <c r="AA14" s="31"/>
      <c r="AB14" s="27">
        <v>20917.067999999999</v>
      </c>
      <c r="AC14" s="27">
        <v>20085.559000000001</v>
      </c>
      <c r="AD14" s="422">
        <v>18181.559999999998</v>
      </c>
      <c r="AE14" s="27">
        <v>17076.517</v>
      </c>
      <c r="AF14" s="27">
        <v>25740.108</v>
      </c>
      <c r="AG14" s="27">
        <v>37764.426999999996</v>
      </c>
      <c r="AH14" s="27">
        <v>32441.294000000002</v>
      </c>
      <c r="AI14" s="27">
        <v>35518.258000000002</v>
      </c>
      <c r="AJ14" s="27">
        <v>31633.383999999998</v>
      </c>
      <c r="AK14" s="27">
        <v>27734.794000000002</v>
      </c>
      <c r="AL14" s="27">
        <v>38302.432999999997</v>
      </c>
      <c r="AM14" s="27">
        <v>37694.542999999998</v>
      </c>
      <c r="AN14" s="27">
        <v>26445.644</v>
      </c>
      <c r="AO14" s="27">
        <v>11322.39</v>
      </c>
      <c r="AP14" s="420">
        <v>2358.116</v>
      </c>
      <c r="AQ14" s="30">
        <f t="shared" si="1"/>
        <v>-0.87030177828525168</v>
      </c>
      <c r="AR14" s="32"/>
      <c r="AS14" s="33">
        <f t="shared" si="2"/>
        <v>1.0227604805996759</v>
      </c>
      <c r="AT14" s="34">
        <f t="shared" si="2"/>
        <v>0.9816910912273018</v>
      </c>
      <c r="AU14" s="35">
        <f t="shared" si="2"/>
        <v>0.96403547915008692</v>
      </c>
      <c r="AV14" s="34">
        <f t="shared" si="2"/>
        <v>0.90180754671217378</v>
      </c>
      <c r="AW14" s="34">
        <f t="shared" si="2"/>
        <v>1.3329865078911283</v>
      </c>
      <c r="AX14" s="34">
        <f t="shared" si="2"/>
        <v>1.7125117376384278</v>
      </c>
      <c r="AY14" s="34">
        <f t="shared" si="2"/>
        <v>1.5368660626476174</v>
      </c>
      <c r="AZ14" s="34">
        <f t="shared" si="2"/>
        <v>1.6889252877345655</v>
      </c>
      <c r="BA14" s="34">
        <f t="shared" si="2"/>
        <v>1.6674299234092307</v>
      </c>
      <c r="BB14" s="34">
        <f t="shared" si="2"/>
        <v>1.4359930408506931</v>
      </c>
      <c r="BC14" s="34">
        <f t="shared" si="2"/>
        <v>1.8849919029022917</v>
      </c>
      <c r="BD14" s="34">
        <f t="shared" si="2"/>
        <v>2.08962027229181</v>
      </c>
      <c r="BE14" s="34">
        <f t="shared" si="2"/>
        <v>1.7760625066555495</v>
      </c>
      <c r="BF14" s="34">
        <f t="shared" si="2"/>
        <v>0.8295480712435519</v>
      </c>
      <c r="BG14" s="34">
        <f t="shared" si="2"/>
        <v>0.1398707834602663</v>
      </c>
      <c r="BH14" s="36">
        <f t="shared" si="3"/>
        <v>-0.85491116614963258</v>
      </c>
      <c r="BI14" s="25"/>
      <c r="BJ14" s="423" t="s">
        <v>608</v>
      </c>
      <c r="BK14" s="423"/>
    </row>
    <row r="15" spans="1:64" s="37" customFormat="1" ht="38.25" x14ac:dyDescent="0.2">
      <c r="A15" s="21">
        <v>23</v>
      </c>
      <c r="B15" s="22"/>
      <c r="C15" s="23"/>
      <c r="D15" s="24">
        <v>988</v>
      </c>
      <c r="E15" s="26" t="s">
        <v>353</v>
      </c>
      <c r="F15" s="22" t="s">
        <v>36</v>
      </c>
      <c r="G15" s="22" t="s">
        <v>9</v>
      </c>
      <c r="H15" s="23">
        <v>1001</v>
      </c>
      <c r="I15" s="25" t="s">
        <v>37</v>
      </c>
      <c r="J15" s="27">
        <v>28352012.774999999</v>
      </c>
      <c r="K15" s="27">
        <v>23822309.324999999</v>
      </c>
      <c r="L15" s="28">
        <v>28893582.175000001</v>
      </c>
      <c r="M15" s="27">
        <v>24596961.175000001</v>
      </c>
      <c r="N15" s="27">
        <v>33423653.475000001</v>
      </c>
      <c r="O15" s="27">
        <v>21248881.699999999</v>
      </c>
      <c r="P15" s="27">
        <v>23816247.899999999</v>
      </c>
      <c r="Q15" s="27">
        <v>27264141.409000002</v>
      </c>
      <c r="R15" s="27">
        <v>19526664.614</v>
      </c>
      <c r="S15" s="27">
        <v>16976410.140999999</v>
      </c>
      <c r="T15" s="27">
        <v>27302865.673</v>
      </c>
      <c r="U15" s="27">
        <v>26222005.346999999</v>
      </c>
      <c r="V15" s="27">
        <v>18919520.368000001</v>
      </c>
      <c r="W15" s="27">
        <v>14188929.437000001</v>
      </c>
      <c r="X15" s="420">
        <v>16104594.174000001</v>
      </c>
      <c r="Y15" s="29">
        <v>25.833333333333332</v>
      </c>
      <c r="Z15" s="30">
        <f t="shared" si="0"/>
        <v>-0.44262382987131293</v>
      </c>
      <c r="AA15" s="31"/>
      <c r="AB15" s="27">
        <v>50911.756999999998</v>
      </c>
      <c r="AC15" s="27">
        <v>40590.055999999997</v>
      </c>
      <c r="AD15" s="422">
        <v>46484.578000000001</v>
      </c>
      <c r="AE15" s="27">
        <v>36834.603999999999</v>
      </c>
      <c r="AF15" s="27">
        <v>50329.93</v>
      </c>
      <c r="AG15" s="27">
        <v>33049.226999999999</v>
      </c>
      <c r="AH15" s="27">
        <v>19587.266</v>
      </c>
      <c r="AI15" s="27">
        <v>16976.288</v>
      </c>
      <c r="AJ15" s="27">
        <v>12646.942999999999</v>
      </c>
      <c r="AK15" s="27">
        <v>10897.567999999999</v>
      </c>
      <c r="AL15" s="27">
        <v>19279.593000000001</v>
      </c>
      <c r="AM15" s="27">
        <v>19665.508000000002</v>
      </c>
      <c r="AN15" s="27">
        <v>14200.364</v>
      </c>
      <c r="AO15" s="27">
        <v>10346.413</v>
      </c>
      <c r="AP15" s="420">
        <v>12113.05</v>
      </c>
      <c r="AQ15" s="30">
        <f t="shared" si="1"/>
        <v>-0.73941787747325582</v>
      </c>
      <c r="AR15" s="32"/>
      <c r="AS15" s="33">
        <f t="shared" si="2"/>
        <v>3.5914033620140398</v>
      </c>
      <c r="AT15" s="34">
        <f t="shared" si="2"/>
        <v>3.4077347788783277</v>
      </c>
      <c r="AU15" s="35">
        <f t="shared" si="2"/>
        <v>3.2176403547650456</v>
      </c>
      <c r="AV15" s="34">
        <f t="shared" si="2"/>
        <v>2.995053229375193</v>
      </c>
      <c r="AW15" s="34">
        <f t="shared" si="2"/>
        <v>3.0116354597587867</v>
      </c>
      <c r="AX15" s="34">
        <f t="shared" si="2"/>
        <v>3.1106791845897472</v>
      </c>
      <c r="AY15" s="34">
        <f t="shared" si="2"/>
        <v>1.6448658144845731</v>
      </c>
      <c r="AZ15" s="34">
        <f t="shared" si="2"/>
        <v>1.2453198320337393</v>
      </c>
      <c r="BA15" s="34">
        <f t="shared" si="2"/>
        <v>1.2953510750558539</v>
      </c>
      <c r="BB15" s="34">
        <f t="shared" si="2"/>
        <v>1.2838483412557418</v>
      </c>
      <c r="BC15" s="34">
        <f t="shared" si="2"/>
        <v>1.4122761493908478</v>
      </c>
      <c r="BD15" s="34">
        <f t="shared" si="2"/>
        <v>1.4999240324882237</v>
      </c>
      <c r="BE15" s="34">
        <f t="shared" si="2"/>
        <v>1.5011336147842456</v>
      </c>
      <c r="BF15" s="34">
        <f t="shared" si="2"/>
        <v>1.4583782442415989</v>
      </c>
      <c r="BG15" s="34">
        <f t="shared" si="2"/>
        <v>1.5042974531523268</v>
      </c>
      <c r="BH15" s="36">
        <f t="shared" si="3"/>
        <v>-0.53248427813736454</v>
      </c>
      <c r="BI15" s="25"/>
      <c r="BJ15" s="423" t="s">
        <v>510</v>
      </c>
      <c r="BK15" s="423"/>
    </row>
    <row r="16" spans="1:64" s="37" customFormat="1" ht="27.75" customHeight="1" x14ac:dyDescent="0.2">
      <c r="A16" s="21">
        <v>24</v>
      </c>
      <c r="B16" s="22"/>
      <c r="C16" s="23"/>
      <c r="D16" s="24"/>
      <c r="E16" s="26" t="s">
        <v>354</v>
      </c>
      <c r="F16" s="22"/>
      <c r="G16" s="22"/>
      <c r="H16" s="23">
        <v>3797</v>
      </c>
      <c r="I16" s="25" t="s">
        <v>35</v>
      </c>
      <c r="J16" s="27">
        <v>29927789.291999999</v>
      </c>
      <c r="K16" s="27">
        <v>26862923.692000002</v>
      </c>
      <c r="L16" s="28">
        <v>28934086.597999997</v>
      </c>
      <c r="M16" s="27">
        <v>29407126.806000002</v>
      </c>
      <c r="N16" s="27">
        <v>26178044.107000001</v>
      </c>
      <c r="O16" s="27">
        <v>27946783.795000002</v>
      </c>
      <c r="P16" s="27">
        <v>31205026.589000002</v>
      </c>
      <c r="Q16" s="27">
        <v>31466004.375</v>
      </c>
      <c r="R16" s="27">
        <v>25337033.380999997</v>
      </c>
      <c r="S16" s="27">
        <v>10053030.877999999</v>
      </c>
      <c r="T16" s="27">
        <v>10951908.217</v>
      </c>
      <c r="U16" s="27">
        <v>12801848.331999999</v>
      </c>
      <c r="V16" s="27">
        <v>9424643.216</v>
      </c>
      <c r="W16" s="27">
        <v>8518301.9899999984</v>
      </c>
      <c r="X16" s="420">
        <v>10992511.954</v>
      </c>
      <c r="Y16" s="29">
        <v>77</v>
      </c>
      <c r="Z16" s="30">
        <f t="shared" si="0"/>
        <v>-0.62008436254698185</v>
      </c>
      <c r="AA16" s="31"/>
      <c r="AB16" s="27">
        <v>16534.385000000002</v>
      </c>
      <c r="AC16" s="27">
        <v>14840.547999999999</v>
      </c>
      <c r="AD16" s="422">
        <v>16047.103000000001</v>
      </c>
      <c r="AE16" s="27">
        <v>16340.441999999999</v>
      </c>
      <c r="AF16" s="27">
        <v>14057.4</v>
      </c>
      <c r="AG16" s="27">
        <v>13484.488000000001</v>
      </c>
      <c r="AH16" s="27">
        <v>15906.897000000001</v>
      </c>
      <c r="AI16" s="27">
        <v>16852.597999999998</v>
      </c>
      <c r="AJ16" s="27">
        <v>13082.165000000001</v>
      </c>
      <c r="AK16" s="27">
        <v>5544.7129999999997</v>
      </c>
      <c r="AL16" s="27">
        <v>5570.759</v>
      </c>
      <c r="AM16" s="27">
        <v>6241.4840000000004</v>
      </c>
      <c r="AN16" s="27">
        <v>4376.085</v>
      </c>
      <c r="AO16" s="27">
        <v>4605.6869999999999</v>
      </c>
      <c r="AP16" s="420">
        <v>5977.8680000000004</v>
      </c>
      <c r="AQ16" s="30">
        <f t="shared" si="1"/>
        <v>-0.6274799258158934</v>
      </c>
      <c r="AR16" s="32"/>
      <c r="AS16" s="33">
        <f t="shared" si="2"/>
        <v>1.1049519788232276</v>
      </c>
      <c r="AT16" s="34">
        <f t="shared" si="2"/>
        <v>1.1049093665422305</v>
      </c>
      <c r="AU16" s="35">
        <f t="shared" si="2"/>
        <v>1.1092178732270208</v>
      </c>
      <c r="AV16" s="34">
        <f t="shared" si="2"/>
        <v>1.11132529932615</v>
      </c>
      <c r="AW16" s="34">
        <f t="shared" si="2"/>
        <v>1.0739839800515163</v>
      </c>
      <c r="AX16" s="34">
        <f t="shared" si="2"/>
        <v>0.9650117951971654</v>
      </c>
      <c r="AY16" s="34">
        <f t="shared" si="2"/>
        <v>1.0195086329846164</v>
      </c>
      <c r="AZ16" s="34">
        <f t="shared" si="2"/>
        <v>1.071162248575134</v>
      </c>
      <c r="BA16" s="34">
        <f t="shared" si="2"/>
        <v>1.0326516765621181</v>
      </c>
      <c r="BB16" s="34">
        <f t="shared" si="2"/>
        <v>1.1030928020193436</v>
      </c>
      <c r="BC16" s="34">
        <f t="shared" si="2"/>
        <v>1.0173129448533618</v>
      </c>
      <c r="BD16" s="34">
        <f t="shared" si="2"/>
        <v>0.97509107093520919</v>
      </c>
      <c r="BE16" s="34">
        <f t="shared" si="2"/>
        <v>0.92864735559873957</v>
      </c>
      <c r="BF16" s="34">
        <f t="shared" si="2"/>
        <v>1.0813626953838487</v>
      </c>
      <c r="BG16" s="34">
        <f t="shared" si="2"/>
        <v>1.0876254717784954</v>
      </c>
      <c r="BH16" s="36">
        <f t="shared" si="3"/>
        <v>-1.9466330258190948E-2</v>
      </c>
      <c r="BI16" s="25"/>
      <c r="BJ16" s="423" t="s">
        <v>485</v>
      </c>
      <c r="BK16" s="423"/>
    </row>
    <row r="17" spans="1:63" s="37" customFormat="1" ht="25.5" x14ac:dyDescent="0.2">
      <c r="A17" s="21">
        <v>25</v>
      </c>
      <c r="B17" s="22"/>
      <c r="C17" s="23"/>
      <c r="D17" s="24">
        <v>990</v>
      </c>
      <c r="E17" s="26">
        <v>70</v>
      </c>
      <c r="F17" s="22" t="s">
        <v>39</v>
      </c>
      <c r="G17" s="22" t="s">
        <v>9</v>
      </c>
      <c r="H17" s="23">
        <v>2872</v>
      </c>
      <c r="I17" s="25" t="s">
        <v>38</v>
      </c>
      <c r="J17" s="27">
        <v>23561144.824999999</v>
      </c>
      <c r="K17" s="27">
        <v>26205024.850000001</v>
      </c>
      <c r="L17" s="28">
        <v>25122960.274999999</v>
      </c>
      <c r="M17" s="27">
        <v>24428644.800000001</v>
      </c>
      <c r="N17" s="27">
        <v>25532418.975000001</v>
      </c>
      <c r="O17" s="27">
        <v>22483103.125</v>
      </c>
      <c r="P17" s="27">
        <v>25822382.949999999</v>
      </c>
      <c r="Q17" s="27">
        <v>24207612.199999999</v>
      </c>
      <c r="R17" s="27">
        <v>22853504.774999999</v>
      </c>
      <c r="S17" s="27">
        <v>26281225.383000001</v>
      </c>
      <c r="T17" s="27">
        <v>21085735.956999999</v>
      </c>
      <c r="U17" s="27">
        <v>28357274.66</v>
      </c>
      <c r="V17" s="27">
        <v>28741120.403000001</v>
      </c>
      <c r="W17" s="27">
        <v>31191961.151000001</v>
      </c>
      <c r="X17" s="420">
        <v>27633597.045000002</v>
      </c>
      <c r="Y17" s="29">
        <v>65.5</v>
      </c>
      <c r="Z17" s="30">
        <f t="shared" si="0"/>
        <v>9.9933954538723377E-2</v>
      </c>
      <c r="AA17" s="31"/>
      <c r="AB17" s="27">
        <v>24905.960999999999</v>
      </c>
      <c r="AC17" s="27">
        <v>28858.785</v>
      </c>
      <c r="AD17" s="422">
        <v>30896.05</v>
      </c>
      <c r="AE17" s="27">
        <v>32828.178</v>
      </c>
      <c r="AF17" s="27">
        <v>29235.192999999999</v>
      </c>
      <c r="AG17" s="27">
        <v>30221.678</v>
      </c>
      <c r="AH17" s="27">
        <v>31725.409</v>
      </c>
      <c r="AI17" s="27">
        <v>20907.391</v>
      </c>
      <c r="AJ17" s="27">
        <v>1195.5139999999999</v>
      </c>
      <c r="AK17" s="27">
        <v>3143.7890000000002</v>
      </c>
      <c r="AL17" s="27">
        <v>1712.546</v>
      </c>
      <c r="AM17" s="27">
        <v>2419.8710000000001</v>
      </c>
      <c r="AN17" s="27">
        <v>741.05100000000004</v>
      </c>
      <c r="AO17" s="27">
        <v>2046.319</v>
      </c>
      <c r="AP17" s="420">
        <v>3482.3020000000001</v>
      </c>
      <c r="AQ17" s="30">
        <f t="shared" si="1"/>
        <v>-0.88728973444825476</v>
      </c>
      <c r="AR17" s="32"/>
      <c r="AS17" s="33">
        <f t="shared" si="2"/>
        <v>2.1141554185918046</v>
      </c>
      <c r="AT17" s="34">
        <f t="shared" si="2"/>
        <v>2.2025382662440025</v>
      </c>
      <c r="AU17" s="35">
        <f t="shared" si="2"/>
        <v>2.4595867415150781</v>
      </c>
      <c r="AV17" s="34">
        <f t="shared" si="2"/>
        <v>2.6876790152517995</v>
      </c>
      <c r="AW17" s="34">
        <f t="shared" si="2"/>
        <v>2.2900449055473797</v>
      </c>
      <c r="AX17" s="34">
        <f t="shared" si="2"/>
        <v>2.6883902842037068</v>
      </c>
      <c r="AY17" s="34">
        <f t="shared" si="2"/>
        <v>2.457202269940002</v>
      </c>
      <c r="AZ17" s="34">
        <f t="shared" si="2"/>
        <v>1.7273402124311956</v>
      </c>
      <c r="BA17" s="34">
        <f t="shared" si="2"/>
        <v>0.10462412761370428</v>
      </c>
      <c r="BB17" s="34">
        <f t="shared" si="2"/>
        <v>0.23924219317669704</v>
      </c>
      <c r="BC17" s="34">
        <f t="shared" si="2"/>
        <v>0.16243644551865619</v>
      </c>
      <c r="BD17" s="34">
        <f t="shared" si="2"/>
        <v>0.17067020925063747</v>
      </c>
      <c r="BE17" s="34">
        <f t="shared" si="2"/>
        <v>5.1567300759969611E-2</v>
      </c>
      <c r="BF17" s="34">
        <f t="shared" si="2"/>
        <v>0.1312081013498182</v>
      </c>
      <c r="BG17" s="34">
        <f t="shared" si="2"/>
        <v>0.25203392770975391</v>
      </c>
      <c r="BH17" s="36">
        <f t="shared" si="3"/>
        <v>-0.89752996978894761</v>
      </c>
      <c r="BI17" s="25" t="s">
        <v>324</v>
      </c>
      <c r="BJ17" s="423" t="s">
        <v>472</v>
      </c>
      <c r="BK17" s="423"/>
    </row>
    <row r="18" spans="1:63" s="37" customFormat="1" ht="63.75" x14ac:dyDescent="0.2">
      <c r="A18" s="21">
        <v>26</v>
      </c>
      <c r="B18" s="22"/>
      <c r="C18" s="23"/>
      <c r="D18" s="24">
        <v>1001</v>
      </c>
      <c r="E18" s="26">
        <v>1</v>
      </c>
      <c r="F18" s="22" t="s">
        <v>42</v>
      </c>
      <c r="G18" s="22" t="s">
        <v>9</v>
      </c>
      <c r="H18" s="23">
        <v>2526</v>
      </c>
      <c r="I18" s="25" t="s">
        <v>41</v>
      </c>
      <c r="J18" s="27">
        <v>35759654.825000003</v>
      </c>
      <c r="K18" s="27">
        <v>32438774.355999999</v>
      </c>
      <c r="L18" s="28">
        <v>29110607.456999999</v>
      </c>
      <c r="M18" s="27">
        <v>33078183.081999999</v>
      </c>
      <c r="N18" s="27">
        <v>35652564.739</v>
      </c>
      <c r="O18" s="27">
        <v>27263623.208000001</v>
      </c>
      <c r="P18" s="27">
        <v>31252666.127</v>
      </c>
      <c r="Q18" s="27">
        <v>31543107.956999999</v>
      </c>
      <c r="R18" s="27">
        <v>29116134.210000001</v>
      </c>
      <c r="S18" s="27">
        <v>27033668.890999999</v>
      </c>
      <c r="T18" s="27">
        <v>32361188.361000001</v>
      </c>
      <c r="U18" s="27">
        <v>28291488.940000001</v>
      </c>
      <c r="V18" s="27">
        <v>26530709.938000001</v>
      </c>
      <c r="W18" s="27">
        <v>28153996.090999998</v>
      </c>
      <c r="X18" s="420">
        <v>24492242.620000001</v>
      </c>
      <c r="Y18" s="29">
        <v>53</v>
      </c>
      <c r="Z18" s="30">
        <f t="shared" si="0"/>
        <v>-0.15864886515411603</v>
      </c>
      <c r="AA18" s="31"/>
      <c r="AB18" s="27">
        <v>34977.769</v>
      </c>
      <c r="AC18" s="27">
        <v>27833.638999999999</v>
      </c>
      <c r="AD18" s="422">
        <v>29379.416000000001</v>
      </c>
      <c r="AE18" s="27">
        <v>34856.913999999997</v>
      </c>
      <c r="AF18" s="27">
        <v>36929.794000000002</v>
      </c>
      <c r="AG18" s="27">
        <v>34362.131000000001</v>
      </c>
      <c r="AH18" s="27">
        <v>46201.375</v>
      </c>
      <c r="AI18" s="27">
        <v>45140.813999999998</v>
      </c>
      <c r="AJ18" s="27">
        <v>35317.089</v>
      </c>
      <c r="AK18" s="27">
        <v>962.91</v>
      </c>
      <c r="AL18" s="27">
        <v>958.57</v>
      </c>
      <c r="AM18" s="27">
        <v>1528.107</v>
      </c>
      <c r="AN18" s="27">
        <v>1779.2370000000001</v>
      </c>
      <c r="AO18" s="27">
        <v>2355.4850000000001</v>
      </c>
      <c r="AP18" s="420">
        <v>1902.06</v>
      </c>
      <c r="AQ18" s="30">
        <f t="shared" si="1"/>
        <v>-0.93525875395208669</v>
      </c>
      <c r="AR18" s="32"/>
      <c r="AS18" s="33">
        <f t="shared" si="2"/>
        <v>1.9562699456229999</v>
      </c>
      <c r="AT18" s="34">
        <f t="shared" si="2"/>
        <v>1.7160721730444655</v>
      </c>
      <c r="AU18" s="35">
        <f t="shared" si="2"/>
        <v>2.0184680820142327</v>
      </c>
      <c r="AV18" s="34">
        <f t="shared" si="2"/>
        <v>2.1075470749763112</v>
      </c>
      <c r="AW18" s="34">
        <f t="shared" si="2"/>
        <v>2.0716486609224414</v>
      </c>
      <c r="AX18" s="34">
        <f t="shared" si="2"/>
        <v>2.5207310662888767</v>
      </c>
      <c r="AY18" s="34">
        <f t="shared" si="2"/>
        <v>2.9566357514750026</v>
      </c>
      <c r="AZ18" s="34">
        <f t="shared" si="2"/>
        <v>2.8621665348599499</v>
      </c>
      <c r="BA18" s="34">
        <f t="shared" si="2"/>
        <v>2.4259462980405049</v>
      </c>
      <c r="BB18" s="34">
        <f t="shared" si="2"/>
        <v>7.1237833376036522E-2</v>
      </c>
      <c r="BC18" s="34">
        <f t="shared" si="2"/>
        <v>5.9241953002888981E-2</v>
      </c>
      <c r="BD18" s="34">
        <f t="shared" si="2"/>
        <v>0.10802591572615902</v>
      </c>
      <c r="BE18" s="34">
        <f t="shared" si="2"/>
        <v>0.13412660303157545</v>
      </c>
      <c r="BF18" s="34">
        <f t="shared" si="2"/>
        <v>0.16732864438757089</v>
      </c>
      <c r="BG18" s="34">
        <f t="shared" si="2"/>
        <v>0.15531938250904032</v>
      </c>
      <c r="BH18" s="36">
        <f t="shared" si="3"/>
        <v>-0.92305086025732597</v>
      </c>
      <c r="BI18" s="25" t="s">
        <v>324</v>
      </c>
      <c r="BJ18" s="423" t="s">
        <v>486</v>
      </c>
      <c r="BK18" s="423"/>
    </row>
    <row r="19" spans="1:63" s="37" customFormat="1" ht="63.75" x14ac:dyDescent="0.2">
      <c r="A19" s="21">
        <v>27</v>
      </c>
      <c r="B19" s="22"/>
      <c r="C19" s="23"/>
      <c r="D19" s="24"/>
      <c r="E19" s="26">
        <v>2</v>
      </c>
      <c r="F19" s="22"/>
      <c r="G19" s="22"/>
      <c r="H19" s="23">
        <v>3122</v>
      </c>
      <c r="I19" s="25" t="s">
        <v>43</v>
      </c>
      <c r="J19" s="27">
        <v>29807554.925000001</v>
      </c>
      <c r="K19" s="27">
        <v>34741064.092</v>
      </c>
      <c r="L19" s="28">
        <v>26501576.473999999</v>
      </c>
      <c r="M19" s="27">
        <v>30091900.754999999</v>
      </c>
      <c r="N19" s="27">
        <v>32848961.477000002</v>
      </c>
      <c r="O19" s="27">
        <v>35612746.666000001</v>
      </c>
      <c r="P19" s="27">
        <v>26072213.410999998</v>
      </c>
      <c r="Q19" s="27">
        <v>32572114.940000001</v>
      </c>
      <c r="R19" s="27">
        <v>31097134.199999999</v>
      </c>
      <c r="S19" s="27">
        <v>26189531.822999999</v>
      </c>
      <c r="T19" s="27">
        <v>30158395.785999998</v>
      </c>
      <c r="U19" s="27">
        <v>29989577.171999998</v>
      </c>
      <c r="V19" s="27">
        <v>23903662.344000001</v>
      </c>
      <c r="W19" s="27">
        <v>32048132.129999999</v>
      </c>
      <c r="X19" s="420">
        <v>25162770.771000002</v>
      </c>
      <c r="Y19" s="29">
        <v>69.666666666666671</v>
      </c>
      <c r="Z19" s="30">
        <f t="shared" si="0"/>
        <v>-5.0517964631782E-2</v>
      </c>
      <c r="AA19" s="31"/>
      <c r="AB19" s="27">
        <v>30754.87</v>
      </c>
      <c r="AC19" s="27">
        <v>30991.679</v>
      </c>
      <c r="AD19" s="422">
        <v>26237.21</v>
      </c>
      <c r="AE19" s="27">
        <v>32104.901000000002</v>
      </c>
      <c r="AF19" s="27">
        <v>33866.154000000002</v>
      </c>
      <c r="AG19" s="27">
        <v>43279.336000000003</v>
      </c>
      <c r="AH19" s="27">
        <v>36972.142999999996</v>
      </c>
      <c r="AI19" s="27">
        <v>45642.226000000002</v>
      </c>
      <c r="AJ19" s="27">
        <v>14799.378000000001</v>
      </c>
      <c r="AK19" s="27">
        <v>1459.7380000000001</v>
      </c>
      <c r="AL19" s="27">
        <v>1056.826</v>
      </c>
      <c r="AM19" s="27">
        <v>1768.2729999999999</v>
      </c>
      <c r="AN19" s="27">
        <v>1442.7349999999999</v>
      </c>
      <c r="AO19" s="27">
        <v>2272.1979999999999</v>
      </c>
      <c r="AP19" s="420">
        <v>1545.876</v>
      </c>
      <c r="AQ19" s="30">
        <f t="shared" si="1"/>
        <v>-0.94108077802479762</v>
      </c>
      <c r="AR19" s="32"/>
      <c r="AS19" s="33">
        <f t="shared" ref="AS19:BG35" si="4">IF(J19=0,0,AB19*2000/J19)</f>
        <v>2.0635620786329891</v>
      </c>
      <c r="AT19" s="34">
        <f t="shared" si="4"/>
        <v>1.7841525474250866</v>
      </c>
      <c r="AU19" s="35">
        <f t="shared" si="4"/>
        <v>1.980049000159718</v>
      </c>
      <c r="AV19" s="34">
        <f t="shared" si="4"/>
        <v>2.1337901690816605</v>
      </c>
      <c r="AW19" s="34">
        <f t="shared" si="4"/>
        <v>2.0619314874664889</v>
      </c>
      <c r="AX19" s="34">
        <f t="shared" si="4"/>
        <v>2.430553105375576</v>
      </c>
      <c r="AY19" s="34">
        <f t="shared" si="4"/>
        <v>2.8361338116694967</v>
      </c>
      <c r="AZ19" s="34">
        <f t="shared" si="4"/>
        <v>2.8025337675539959</v>
      </c>
      <c r="BA19" s="34">
        <f t="shared" si="4"/>
        <v>0.95181619661917272</v>
      </c>
      <c r="BB19" s="34">
        <f t="shared" si="4"/>
        <v>0.11147492134380489</v>
      </c>
      <c r="BC19" s="34">
        <f t="shared" si="4"/>
        <v>7.0085027565729818E-2</v>
      </c>
      <c r="BD19" s="34">
        <f t="shared" si="4"/>
        <v>0.11792583735731772</v>
      </c>
      <c r="BE19" s="34">
        <f t="shared" si="4"/>
        <v>0.12071246482965296</v>
      </c>
      <c r="BF19" s="34">
        <f t="shared" si="4"/>
        <v>0.14179909086639178</v>
      </c>
      <c r="BG19" s="34">
        <f t="shared" si="4"/>
        <v>0.1228700936052413</v>
      </c>
      <c r="BH19" s="36">
        <f t="shared" si="3"/>
        <v>-0.93794593285553529</v>
      </c>
      <c r="BI19" s="25" t="s">
        <v>324</v>
      </c>
      <c r="BJ19" s="423" t="s">
        <v>486</v>
      </c>
      <c r="BK19" s="423"/>
    </row>
    <row r="20" spans="1:63" s="37" customFormat="1" ht="102" x14ac:dyDescent="0.2">
      <c r="A20" s="21">
        <v>28</v>
      </c>
      <c r="B20" s="22"/>
      <c r="C20" s="23"/>
      <c r="D20" s="24">
        <v>1008</v>
      </c>
      <c r="E20" s="26" t="s">
        <v>351</v>
      </c>
      <c r="F20" s="22" t="s">
        <v>45</v>
      </c>
      <c r="G20" s="22" t="s">
        <v>9</v>
      </c>
      <c r="H20" s="23">
        <v>3178</v>
      </c>
      <c r="I20" s="25" t="s">
        <v>44</v>
      </c>
      <c r="J20" s="27">
        <v>17489373.600000001</v>
      </c>
      <c r="K20" s="27">
        <v>15628630.129999999</v>
      </c>
      <c r="L20" s="28">
        <v>14606159.979</v>
      </c>
      <c r="M20" s="27">
        <v>14720259.088</v>
      </c>
      <c r="N20" s="27">
        <v>16141287.782</v>
      </c>
      <c r="O20" s="27">
        <v>15718095.388</v>
      </c>
      <c r="P20" s="27">
        <v>12454510.855</v>
      </c>
      <c r="Q20" s="27">
        <v>13943591.887</v>
      </c>
      <c r="R20" s="27">
        <v>14672365.052999999</v>
      </c>
      <c r="S20" s="27">
        <v>8973759.2679999992</v>
      </c>
      <c r="T20" s="27">
        <v>11857217.509</v>
      </c>
      <c r="U20" s="27">
        <v>3905392.66</v>
      </c>
      <c r="V20" s="27">
        <v>1812117.311</v>
      </c>
      <c r="W20" s="27">
        <v>3962919.926</v>
      </c>
      <c r="X20" s="420">
        <v>4619793.5609999998</v>
      </c>
      <c r="Y20" s="29">
        <v>73.333333333333329</v>
      </c>
      <c r="Z20" s="30">
        <f t="shared" si="0"/>
        <v>-0.68370923174591369</v>
      </c>
      <c r="AA20" s="31"/>
      <c r="AB20" s="27">
        <v>30064.921999999999</v>
      </c>
      <c r="AC20" s="27">
        <v>25151.893</v>
      </c>
      <c r="AD20" s="422">
        <v>23994.466999999997</v>
      </c>
      <c r="AE20" s="27">
        <v>26029.720999999998</v>
      </c>
      <c r="AF20" s="27">
        <v>30563.485000000001</v>
      </c>
      <c r="AG20" s="27">
        <v>29992.014000000003</v>
      </c>
      <c r="AH20" s="27">
        <v>25368.309000000001</v>
      </c>
      <c r="AI20" s="27">
        <v>26619.975999999999</v>
      </c>
      <c r="AJ20" s="27">
        <v>22026.464</v>
      </c>
      <c r="AK20" s="27">
        <v>14104.929</v>
      </c>
      <c r="AL20" s="27">
        <v>12103.713</v>
      </c>
      <c r="AM20" s="27">
        <v>1578.221</v>
      </c>
      <c r="AN20" s="27">
        <v>600.11</v>
      </c>
      <c r="AO20" s="27">
        <v>1461.271</v>
      </c>
      <c r="AP20" s="420">
        <v>1767.731</v>
      </c>
      <c r="AQ20" s="30">
        <f t="shared" si="1"/>
        <v>-0.92632755709889281</v>
      </c>
      <c r="AR20" s="32"/>
      <c r="AS20" s="33">
        <f t="shared" si="4"/>
        <v>3.4380787657254914</v>
      </c>
      <c r="AT20" s="34">
        <f t="shared" si="4"/>
        <v>3.2186945101118729</v>
      </c>
      <c r="AU20" s="35">
        <f t="shared" si="4"/>
        <v>3.285527070016764</v>
      </c>
      <c r="AV20" s="34">
        <f t="shared" si="4"/>
        <v>3.5365846272664458</v>
      </c>
      <c r="AW20" s="34">
        <f t="shared" si="4"/>
        <v>3.7869946206005882</v>
      </c>
      <c r="AX20" s="34">
        <f t="shared" si="4"/>
        <v>3.8162402326298954</v>
      </c>
      <c r="AY20" s="34">
        <f t="shared" si="4"/>
        <v>4.0737543682521444</v>
      </c>
      <c r="AZ20" s="34">
        <f t="shared" si="4"/>
        <v>3.8182379713534997</v>
      </c>
      <c r="BA20" s="34">
        <f t="shared" si="4"/>
        <v>3.0024421993912069</v>
      </c>
      <c r="BB20" s="34">
        <f t="shared" si="4"/>
        <v>3.1435942460140445</v>
      </c>
      <c r="BC20" s="34">
        <f t="shared" si="4"/>
        <v>2.0415772909306762</v>
      </c>
      <c r="BD20" s="34">
        <f t="shared" si="4"/>
        <v>0.80822654078527401</v>
      </c>
      <c r="BE20" s="34">
        <f t="shared" si="4"/>
        <v>0.66233018840136226</v>
      </c>
      <c r="BF20" s="34">
        <f t="shared" si="4"/>
        <v>0.73747187795184332</v>
      </c>
      <c r="BG20" s="34">
        <f t="shared" si="4"/>
        <v>0.76528571099932752</v>
      </c>
      <c r="BH20" s="36">
        <f t="shared" si="3"/>
        <v>-0.76707368568555956</v>
      </c>
      <c r="BI20" s="25"/>
      <c r="BJ20" s="423" t="s">
        <v>487</v>
      </c>
      <c r="BK20" s="423"/>
    </row>
    <row r="21" spans="1:63" s="37" customFormat="1" ht="76.5" x14ac:dyDescent="0.2">
      <c r="A21" s="21">
        <v>29</v>
      </c>
      <c r="B21" s="22"/>
      <c r="C21" s="23"/>
      <c r="D21" s="24"/>
      <c r="E21" s="26" t="s">
        <v>355</v>
      </c>
      <c r="F21" s="22"/>
      <c r="G21" s="22"/>
      <c r="H21" s="23">
        <v>3775</v>
      </c>
      <c r="I21" s="25" t="s">
        <v>46</v>
      </c>
      <c r="J21" s="27">
        <v>17291865.899999999</v>
      </c>
      <c r="K21" s="27">
        <v>14687580.289000001</v>
      </c>
      <c r="L21" s="28">
        <v>15727305.986</v>
      </c>
      <c r="M21" s="27">
        <v>16266365.02</v>
      </c>
      <c r="N21" s="27">
        <v>17554078.476999998</v>
      </c>
      <c r="O21" s="27">
        <v>14799551.23</v>
      </c>
      <c r="P21" s="27">
        <v>13020624.647</v>
      </c>
      <c r="Q21" s="27">
        <v>17055071.734999999</v>
      </c>
      <c r="R21" s="27">
        <v>11556125.313999999</v>
      </c>
      <c r="S21" s="27">
        <v>8548272.8430000003</v>
      </c>
      <c r="T21" s="27">
        <v>10357463.024</v>
      </c>
      <c r="U21" s="27">
        <v>3699384.551</v>
      </c>
      <c r="V21" s="27">
        <v>1025324.7359999999</v>
      </c>
      <c r="W21" s="27">
        <v>2704047.9950000001</v>
      </c>
      <c r="X21" s="420">
        <v>4609966.71</v>
      </c>
      <c r="Y21" s="29">
        <v>76.5</v>
      </c>
      <c r="Z21" s="30">
        <f t="shared" si="0"/>
        <v>-0.70688134928488955</v>
      </c>
      <c r="AA21" s="31"/>
      <c r="AB21" s="27">
        <v>28943.269999999997</v>
      </c>
      <c r="AC21" s="27">
        <v>22359.33</v>
      </c>
      <c r="AD21" s="422">
        <v>23772.735000000001</v>
      </c>
      <c r="AE21" s="27">
        <v>27311.118999999999</v>
      </c>
      <c r="AF21" s="27">
        <v>32090.099000000002</v>
      </c>
      <c r="AG21" s="27">
        <v>26674.67</v>
      </c>
      <c r="AH21" s="27">
        <v>25450.807000000001</v>
      </c>
      <c r="AI21" s="27">
        <v>33372.118000000002</v>
      </c>
      <c r="AJ21" s="27">
        <v>18406.968000000001</v>
      </c>
      <c r="AK21" s="27">
        <v>12797.548000000001</v>
      </c>
      <c r="AL21" s="27">
        <v>10984.791000000001</v>
      </c>
      <c r="AM21" s="27">
        <v>1431.6849999999999</v>
      </c>
      <c r="AN21" s="27">
        <v>325.61400000000003</v>
      </c>
      <c r="AO21" s="27">
        <v>1033.991</v>
      </c>
      <c r="AP21" s="420">
        <v>1756.72</v>
      </c>
      <c r="AQ21" s="30">
        <f t="shared" si="1"/>
        <v>-0.92610358042522234</v>
      </c>
      <c r="AR21" s="32"/>
      <c r="AS21" s="33">
        <f t="shared" si="4"/>
        <v>3.3476167543029578</v>
      </c>
      <c r="AT21" s="34">
        <f t="shared" si="4"/>
        <v>3.044658079826208</v>
      </c>
      <c r="AU21" s="35">
        <f t="shared" si="4"/>
        <v>3.0231159769081639</v>
      </c>
      <c r="AV21" s="34">
        <f t="shared" si="4"/>
        <v>3.3579867372237291</v>
      </c>
      <c r="AW21" s="34">
        <f t="shared" si="4"/>
        <v>3.6561416814953445</v>
      </c>
      <c r="AX21" s="34">
        <f t="shared" si="4"/>
        <v>3.6047944407838641</v>
      </c>
      <c r="AY21" s="34">
        <f t="shared" si="4"/>
        <v>3.9093066100886276</v>
      </c>
      <c r="AZ21" s="34">
        <f t="shared" si="4"/>
        <v>3.9134538415941766</v>
      </c>
      <c r="BA21" s="34">
        <f t="shared" si="4"/>
        <v>3.1856643121895454</v>
      </c>
      <c r="BB21" s="34">
        <f t="shared" si="4"/>
        <v>2.9941833245249398</v>
      </c>
      <c r="BC21" s="34">
        <f t="shared" si="4"/>
        <v>2.1211354507462641</v>
      </c>
      <c r="BD21" s="34">
        <f t="shared" si="4"/>
        <v>0.7740125311454813</v>
      </c>
      <c r="BE21" s="34">
        <f t="shared" si="4"/>
        <v>0.63514316697417528</v>
      </c>
      <c r="BF21" s="34">
        <f t="shared" si="4"/>
        <v>0.76477266817152034</v>
      </c>
      <c r="BG21" s="34">
        <f t="shared" si="4"/>
        <v>0.76213999384824194</v>
      </c>
      <c r="BH21" s="36">
        <f t="shared" si="3"/>
        <v>-0.74789587972483063</v>
      </c>
      <c r="BI21" s="25"/>
      <c r="BJ21" s="423" t="s">
        <v>609</v>
      </c>
      <c r="BK21" s="423"/>
    </row>
    <row r="22" spans="1:63" s="37" customFormat="1" ht="105" customHeight="1" x14ac:dyDescent="0.2">
      <c r="A22" s="21">
        <v>30</v>
      </c>
      <c r="B22" s="22"/>
      <c r="C22" s="23"/>
      <c r="D22" s="24">
        <v>1010</v>
      </c>
      <c r="E22" s="90" t="s">
        <v>356</v>
      </c>
      <c r="F22" s="22" t="s">
        <v>48</v>
      </c>
      <c r="G22" s="22" t="s">
        <v>9</v>
      </c>
      <c r="H22" s="23">
        <v>1008</v>
      </c>
      <c r="I22" s="25" t="s">
        <v>47</v>
      </c>
      <c r="J22" s="27">
        <v>44040672.939999998</v>
      </c>
      <c r="K22" s="27">
        <v>40372259.421000004</v>
      </c>
      <c r="L22" s="28">
        <v>44575133.169</v>
      </c>
      <c r="M22" s="27">
        <v>43875561.990000002</v>
      </c>
      <c r="N22" s="27">
        <v>45782192.516000003</v>
      </c>
      <c r="O22" s="27">
        <v>45862342.320999995</v>
      </c>
      <c r="P22" s="27">
        <v>43845876.843999997</v>
      </c>
      <c r="Q22" s="27">
        <v>42814334.245000005</v>
      </c>
      <c r="R22" s="27">
        <v>46955772.998000003</v>
      </c>
      <c r="S22" s="27">
        <v>32997592.655999996</v>
      </c>
      <c r="T22" s="27">
        <v>30834791.987999998</v>
      </c>
      <c r="U22" s="27">
        <v>37809281.612999998</v>
      </c>
      <c r="V22" s="27">
        <v>17062691.211999997</v>
      </c>
      <c r="W22" s="27">
        <v>18690757.004000001</v>
      </c>
      <c r="X22" s="420">
        <v>17356137.002</v>
      </c>
      <c r="Y22" s="29">
        <v>27.166666666666668</v>
      </c>
      <c r="Z22" s="30">
        <f t="shared" si="0"/>
        <v>-0.61063185305141354</v>
      </c>
      <c r="AA22" s="31"/>
      <c r="AB22" s="27">
        <v>57814.39</v>
      </c>
      <c r="AC22" s="27">
        <v>52328.168000000005</v>
      </c>
      <c r="AD22" s="422">
        <v>60900.846000000005</v>
      </c>
      <c r="AE22" s="27">
        <v>63494.399999999994</v>
      </c>
      <c r="AF22" s="27">
        <v>64282.889000000003</v>
      </c>
      <c r="AG22" s="27">
        <v>66394.216</v>
      </c>
      <c r="AH22" s="27">
        <v>58358.486999999994</v>
      </c>
      <c r="AI22" s="27">
        <v>60470.097999999998</v>
      </c>
      <c r="AJ22" s="27">
        <v>75821.803</v>
      </c>
      <c r="AK22" s="27">
        <v>50655.171999999999</v>
      </c>
      <c r="AL22" s="27">
        <v>45682.595000000001</v>
      </c>
      <c r="AM22" s="27">
        <v>55342.871999999996</v>
      </c>
      <c r="AN22" s="27">
        <v>24024.332999999999</v>
      </c>
      <c r="AO22" s="27">
        <v>29047.976000000002</v>
      </c>
      <c r="AP22" s="420">
        <v>26828.256000000001</v>
      </c>
      <c r="AQ22" s="30">
        <f t="shared" si="1"/>
        <v>-0.55947646441561749</v>
      </c>
      <c r="AR22" s="32"/>
      <c r="AS22" s="33">
        <f t="shared" si="4"/>
        <v>2.6254998455071292</v>
      </c>
      <c r="AT22" s="34">
        <f t="shared" si="4"/>
        <v>2.5922833525032303</v>
      </c>
      <c r="AU22" s="35">
        <f t="shared" si="4"/>
        <v>2.7325031545773961</v>
      </c>
      <c r="AV22" s="34">
        <f t="shared" si="4"/>
        <v>2.8942945512343048</v>
      </c>
      <c r="AW22" s="34">
        <f t="shared" si="4"/>
        <v>2.8082049140627925</v>
      </c>
      <c r="AX22" s="34">
        <f t="shared" si="4"/>
        <v>2.8953696056469678</v>
      </c>
      <c r="AY22" s="34">
        <f t="shared" si="4"/>
        <v>2.661982891008642</v>
      </c>
      <c r="AZ22" s="34">
        <f t="shared" si="4"/>
        <v>2.8247594674235481</v>
      </c>
      <c r="BA22" s="34">
        <f t="shared" si="4"/>
        <v>3.2294986605046199</v>
      </c>
      <c r="BB22" s="34">
        <f t="shared" si="4"/>
        <v>3.0702343972834822</v>
      </c>
      <c r="BC22" s="34">
        <f t="shared" si="4"/>
        <v>2.9630551759699455</v>
      </c>
      <c r="BD22" s="34">
        <f t="shared" si="4"/>
        <v>2.9274754578236371</v>
      </c>
      <c r="BE22" s="34">
        <f t="shared" si="4"/>
        <v>2.8160074751987492</v>
      </c>
      <c r="BF22" s="34">
        <f t="shared" si="4"/>
        <v>3.1082717509818849</v>
      </c>
      <c r="BG22" s="34">
        <f t="shared" si="4"/>
        <v>3.0915008330377316</v>
      </c>
      <c r="BH22" s="36">
        <f t="shared" si="3"/>
        <v>0.1313805174786184</v>
      </c>
      <c r="BI22" s="25"/>
      <c r="BJ22" s="423" t="s">
        <v>621</v>
      </c>
      <c r="BK22" s="423"/>
    </row>
    <row r="23" spans="1:63" s="37" customFormat="1" ht="78" customHeight="1" x14ac:dyDescent="0.2">
      <c r="A23" s="21">
        <v>31</v>
      </c>
      <c r="B23" s="22"/>
      <c r="C23" s="23"/>
      <c r="D23" s="24">
        <v>6113</v>
      </c>
      <c r="E23" s="26" t="s">
        <v>351</v>
      </c>
      <c r="F23" s="22" t="s">
        <v>273</v>
      </c>
      <c r="G23" s="22" t="s">
        <v>9</v>
      </c>
      <c r="H23" s="23">
        <v>1378</v>
      </c>
      <c r="I23" s="25" t="s">
        <v>272</v>
      </c>
      <c r="J23" s="27">
        <v>86539070.625</v>
      </c>
      <c r="K23" s="27">
        <v>71063915.843999997</v>
      </c>
      <c r="L23" s="28">
        <v>76555526.203000009</v>
      </c>
      <c r="M23" s="27">
        <v>78215723.469000012</v>
      </c>
      <c r="N23" s="27">
        <v>80809299.400000006</v>
      </c>
      <c r="O23" s="27">
        <v>74860173.324000001</v>
      </c>
      <c r="P23" s="27">
        <v>84506160.800000012</v>
      </c>
      <c r="Q23" s="27">
        <v>83944725.295000002</v>
      </c>
      <c r="R23" s="27">
        <v>90777593.838</v>
      </c>
      <c r="S23" s="27">
        <v>69743612.162</v>
      </c>
      <c r="T23" s="27">
        <v>79373909.048000008</v>
      </c>
      <c r="U23" s="27">
        <v>67137860.518000007</v>
      </c>
      <c r="V23" s="27">
        <v>72914736.473000005</v>
      </c>
      <c r="W23" s="27">
        <v>69289614.041000009</v>
      </c>
      <c r="X23" s="420">
        <v>76627063.751000002</v>
      </c>
      <c r="Y23" s="29">
        <v>33</v>
      </c>
      <c r="Z23" s="30">
        <f t="shared" si="0"/>
        <v>9.3445308977824779E-4</v>
      </c>
      <c r="AA23" s="31"/>
      <c r="AB23" s="27">
        <v>94646.138000000006</v>
      </c>
      <c r="AC23" s="27">
        <v>76670.152999999991</v>
      </c>
      <c r="AD23" s="422">
        <v>71816.538</v>
      </c>
      <c r="AE23" s="27">
        <v>68824.747000000003</v>
      </c>
      <c r="AF23" s="27">
        <v>87277.968999999997</v>
      </c>
      <c r="AG23" s="27">
        <v>75512.324999999997</v>
      </c>
      <c r="AH23" s="27">
        <v>91062.269</v>
      </c>
      <c r="AI23" s="27">
        <v>47473.82</v>
      </c>
      <c r="AJ23" s="27">
        <v>3618.953</v>
      </c>
      <c r="AK23" s="27">
        <v>3306.252</v>
      </c>
      <c r="AL23" s="27">
        <v>4661.665</v>
      </c>
      <c r="AM23" s="27">
        <v>4586.7740000000003</v>
      </c>
      <c r="AN23" s="27">
        <v>4916.6710000000003</v>
      </c>
      <c r="AO23" s="27">
        <v>4546.5360000000001</v>
      </c>
      <c r="AP23" s="420">
        <v>4693.7550000000001</v>
      </c>
      <c r="AQ23" s="30">
        <f t="shared" si="1"/>
        <v>-0.93464242177755763</v>
      </c>
      <c r="AR23" s="32"/>
      <c r="AS23" s="33">
        <f t="shared" si="4"/>
        <v>2.1873620161725649</v>
      </c>
      <c r="AT23" s="34">
        <f t="shared" si="4"/>
        <v>2.1577801360765663</v>
      </c>
      <c r="AU23" s="35">
        <f t="shared" si="4"/>
        <v>1.8761947454862038</v>
      </c>
      <c r="AV23" s="34">
        <f t="shared" si="4"/>
        <v>1.7598698560214168</v>
      </c>
      <c r="AW23" s="34">
        <f t="shared" si="4"/>
        <v>2.160097158322845</v>
      </c>
      <c r="AX23" s="34">
        <f t="shared" si="4"/>
        <v>2.0174231943914274</v>
      </c>
      <c r="AY23" s="34">
        <f t="shared" si="4"/>
        <v>2.1551628458312351</v>
      </c>
      <c r="AZ23" s="34">
        <f t="shared" si="4"/>
        <v>1.1310733302936351</v>
      </c>
      <c r="BA23" s="34">
        <f t="shared" si="4"/>
        <v>7.9732296197634764E-2</v>
      </c>
      <c r="BB23" s="34">
        <f t="shared" si="4"/>
        <v>9.4811607759009084E-2</v>
      </c>
      <c r="BC23" s="34">
        <f t="shared" si="4"/>
        <v>0.11746089000557949</v>
      </c>
      <c r="BD23" s="34">
        <f t="shared" si="4"/>
        <v>0.13663747890120098</v>
      </c>
      <c r="BE23" s="34">
        <f t="shared" si="4"/>
        <v>0.13486083164603141</v>
      </c>
      <c r="BF23" s="34">
        <f t="shared" si="4"/>
        <v>0.13123282797649086</v>
      </c>
      <c r="BG23" s="34">
        <f t="shared" si="4"/>
        <v>0.12250906586352776</v>
      </c>
      <c r="BH23" s="36">
        <f t="shared" si="3"/>
        <v>-0.93470343835134218</v>
      </c>
      <c r="BI23" s="25" t="s">
        <v>325</v>
      </c>
      <c r="BJ23" s="423" t="s">
        <v>488</v>
      </c>
      <c r="BK23" s="423"/>
    </row>
    <row r="24" spans="1:63" s="37" customFormat="1" ht="119.25" customHeight="1" x14ac:dyDescent="0.2">
      <c r="A24" s="21">
        <v>32</v>
      </c>
      <c r="B24" s="22"/>
      <c r="C24" s="23"/>
      <c r="D24" s="24"/>
      <c r="E24" s="26" t="s">
        <v>355</v>
      </c>
      <c r="F24" s="22"/>
      <c r="G24" s="22"/>
      <c r="H24" s="23">
        <v>3319</v>
      </c>
      <c r="I24" s="25" t="s">
        <v>274</v>
      </c>
      <c r="J24" s="27">
        <v>83540407.699999988</v>
      </c>
      <c r="K24" s="27">
        <v>80377866.923000008</v>
      </c>
      <c r="L24" s="28">
        <v>71415848.989999995</v>
      </c>
      <c r="M24" s="27">
        <v>79796239.877000004</v>
      </c>
      <c r="N24" s="27">
        <v>89502263.603</v>
      </c>
      <c r="O24" s="27">
        <v>93121158.706</v>
      </c>
      <c r="P24" s="27">
        <v>84454961.675999999</v>
      </c>
      <c r="Q24" s="27">
        <v>94942642.968999997</v>
      </c>
      <c r="R24" s="27">
        <v>80989382.213</v>
      </c>
      <c r="S24" s="27">
        <v>74204283.001000002</v>
      </c>
      <c r="T24" s="27">
        <v>86888868.191</v>
      </c>
      <c r="U24" s="27">
        <v>68401494.395999998</v>
      </c>
      <c r="V24" s="27">
        <v>74170947.263999999</v>
      </c>
      <c r="W24" s="27">
        <v>70449688.744000003</v>
      </c>
      <c r="X24" s="420">
        <v>62377507.954000004</v>
      </c>
      <c r="Y24" s="29">
        <v>75</v>
      </c>
      <c r="Z24" s="30">
        <f t="shared" si="0"/>
        <v>-0.12655931650781865</v>
      </c>
      <c r="AA24" s="31"/>
      <c r="AB24" s="27">
        <v>56150.282999999996</v>
      </c>
      <c r="AC24" s="27">
        <v>55809.748999999996</v>
      </c>
      <c r="AD24" s="422">
        <v>37600.18</v>
      </c>
      <c r="AE24" s="27">
        <v>50375.756999999998</v>
      </c>
      <c r="AF24" s="27">
        <v>62796.270000000004</v>
      </c>
      <c r="AG24" s="27">
        <v>58964.309000000001</v>
      </c>
      <c r="AH24" s="27">
        <v>45145.605000000003</v>
      </c>
      <c r="AI24" s="27">
        <v>6577.5059999999994</v>
      </c>
      <c r="AJ24" s="27">
        <v>5443.96</v>
      </c>
      <c r="AK24" s="27">
        <v>5765.777</v>
      </c>
      <c r="AL24" s="27">
        <v>7073.42</v>
      </c>
      <c r="AM24" s="27">
        <v>5124.3270000000002</v>
      </c>
      <c r="AN24" s="27">
        <v>5519.5640000000003</v>
      </c>
      <c r="AO24" s="27">
        <v>6235.6310000000003</v>
      </c>
      <c r="AP24" s="420">
        <v>5267.9719999999998</v>
      </c>
      <c r="AQ24" s="30">
        <f t="shared" si="1"/>
        <v>-0.85989503241739795</v>
      </c>
      <c r="AR24" s="32"/>
      <c r="AS24" s="33">
        <f t="shared" si="4"/>
        <v>1.3442664345532036</v>
      </c>
      <c r="AT24" s="34">
        <f t="shared" si="4"/>
        <v>1.3886845007585071</v>
      </c>
      <c r="AU24" s="35">
        <f t="shared" si="4"/>
        <v>1.0529925928701056</v>
      </c>
      <c r="AV24" s="34">
        <f t="shared" si="4"/>
        <v>1.2626097940868015</v>
      </c>
      <c r="AW24" s="34">
        <f t="shared" si="4"/>
        <v>1.4032331132660909</v>
      </c>
      <c r="AX24" s="34">
        <f t="shared" si="4"/>
        <v>1.2663998133047458</v>
      </c>
      <c r="AY24" s="34">
        <f t="shared" si="4"/>
        <v>1.0691048602495372</v>
      </c>
      <c r="AZ24" s="34">
        <f t="shared" si="4"/>
        <v>0.13855746573534169</v>
      </c>
      <c r="BA24" s="34">
        <f t="shared" si="4"/>
        <v>0.13443638786335041</v>
      </c>
      <c r="BB24" s="34">
        <f t="shared" si="4"/>
        <v>0.15540280875491508</v>
      </c>
      <c r="BC24" s="34">
        <f t="shared" si="4"/>
        <v>0.16281533290204991</v>
      </c>
      <c r="BD24" s="34">
        <f t="shared" si="4"/>
        <v>0.1498308493183933</v>
      </c>
      <c r="BE24" s="34">
        <f t="shared" si="4"/>
        <v>0.14883358521373516</v>
      </c>
      <c r="BF24" s="34">
        <f t="shared" si="4"/>
        <v>0.17702366358662078</v>
      </c>
      <c r="BG24" s="34">
        <f t="shared" si="4"/>
        <v>0.16890613853585945</v>
      </c>
      <c r="BH24" s="36">
        <f t="shared" si="3"/>
        <v>-0.83959418168794731</v>
      </c>
      <c r="BI24" s="25" t="s">
        <v>326</v>
      </c>
      <c r="BJ24" s="423" t="s">
        <v>511</v>
      </c>
      <c r="BK24" s="423"/>
    </row>
    <row r="25" spans="1:63" s="37" customFormat="1" ht="287.25" customHeight="1" x14ac:dyDescent="0.2">
      <c r="A25" s="21">
        <v>33</v>
      </c>
      <c r="B25" s="22"/>
      <c r="C25" s="23"/>
      <c r="D25" s="24">
        <v>6166</v>
      </c>
      <c r="E25" s="26" t="s">
        <v>357</v>
      </c>
      <c r="F25" s="22" t="s">
        <v>276</v>
      </c>
      <c r="G25" s="22" t="s">
        <v>9</v>
      </c>
      <c r="H25" s="23">
        <v>2408</v>
      </c>
      <c r="I25" s="25" t="s">
        <v>275</v>
      </c>
      <c r="J25" s="27">
        <v>182107967.84999999</v>
      </c>
      <c r="K25" s="27">
        <v>173780839.5</v>
      </c>
      <c r="L25" s="28">
        <v>164105756.42500001</v>
      </c>
      <c r="M25" s="27">
        <v>171808993.30000001</v>
      </c>
      <c r="N25" s="27">
        <v>162775849.59999999</v>
      </c>
      <c r="O25" s="27">
        <v>169808163.07499999</v>
      </c>
      <c r="P25" s="27">
        <v>196701189.69999999</v>
      </c>
      <c r="Q25" s="27">
        <v>150964619.18200001</v>
      </c>
      <c r="R25" s="27">
        <v>180749115.19999999</v>
      </c>
      <c r="S25" s="27">
        <v>172453835.926</v>
      </c>
      <c r="T25" s="27">
        <v>173726663.24900001</v>
      </c>
      <c r="U25" s="27">
        <v>161889124.61700001</v>
      </c>
      <c r="V25" s="27">
        <v>186546892.07800001</v>
      </c>
      <c r="W25" s="27">
        <v>154252624.74599999</v>
      </c>
      <c r="X25" s="420">
        <v>164605879.20899999</v>
      </c>
      <c r="Y25" s="29">
        <v>51.166666666666664</v>
      </c>
      <c r="Z25" s="30">
        <f t="shared" si="0"/>
        <v>3.047563930083993E-3</v>
      </c>
      <c r="AA25" s="31"/>
      <c r="AB25" s="27">
        <v>63388.832000000002</v>
      </c>
      <c r="AC25" s="27">
        <v>57365.214</v>
      </c>
      <c r="AD25" s="422">
        <v>53195.834000000003</v>
      </c>
      <c r="AE25" s="27">
        <v>53561.112000000001</v>
      </c>
      <c r="AF25" s="27">
        <v>44626.036</v>
      </c>
      <c r="AG25" s="27">
        <v>67205.171000000002</v>
      </c>
      <c r="AH25" s="27">
        <v>83543.429000000004</v>
      </c>
      <c r="AI25" s="27">
        <v>48833.225999999995</v>
      </c>
      <c r="AJ25" s="27">
        <v>60051.358999999997</v>
      </c>
      <c r="AK25" s="27">
        <v>54795.883000000002</v>
      </c>
      <c r="AL25" s="27">
        <v>54242.205999999998</v>
      </c>
      <c r="AM25" s="27">
        <v>56732.962</v>
      </c>
      <c r="AN25" s="27">
        <v>54389.964</v>
      </c>
      <c r="AO25" s="27">
        <v>51636.002</v>
      </c>
      <c r="AP25" s="420">
        <v>54978.642999999996</v>
      </c>
      <c r="AQ25" s="30">
        <f t="shared" si="1"/>
        <v>3.3514071797426728E-2</v>
      </c>
      <c r="AR25" s="32"/>
      <c r="AS25" s="33">
        <f t="shared" si="4"/>
        <v>0.69616758397098333</v>
      </c>
      <c r="AT25" s="34">
        <f t="shared" si="4"/>
        <v>0.66020182852206788</v>
      </c>
      <c r="AU25" s="35">
        <f t="shared" si="4"/>
        <v>0.64831161512986513</v>
      </c>
      <c r="AV25" s="34">
        <f t="shared" si="4"/>
        <v>0.62349602277775518</v>
      </c>
      <c r="AW25" s="34">
        <f t="shared" si="4"/>
        <v>0.5483127393856343</v>
      </c>
      <c r="AX25" s="34">
        <f t="shared" si="4"/>
        <v>0.79154228846250663</v>
      </c>
      <c r="AY25" s="34">
        <f t="shared" si="4"/>
        <v>0.84944508091096727</v>
      </c>
      <c r="AZ25" s="34">
        <f t="shared" si="4"/>
        <v>0.64694928208479896</v>
      </c>
      <c r="BA25" s="34">
        <f t="shared" si="4"/>
        <v>0.66447195532385106</v>
      </c>
      <c r="BB25" s="34">
        <f t="shared" si="4"/>
        <v>0.6354846525247827</v>
      </c>
      <c r="BC25" s="34">
        <f t="shared" si="4"/>
        <v>0.6244545884387982</v>
      </c>
      <c r="BD25" s="34">
        <f t="shared" si="4"/>
        <v>0.70088663626070979</v>
      </c>
      <c r="BE25" s="34">
        <f t="shared" si="4"/>
        <v>0.58312377541254523</v>
      </c>
      <c r="BF25" s="34">
        <f t="shared" si="4"/>
        <v>0.6694991684585776</v>
      </c>
      <c r="BG25" s="34">
        <f t="shared" si="4"/>
        <v>0.66800339409740828</v>
      </c>
      <c r="BH25" s="36">
        <f t="shared" si="3"/>
        <v>3.0373941339302758E-2</v>
      </c>
      <c r="BI25" s="25"/>
      <c r="BJ25" s="423" t="s">
        <v>610</v>
      </c>
      <c r="BK25" s="423"/>
    </row>
    <row r="26" spans="1:63" s="37" customFormat="1" ht="63.75" x14ac:dyDescent="0.2">
      <c r="A26" s="21">
        <v>34</v>
      </c>
      <c r="B26" s="22"/>
      <c r="C26" s="23"/>
      <c r="D26" s="24">
        <v>6705</v>
      </c>
      <c r="E26" s="26">
        <v>4</v>
      </c>
      <c r="F26" s="22" t="s">
        <v>284</v>
      </c>
      <c r="G26" s="22" t="s">
        <v>9</v>
      </c>
      <c r="H26" s="23">
        <v>2364</v>
      </c>
      <c r="I26" s="25" t="s">
        <v>283</v>
      </c>
      <c r="J26" s="27">
        <v>23262874.550000001</v>
      </c>
      <c r="K26" s="27">
        <v>20260360.399999999</v>
      </c>
      <c r="L26" s="28">
        <v>27232157.25</v>
      </c>
      <c r="M26" s="27">
        <v>25345307.305</v>
      </c>
      <c r="N26" s="27">
        <v>28070891.978999998</v>
      </c>
      <c r="O26" s="27">
        <v>27182799.131000001</v>
      </c>
      <c r="P26" s="27">
        <v>25277887.109000001</v>
      </c>
      <c r="Q26" s="27">
        <v>24820328.285</v>
      </c>
      <c r="R26" s="27">
        <v>23807944.013</v>
      </c>
      <c r="S26" s="27">
        <v>22997258.373</v>
      </c>
      <c r="T26" s="27">
        <v>25403484.313000001</v>
      </c>
      <c r="U26" s="27">
        <v>23140387.454999998</v>
      </c>
      <c r="V26" s="27">
        <v>22350916.662999999</v>
      </c>
      <c r="W26" s="27">
        <v>23146482.879999999</v>
      </c>
      <c r="X26" s="420">
        <v>21639416.736000001</v>
      </c>
      <c r="Y26" s="29">
        <v>49</v>
      </c>
      <c r="Z26" s="30">
        <f t="shared" si="0"/>
        <v>-0.20537265787123782</v>
      </c>
      <c r="AA26" s="31"/>
      <c r="AB26" s="27">
        <v>31594.962</v>
      </c>
      <c r="AC26" s="27">
        <v>30833.894</v>
      </c>
      <c r="AD26" s="422">
        <v>41049.35</v>
      </c>
      <c r="AE26" s="27">
        <v>41658.942999999999</v>
      </c>
      <c r="AF26" s="27">
        <v>41875.711000000003</v>
      </c>
      <c r="AG26" s="27">
        <v>32778.529000000002</v>
      </c>
      <c r="AH26" s="27">
        <v>29944.116000000002</v>
      </c>
      <c r="AI26" s="27">
        <v>28790.358</v>
      </c>
      <c r="AJ26" s="27">
        <v>32037.221000000001</v>
      </c>
      <c r="AK26" s="27">
        <v>1465.4880000000001</v>
      </c>
      <c r="AL26" s="27">
        <v>2256.431</v>
      </c>
      <c r="AM26" s="27">
        <v>2016.4469999999999</v>
      </c>
      <c r="AN26" s="27">
        <v>2283.4340000000002</v>
      </c>
      <c r="AO26" s="27">
        <v>2124.5529999999999</v>
      </c>
      <c r="AP26" s="420">
        <v>1894.14</v>
      </c>
      <c r="AQ26" s="30">
        <f t="shared" si="1"/>
        <v>-0.95385700382588279</v>
      </c>
      <c r="AR26" s="32"/>
      <c r="AS26" s="33">
        <f t="shared" si="4"/>
        <v>2.7163420352107774</v>
      </c>
      <c r="AT26" s="34">
        <f t="shared" si="4"/>
        <v>3.0437655985626004</v>
      </c>
      <c r="AU26" s="35">
        <f t="shared" si="4"/>
        <v>3.0147703410459705</v>
      </c>
      <c r="AV26" s="34">
        <f t="shared" si="4"/>
        <v>3.2873101516336103</v>
      </c>
      <c r="AW26" s="34">
        <f t="shared" si="4"/>
        <v>2.9835682479436327</v>
      </c>
      <c r="AX26" s="34">
        <f t="shared" si="4"/>
        <v>2.4117110855311794</v>
      </c>
      <c r="AY26" s="34">
        <f t="shared" si="4"/>
        <v>2.3691945351982069</v>
      </c>
      <c r="AZ26" s="34">
        <f t="shared" si="4"/>
        <v>2.3199014670083362</v>
      </c>
      <c r="BA26" s="34">
        <f t="shared" si="4"/>
        <v>2.691305136008932</v>
      </c>
      <c r="BB26" s="34">
        <f t="shared" si="4"/>
        <v>0.12744893119264691</v>
      </c>
      <c r="BC26" s="34">
        <f t="shared" si="4"/>
        <v>0.17764736303084944</v>
      </c>
      <c r="BD26" s="34">
        <f t="shared" si="4"/>
        <v>0.17427945006722881</v>
      </c>
      <c r="BE26" s="34">
        <f t="shared" si="4"/>
        <v>0.20432575848488815</v>
      </c>
      <c r="BF26" s="34">
        <f t="shared" si="4"/>
        <v>0.18357458547931235</v>
      </c>
      <c r="BG26" s="34">
        <f t="shared" si="4"/>
        <v>0.17506386822791303</v>
      </c>
      <c r="BH26" s="36">
        <f t="shared" si="3"/>
        <v>-0.94193127554546174</v>
      </c>
      <c r="BI26" s="25" t="s">
        <v>324</v>
      </c>
      <c r="BJ26" s="423" t="s">
        <v>489</v>
      </c>
      <c r="BK26" s="423"/>
    </row>
    <row r="27" spans="1:63" s="37" customFormat="1" ht="51.75" thickBot="1" x14ac:dyDescent="0.25">
      <c r="A27" s="21">
        <v>35</v>
      </c>
      <c r="B27" s="50"/>
      <c r="C27" s="51"/>
      <c r="D27" s="52"/>
      <c r="E27" s="54" t="s">
        <v>351</v>
      </c>
      <c r="F27" s="50"/>
      <c r="G27" s="50"/>
      <c r="H27" s="51">
        <v>6041</v>
      </c>
      <c r="I27" s="53" t="s">
        <v>285</v>
      </c>
      <c r="J27" s="55">
        <v>18823180.199000001</v>
      </c>
      <c r="K27" s="55">
        <v>17788416.986000001</v>
      </c>
      <c r="L27" s="56">
        <v>17183175.6505</v>
      </c>
      <c r="M27" s="55">
        <v>18201237.885499999</v>
      </c>
      <c r="N27" s="55">
        <v>19223604.800000001</v>
      </c>
      <c r="O27" s="55">
        <v>19144210.627999999</v>
      </c>
      <c r="P27" s="55">
        <v>17358808.800999999</v>
      </c>
      <c r="Q27" s="55">
        <v>17877272.901999999</v>
      </c>
      <c r="R27" s="55">
        <v>17636278.112</v>
      </c>
      <c r="S27" s="55">
        <v>20624006.574000001</v>
      </c>
      <c r="T27" s="55">
        <v>20066936.4925</v>
      </c>
      <c r="U27" s="55">
        <v>22102161.009500001</v>
      </c>
      <c r="V27" s="55">
        <v>20319898.364500001</v>
      </c>
      <c r="W27" s="55">
        <v>20850856.547000002</v>
      </c>
      <c r="X27" s="425">
        <v>21488763.223999999</v>
      </c>
      <c r="Y27" s="57">
        <v>87.666666666666671</v>
      </c>
      <c r="Z27" s="58">
        <f t="shared" si="0"/>
        <v>0.25056995639654739</v>
      </c>
      <c r="AA27" s="59"/>
      <c r="AB27" s="55">
        <v>30588.46</v>
      </c>
      <c r="AC27" s="55">
        <v>28181.279500000004</v>
      </c>
      <c r="AD27" s="426">
        <v>28690.998500000002</v>
      </c>
      <c r="AE27" s="55">
        <v>32243.171499999997</v>
      </c>
      <c r="AF27" s="55">
        <v>32260.027000000002</v>
      </c>
      <c r="AG27" s="55">
        <v>26293.154000000002</v>
      </c>
      <c r="AH27" s="55">
        <v>21635.074499999999</v>
      </c>
      <c r="AI27" s="55">
        <v>24849.054499999998</v>
      </c>
      <c r="AJ27" s="55">
        <v>18122.308499999999</v>
      </c>
      <c r="AK27" s="55">
        <v>1088.1844999999998</v>
      </c>
      <c r="AL27" s="55">
        <v>1324.085</v>
      </c>
      <c r="AM27" s="55">
        <v>1503.152</v>
      </c>
      <c r="AN27" s="55">
        <v>1604.8200000000002</v>
      </c>
      <c r="AO27" s="55">
        <v>1870.1670000000001</v>
      </c>
      <c r="AP27" s="425">
        <v>1695.1779999999999</v>
      </c>
      <c r="AQ27" s="58">
        <f t="shared" si="1"/>
        <v>-0.94091603329873652</v>
      </c>
      <c r="AR27" s="75"/>
      <c r="AS27" s="76">
        <f t="shared" si="4"/>
        <v>3.250084170327928</v>
      </c>
      <c r="AT27" s="77">
        <f t="shared" si="4"/>
        <v>3.1684977389701947</v>
      </c>
      <c r="AU27" s="78">
        <f t="shared" si="4"/>
        <v>3.3394291117736601</v>
      </c>
      <c r="AV27" s="77">
        <f t="shared" si="4"/>
        <v>3.5429646821644467</v>
      </c>
      <c r="AW27" s="77">
        <f t="shared" si="4"/>
        <v>3.356293196372826</v>
      </c>
      <c r="AX27" s="77">
        <f t="shared" si="4"/>
        <v>2.7468517256641629</v>
      </c>
      <c r="AY27" s="77">
        <f t="shared" si="4"/>
        <v>2.4926911458064631</v>
      </c>
      <c r="AZ27" s="77">
        <f t="shared" si="4"/>
        <v>2.7799603033659617</v>
      </c>
      <c r="BA27" s="77">
        <f t="shared" si="4"/>
        <v>2.0551171154042187</v>
      </c>
      <c r="BB27" s="77">
        <f t="shared" si="4"/>
        <v>0.10552600398914125</v>
      </c>
      <c r="BC27" s="77">
        <f t="shared" si="4"/>
        <v>0.13196683016312685</v>
      </c>
      <c r="BD27" s="77">
        <f t="shared" si="4"/>
        <v>0.13601855486926476</v>
      </c>
      <c r="BE27" s="77">
        <f t="shared" si="4"/>
        <v>0.1579555144629769</v>
      </c>
      <c r="BF27" s="77">
        <f t="shared" si="4"/>
        <v>0.17938514859420274</v>
      </c>
      <c r="BG27" s="77">
        <f t="shared" si="4"/>
        <v>0.15777343556996512</v>
      </c>
      <c r="BH27" s="79">
        <f t="shared" si="3"/>
        <v>-0.95275436899866772</v>
      </c>
      <c r="BI27" s="53" t="s">
        <v>324</v>
      </c>
      <c r="BJ27" s="427" t="s">
        <v>512</v>
      </c>
      <c r="BK27" s="427"/>
    </row>
    <row r="28" spans="1:63" s="37" customFormat="1" ht="130.5" customHeight="1" x14ac:dyDescent="0.2">
      <c r="A28" s="21">
        <v>36</v>
      </c>
      <c r="B28" s="60" t="s">
        <v>51</v>
      </c>
      <c r="C28" s="61">
        <v>21</v>
      </c>
      <c r="D28" s="62">
        <v>1353</v>
      </c>
      <c r="E28" s="64" t="s">
        <v>374</v>
      </c>
      <c r="F28" s="60" t="s">
        <v>50</v>
      </c>
      <c r="G28" s="60" t="s">
        <v>9</v>
      </c>
      <c r="H28" s="61">
        <v>1554</v>
      </c>
      <c r="I28" s="63" t="s">
        <v>49</v>
      </c>
      <c r="J28" s="65">
        <v>66840518.75</v>
      </c>
      <c r="K28" s="65">
        <v>70006336.099999994</v>
      </c>
      <c r="L28" s="66">
        <v>52566915.975000001</v>
      </c>
      <c r="M28" s="65">
        <v>58101023.425000004</v>
      </c>
      <c r="N28" s="65">
        <v>57616072.299999997</v>
      </c>
      <c r="O28" s="65">
        <v>67760805.5</v>
      </c>
      <c r="P28" s="65">
        <v>66571925</v>
      </c>
      <c r="Q28" s="65">
        <v>69952050.502000004</v>
      </c>
      <c r="R28" s="65">
        <v>54967695.465000004</v>
      </c>
      <c r="S28" s="65">
        <v>59498322.107999995</v>
      </c>
      <c r="T28" s="65">
        <v>61577965.431000002</v>
      </c>
      <c r="U28" s="65">
        <v>59150626.388999999</v>
      </c>
      <c r="V28" s="65">
        <v>25870691.423</v>
      </c>
      <c r="W28" s="65">
        <v>25441659.767999999</v>
      </c>
      <c r="X28" s="428">
        <v>41271093.759000003</v>
      </c>
      <c r="Y28" s="67">
        <v>37.166666666666664</v>
      </c>
      <c r="Z28" s="68">
        <f t="shared" si="0"/>
        <v>-0.21488462860123111</v>
      </c>
      <c r="AA28" s="69"/>
      <c r="AB28" s="65">
        <v>51810.402000000002</v>
      </c>
      <c r="AC28" s="65">
        <v>55845.862999999998</v>
      </c>
      <c r="AD28" s="429">
        <v>41899.029000000002</v>
      </c>
      <c r="AE28" s="65">
        <v>46959.659</v>
      </c>
      <c r="AF28" s="65">
        <v>48009.985000000001</v>
      </c>
      <c r="AG28" s="65">
        <v>50098.358</v>
      </c>
      <c r="AH28" s="65">
        <v>46475.756999999998</v>
      </c>
      <c r="AI28" s="65">
        <v>46750.899999999994</v>
      </c>
      <c r="AJ28" s="65">
        <v>37830.449000000001</v>
      </c>
      <c r="AK28" s="65">
        <v>40224.875</v>
      </c>
      <c r="AL28" s="65">
        <v>42924.118000000002</v>
      </c>
      <c r="AM28" s="65">
        <v>42140.792999999998</v>
      </c>
      <c r="AN28" s="65">
        <v>19699.108</v>
      </c>
      <c r="AO28" s="65">
        <v>18732.626</v>
      </c>
      <c r="AP28" s="428">
        <v>32833.898000000001</v>
      </c>
      <c r="AQ28" s="68">
        <f t="shared" si="1"/>
        <v>-0.21635658907513108</v>
      </c>
      <c r="AR28" s="32"/>
      <c r="AS28" s="33">
        <f t="shared" si="4"/>
        <v>1.5502692967953664</v>
      </c>
      <c r="AT28" s="34">
        <f t="shared" si="4"/>
        <v>1.5954516722665624</v>
      </c>
      <c r="AU28" s="35">
        <f t="shared" si="4"/>
        <v>1.5941216342205244</v>
      </c>
      <c r="AV28" s="34">
        <f t="shared" si="4"/>
        <v>1.6164830232506355</v>
      </c>
      <c r="AW28" s="34">
        <f t="shared" si="4"/>
        <v>1.6665483460940465</v>
      </c>
      <c r="AX28" s="34">
        <f t="shared" si="4"/>
        <v>1.4786824811284158</v>
      </c>
      <c r="AY28" s="34">
        <f t="shared" si="4"/>
        <v>1.3962569656803525</v>
      </c>
      <c r="AZ28" s="34">
        <f t="shared" si="4"/>
        <v>1.336655599499927</v>
      </c>
      <c r="BA28" s="34">
        <f t="shared" si="4"/>
        <v>1.3764611625054599</v>
      </c>
      <c r="BB28" s="34">
        <f t="shared" si="4"/>
        <v>1.3521347686741392</v>
      </c>
      <c r="BC28" s="34">
        <f t="shared" si="4"/>
        <v>1.3941388839193718</v>
      </c>
      <c r="BD28" s="34">
        <f t="shared" si="4"/>
        <v>1.4248637951139855</v>
      </c>
      <c r="BE28" s="34">
        <f t="shared" si="4"/>
        <v>1.5228899512509175</v>
      </c>
      <c r="BF28" s="34">
        <f t="shared" si="4"/>
        <v>1.4725946475836074</v>
      </c>
      <c r="BG28" s="34">
        <f t="shared" si="4"/>
        <v>1.5911329218329668</v>
      </c>
      <c r="BH28" s="36">
        <f t="shared" si="3"/>
        <v>-1.8748333398153701E-3</v>
      </c>
      <c r="BI28" s="63"/>
      <c r="BJ28" s="430" t="s">
        <v>513</v>
      </c>
      <c r="BK28" s="430"/>
    </row>
    <row r="29" spans="1:63" s="37" customFormat="1" ht="89.25" x14ac:dyDescent="0.2">
      <c r="A29" s="21">
        <v>37</v>
      </c>
      <c r="B29" s="22"/>
      <c r="C29" s="23"/>
      <c r="D29" s="24">
        <v>1355</v>
      </c>
      <c r="E29" s="26" t="s">
        <v>358</v>
      </c>
      <c r="F29" s="22" t="s">
        <v>53</v>
      </c>
      <c r="G29" s="22" t="s">
        <v>9</v>
      </c>
      <c r="H29" s="23">
        <v>2727</v>
      </c>
      <c r="I29" s="25" t="s">
        <v>52</v>
      </c>
      <c r="J29" s="27">
        <v>40723965.081</v>
      </c>
      <c r="K29" s="27">
        <v>32938758.715999998</v>
      </c>
      <c r="L29" s="28">
        <v>32474209.839999996</v>
      </c>
      <c r="M29" s="27">
        <v>39589168.864999995</v>
      </c>
      <c r="N29" s="27">
        <v>34044767.318999998</v>
      </c>
      <c r="O29" s="27">
        <v>27358947.783</v>
      </c>
      <c r="P29" s="27">
        <v>30763755.921</v>
      </c>
      <c r="Q29" s="27">
        <v>35207830.634000003</v>
      </c>
      <c r="R29" s="27">
        <v>35715069.798</v>
      </c>
      <c r="S29" s="27">
        <v>21901593.699000001</v>
      </c>
      <c r="T29" s="27">
        <v>28327181.447000001</v>
      </c>
      <c r="U29" s="27">
        <v>25488043.299999997</v>
      </c>
      <c r="V29" s="27">
        <v>24208774.413999997</v>
      </c>
      <c r="W29" s="27">
        <v>29417484.810000002</v>
      </c>
      <c r="X29" s="420">
        <v>26979891.916999999</v>
      </c>
      <c r="Y29" s="29">
        <v>58.2</v>
      </c>
      <c r="Z29" s="30">
        <f t="shared" si="0"/>
        <v>-0.16919019585296852</v>
      </c>
      <c r="AA29" s="31"/>
      <c r="AB29" s="27">
        <v>42492.805</v>
      </c>
      <c r="AC29" s="27">
        <v>40548.404000000002</v>
      </c>
      <c r="AD29" s="422">
        <v>38490.006000000001</v>
      </c>
      <c r="AE29" s="27">
        <v>47264.201999999997</v>
      </c>
      <c r="AF29" s="27">
        <v>43109.482000000004</v>
      </c>
      <c r="AG29" s="27">
        <v>34180.721999999994</v>
      </c>
      <c r="AH29" s="27">
        <v>38254.597999999998</v>
      </c>
      <c r="AI29" s="27">
        <v>43206.578999999998</v>
      </c>
      <c r="AJ29" s="27">
        <v>44988.97</v>
      </c>
      <c r="AK29" s="27">
        <v>28797.107</v>
      </c>
      <c r="AL29" s="27">
        <v>15497.128000000001</v>
      </c>
      <c r="AM29" s="27">
        <v>952.09400000000005</v>
      </c>
      <c r="AN29" s="27">
        <v>1490.74</v>
      </c>
      <c r="AO29" s="27">
        <v>1789.192</v>
      </c>
      <c r="AP29" s="420">
        <v>1732.357</v>
      </c>
      <c r="AQ29" s="30">
        <f t="shared" si="1"/>
        <v>-0.95499203091836371</v>
      </c>
      <c r="AR29" s="32"/>
      <c r="AS29" s="33">
        <f t="shared" si="4"/>
        <v>2.0868697296779315</v>
      </c>
      <c r="AT29" s="34">
        <f t="shared" si="4"/>
        <v>2.4620480904948989</v>
      </c>
      <c r="AU29" s="35">
        <f t="shared" si="4"/>
        <v>2.3704968459364988</v>
      </c>
      <c r="AV29" s="34">
        <f t="shared" si="4"/>
        <v>2.3877339865947702</v>
      </c>
      <c r="AW29" s="34">
        <f t="shared" si="4"/>
        <v>2.532517352582468</v>
      </c>
      <c r="AX29" s="34">
        <f t="shared" si="4"/>
        <v>2.4986868845328059</v>
      </c>
      <c r="AY29" s="34">
        <f t="shared" si="4"/>
        <v>2.4869913867627971</v>
      </c>
      <c r="AZ29" s="34">
        <f t="shared" si="4"/>
        <v>2.4543732585600235</v>
      </c>
      <c r="BA29" s="34">
        <f t="shared" si="4"/>
        <v>2.5193270098281779</v>
      </c>
      <c r="BB29" s="34">
        <f t="shared" si="4"/>
        <v>2.6296814191484925</v>
      </c>
      <c r="BC29" s="34">
        <f t="shared" si="4"/>
        <v>1.0941524859432301</v>
      </c>
      <c r="BD29" s="34">
        <f t="shared" si="4"/>
        <v>7.4709069565963904E-2</v>
      </c>
      <c r="BE29" s="34">
        <f t="shared" si="4"/>
        <v>0.12315699873991978</v>
      </c>
      <c r="BF29" s="34">
        <f t="shared" si="4"/>
        <v>0.1216413987501605</v>
      </c>
      <c r="BG29" s="34">
        <f t="shared" si="4"/>
        <v>0.12841837953460769</v>
      </c>
      <c r="BH29" s="36">
        <f t="shared" si="3"/>
        <v>-0.94582638666879382</v>
      </c>
      <c r="BI29" s="25" t="s">
        <v>322</v>
      </c>
      <c r="BJ29" s="423" t="s">
        <v>490</v>
      </c>
      <c r="BK29" s="423"/>
    </row>
    <row r="30" spans="1:63" s="37" customFormat="1" ht="140.25" x14ac:dyDescent="0.2">
      <c r="A30" s="21">
        <v>38</v>
      </c>
      <c r="B30" s="22"/>
      <c r="C30" s="23"/>
      <c r="D30" s="24">
        <v>1356</v>
      </c>
      <c r="E30" s="26" t="s">
        <v>355</v>
      </c>
      <c r="F30" s="22" t="s">
        <v>55</v>
      </c>
      <c r="G30" s="22" t="s">
        <v>9</v>
      </c>
      <c r="H30" s="23">
        <v>3149</v>
      </c>
      <c r="I30" s="25" t="s">
        <v>54</v>
      </c>
      <c r="J30" s="27">
        <v>68478304.226999998</v>
      </c>
      <c r="K30" s="27">
        <v>63919253.305</v>
      </c>
      <c r="L30" s="28">
        <v>54831979.241999999</v>
      </c>
      <c r="M30" s="27">
        <v>52594748.236000001</v>
      </c>
      <c r="N30" s="27">
        <v>59185902.506999999</v>
      </c>
      <c r="O30" s="27">
        <v>62419452.005999997</v>
      </c>
      <c r="P30" s="27">
        <v>61255507.079999998</v>
      </c>
      <c r="Q30" s="27">
        <v>56799318.506999999</v>
      </c>
      <c r="R30" s="27">
        <v>63602281.255999997</v>
      </c>
      <c r="S30" s="27">
        <v>63093826.901999995</v>
      </c>
      <c r="T30" s="27">
        <v>63058064.681999996</v>
      </c>
      <c r="U30" s="27">
        <v>56460471.083999999</v>
      </c>
      <c r="V30" s="27">
        <v>58454795.594999999</v>
      </c>
      <c r="W30" s="27">
        <v>63998205.284999996</v>
      </c>
      <c r="X30" s="420">
        <v>61226584.056000002</v>
      </c>
      <c r="Y30" s="29">
        <v>72.2</v>
      </c>
      <c r="Z30" s="30">
        <f t="shared" si="0"/>
        <v>0.1166218127158519</v>
      </c>
      <c r="AA30" s="31"/>
      <c r="AB30" s="27">
        <v>37837.463000000003</v>
      </c>
      <c r="AC30" s="27">
        <v>30456.989000000001</v>
      </c>
      <c r="AD30" s="422">
        <v>25782.083999999999</v>
      </c>
      <c r="AE30" s="27">
        <v>24988.059999999998</v>
      </c>
      <c r="AF30" s="27">
        <v>30881.330999999998</v>
      </c>
      <c r="AG30" s="27">
        <v>30722.472999999998</v>
      </c>
      <c r="AH30" s="27">
        <v>28794.091</v>
      </c>
      <c r="AI30" s="27">
        <v>22599.300999999999</v>
      </c>
      <c r="AJ30" s="27">
        <v>10915.937</v>
      </c>
      <c r="AK30" s="27">
        <v>4408.8429999999998</v>
      </c>
      <c r="AL30" s="27">
        <v>5791.4089999999997</v>
      </c>
      <c r="AM30" s="27">
        <v>4620.5770000000002</v>
      </c>
      <c r="AN30" s="27">
        <v>4859.7690000000002</v>
      </c>
      <c r="AO30" s="27">
        <v>5619.84</v>
      </c>
      <c r="AP30" s="420">
        <v>6159.0069999999996</v>
      </c>
      <c r="AQ30" s="30">
        <f t="shared" si="1"/>
        <v>-0.76111291081046817</v>
      </c>
      <c r="AR30" s="32"/>
      <c r="AS30" s="33">
        <f t="shared" si="4"/>
        <v>1.1050934577635536</v>
      </c>
      <c r="AT30" s="34">
        <f t="shared" si="4"/>
        <v>0.95298325387720206</v>
      </c>
      <c r="AU30" s="35">
        <f t="shared" si="4"/>
        <v>0.94040318647668053</v>
      </c>
      <c r="AV30" s="34">
        <f t="shared" si="4"/>
        <v>0.95021122214997855</v>
      </c>
      <c r="AW30" s="34">
        <f t="shared" si="4"/>
        <v>1.04353671032887</v>
      </c>
      <c r="AX30" s="34">
        <f t="shared" si="4"/>
        <v>0.9843877833803103</v>
      </c>
      <c r="AY30" s="34">
        <f t="shared" si="4"/>
        <v>0.94013068775660524</v>
      </c>
      <c r="AZ30" s="34">
        <f t="shared" si="4"/>
        <v>0.79575958282720738</v>
      </c>
      <c r="BA30" s="34">
        <f t="shared" si="4"/>
        <v>0.34325614693168671</v>
      </c>
      <c r="BB30" s="34">
        <f t="shared" si="4"/>
        <v>0.13975513030293762</v>
      </c>
      <c r="BC30" s="34">
        <f t="shared" si="4"/>
        <v>0.18368495859192346</v>
      </c>
      <c r="BD30" s="34">
        <f t="shared" si="4"/>
        <v>0.16367475904073348</v>
      </c>
      <c r="BE30" s="34">
        <f t="shared" si="4"/>
        <v>0.16627443310795484</v>
      </c>
      <c r="BF30" s="34">
        <f t="shared" si="4"/>
        <v>0.17562492494823717</v>
      </c>
      <c r="BG30" s="34">
        <f t="shared" si="4"/>
        <v>0.20118734680238748</v>
      </c>
      <c r="BH30" s="36">
        <f t="shared" si="3"/>
        <v>-0.7860626700382024</v>
      </c>
      <c r="BI30" s="25" t="s">
        <v>327</v>
      </c>
      <c r="BJ30" s="423" t="s">
        <v>611</v>
      </c>
      <c r="BK30" s="423"/>
    </row>
    <row r="31" spans="1:63" s="37" customFormat="1" ht="71.25" customHeight="1" x14ac:dyDescent="0.2">
      <c r="A31" s="21">
        <v>39</v>
      </c>
      <c r="B31" s="22"/>
      <c r="C31" s="23"/>
      <c r="D31" s="24">
        <v>1364</v>
      </c>
      <c r="E31" s="26">
        <v>4</v>
      </c>
      <c r="F31" s="22" t="s">
        <v>57</v>
      </c>
      <c r="G31" s="22" t="s">
        <v>9</v>
      </c>
      <c r="H31" s="23">
        <v>3948</v>
      </c>
      <c r="I31" s="25" t="s">
        <v>56</v>
      </c>
      <c r="J31" s="27">
        <v>32093552.092</v>
      </c>
      <c r="K31" s="27">
        <v>27578636.572000001</v>
      </c>
      <c r="L31" s="28">
        <v>31325830.513</v>
      </c>
      <c r="M31" s="27">
        <v>30906020.640999999</v>
      </c>
      <c r="N31" s="27">
        <v>35452976.941</v>
      </c>
      <c r="O31" s="27">
        <v>32152848.318999998</v>
      </c>
      <c r="P31" s="27">
        <v>30140005.868000001</v>
      </c>
      <c r="Q31" s="27">
        <v>34983484.678999998</v>
      </c>
      <c r="R31" s="27">
        <v>33072823.971000001</v>
      </c>
      <c r="S31" s="27">
        <v>36428449.108999997</v>
      </c>
      <c r="T31" s="27">
        <v>33958213.019000001</v>
      </c>
      <c r="U31" s="27">
        <v>32028752.010000002</v>
      </c>
      <c r="V31" s="27">
        <v>24019043.644000001</v>
      </c>
      <c r="W31" s="27">
        <v>28093645.559</v>
      </c>
      <c r="X31" s="420">
        <v>24695317.517000001</v>
      </c>
      <c r="Y31" s="29">
        <v>81</v>
      </c>
      <c r="Z31" s="30">
        <f t="shared" si="0"/>
        <v>-0.21166279991358514</v>
      </c>
      <c r="AA31" s="31"/>
      <c r="AB31" s="27">
        <v>8178.7420000000002</v>
      </c>
      <c r="AC31" s="27">
        <v>5451.3289999999997</v>
      </c>
      <c r="AD31" s="422">
        <v>7211.9049999999997</v>
      </c>
      <c r="AE31" s="27">
        <v>8111.0739999999996</v>
      </c>
      <c r="AF31" s="27">
        <v>9365.4889999999996</v>
      </c>
      <c r="AG31" s="27">
        <v>7902.5770000000002</v>
      </c>
      <c r="AH31" s="27">
        <v>8009.3530000000001</v>
      </c>
      <c r="AI31" s="27">
        <v>9384.1550000000007</v>
      </c>
      <c r="AJ31" s="27">
        <v>9498.6010000000006</v>
      </c>
      <c r="AK31" s="27">
        <v>8164.3710000000001</v>
      </c>
      <c r="AL31" s="27">
        <v>8228.42</v>
      </c>
      <c r="AM31" s="27">
        <v>10755.873</v>
      </c>
      <c r="AN31" s="27">
        <v>7784.1620000000003</v>
      </c>
      <c r="AO31" s="27">
        <v>9361.4220000000005</v>
      </c>
      <c r="AP31" s="420">
        <v>7503.8969999999999</v>
      </c>
      <c r="AQ31" s="30">
        <f t="shared" si="1"/>
        <v>4.048749948869268E-2</v>
      </c>
      <c r="AR31" s="32"/>
      <c r="AS31" s="33">
        <f t="shared" si="4"/>
        <v>0.50968132019507595</v>
      </c>
      <c r="AT31" s="34">
        <f t="shared" si="4"/>
        <v>0.39532984060093945</v>
      </c>
      <c r="AU31" s="35">
        <f t="shared" si="4"/>
        <v>0.46044461595405173</v>
      </c>
      <c r="AV31" s="34">
        <f t="shared" si="4"/>
        <v>0.52488633811625884</v>
      </c>
      <c r="AW31" s="34">
        <f t="shared" si="4"/>
        <v>0.5283330094161528</v>
      </c>
      <c r="AX31" s="34">
        <f t="shared" si="4"/>
        <v>0.49156310642190609</v>
      </c>
      <c r="AY31" s="34">
        <f t="shared" si="4"/>
        <v>0.53147653886183377</v>
      </c>
      <c r="AZ31" s="34">
        <f t="shared" si="4"/>
        <v>0.53649058040425301</v>
      </c>
      <c r="BA31" s="34">
        <f t="shared" si="4"/>
        <v>0.57440519795520784</v>
      </c>
      <c r="BB31" s="34">
        <f t="shared" si="4"/>
        <v>0.44824148157231947</v>
      </c>
      <c r="BC31" s="34">
        <f t="shared" si="4"/>
        <v>0.48462031823618673</v>
      </c>
      <c r="BD31" s="34">
        <f t="shared" si="4"/>
        <v>0.67163859501249423</v>
      </c>
      <c r="BE31" s="34">
        <f t="shared" si="4"/>
        <v>0.64816585667385618</v>
      </c>
      <c r="BF31" s="34">
        <f t="shared" si="4"/>
        <v>0.66644408824336443</v>
      </c>
      <c r="BG31" s="34">
        <f t="shared" si="4"/>
        <v>0.60771820365009643</v>
      </c>
      <c r="BH31" s="36">
        <f t="shared" si="3"/>
        <v>0.31985081938875642</v>
      </c>
      <c r="BI31" s="25" t="s">
        <v>328</v>
      </c>
      <c r="BJ31" s="423" t="s">
        <v>514</v>
      </c>
      <c r="BK31" s="423"/>
    </row>
    <row r="32" spans="1:63" s="37" customFormat="1" ht="102" x14ac:dyDescent="0.2">
      <c r="A32" s="21">
        <v>40</v>
      </c>
      <c r="B32" s="22"/>
      <c r="C32" s="23"/>
      <c r="D32" s="24">
        <v>1378</v>
      </c>
      <c r="E32" s="26">
        <v>3</v>
      </c>
      <c r="F32" s="22" t="s">
        <v>59</v>
      </c>
      <c r="G32" s="22" t="s">
        <v>9</v>
      </c>
      <c r="H32" s="23">
        <v>2850</v>
      </c>
      <c r="I32" s="25" t="s">
        <v>60</v>
      </c>
      <c r="J32" s="27">
        <v>49674895.950000003</v>
      </c>
      <c r="K32" s="27">
        <v>57906968.674999997</v>
      </c>
      <c r="L32" s="28">
        <v>57718638.325000003</v>
      </c>
      <c r="M32" s="27">
        <v>61701359.450000003</v>
      </c>
      <c r="N32" s="27">
        <v>52061206.524999999</v>
      </c>
      <c r="O32" s="27">
        <v>46316268.625</v>
      </c>
      <c r="P32" s="27">
        <v>61305861.899999999</v>
      </c>
      <c r="Q32" s="27">
        <v>52779641</v>
      </c>
      <c r="R32" s="27">
        <v>68920748.474999994</v>
      </c>
      <c r="S32" s="27">
        <v>53796707.112999998</v>
      </c>
      <c r="T32" s="27">
        <v>59060663.920000002</v>
      </c>
      <c r="U32" s="27">
        <v>39716327.130999997</v>
      </c>
      <c r="V32" s="27">
        <v>64275317.284999996</v>
      </c>
      <c r="W32" s="27">
        <v>38271742.020000003</v>
      </c>
      <c r="X32" s="420">
        <v>58436645.838</v>
      </c>
      <c r="Y32" s="29">
        <v>61.333333333333336</v>
      </c>
      <c r="Z32" s="30">
        <f t="shared" si="0"/>
        <v>1.2439786069745202E-2</v>
      </c>
      <c r="AA32" s="31"/>
      <c r="AB32" s="27">
        <v>102919.734</v>
      </c>
      <c r="AC32" s="27">
        <v>75348.884000000005</v>
      </c>
      <c r="AD32" s="422">
        <v>47558.258999999998</v>
      </c>
      <c r="AE32" s="27">
        <v>75468.952000000005</v>
      </c>
      <c r="AF32" s="27">
        <v>56927.642</v>
      </c>
      <c r="AG32" s="27">
        <v>53519.135000000002</v>
      </c>
      <c r="AH32" s="27">
        <v>52974.366999999998</v>
      </c>
      <c r="AI32" s="27">
        <v>3926.1680000000001</v>
      </c>
      <c r="AJ32" s="27">
        <v>3439.1849999999999</v>
      </c>
      <c r="AK32" s="27">
        <v>3589.47</v>
      </c>
      <c r="AL32" s="27">
        <v>4933.7489999999998</v>
      </c>
      <c r="AM32" s="27">
        <v>3954.0529999999999</v>
      </c>
      <c r="AN32" s="27">
        <v>4434.665</v>
      </c>
      <c r="AO32" s="27">
        <v>2698.3989999999999</v>
      </c>
      <c r="AP32" s="420">
        <v>5000.7079999999996</v>
      </c>
      <c r="AQ32" s="30">
        <f t="shared" si="1"/>
        <v>-0.89485090276328239</v>
      </c>
      <c r="AR32" s="32"/>
      <c r="AS32" s="33">
        <f t="shared" si="4"/>
        <v>4.1437322426842442</v>
      </c>
      <c r="AT32" s="34">
        <f t="shared" si="4"/>
        <v>2.6024116172577396</v>
      </c>
      <c r="AU32" s="35">
        <f t="shared" si="4"/>
        <v>1.6479341987318097</v>
      </c>
      <c r="AV32" s="34">
        <f t="shared" si="4"/>
        <v>2.4462654525839622</v>
      </c>
      <c r="AW32" s="34">
        <f t="shared" si="4"/>
        <v>2.1869505453225759</v>
      </c>
      <c r="AX32" s="34">
        <f t="shared" si="4"/>
        <v>2.3110296484942712</v>
      </c>
      <c r="AY32" s="34">
        <f t="shared" si="4"/>
        <v>1.7281990778111873</v>
      </c>
      <c r="AZ32" s="34">
        <f t="shared" si="4"/>
        <v>0.14877585090053946</v>
      </c>
      <c r="BA32" s="34">
        <f t="shared" si="4"/>
        <v>9.9801150628754845E-2</v>
      </c>
      <c r="BB32" s="34">
        <f t="shared" si="4"/>
        <v>0.13344571415719989</v>
      </c>
      <c r="BC32" s="34">
        <f t="shared" si="4"/>
        <v>0.16707394304550852</v>
      </c>
      <c r="BD32" s="34">
        <f t="shared" si="4"/>
        <v>0.19911473621203618</v>
      </c>
      <c r="BE32" s="34">
        <f t="shared" si="4"/>
        <v>0.13798967278018939</v>
      </c>
      <c r="BF32" s="34">
        <f t="shared" si="4"/>
        <v>0.1410126039514937</v>
      </c>
      <c r="BG32" s="34">
        <f t="shared" si="4"/>
        <v>0.17114972730854977</v>
      </c>
      <c r="BH32" s="36">
        <f t="shared" si="3"/>
        <v>-0.89614286332533155</v>
      </c>
      <c r="BI32" s="25" t="s">
        <v>330</v>
      </c>
      <c r="BJ32" s="423" t="s">
        <v>515</v>
      </c>
      <c r="BK32" s="423"/>
    </row>
    <row r="33" spans="1:63" s="37" customFormat="1" ht="68.25" customHeight="1" x14ac:dyDescent="0.2">
      <c r="A33" s="21">
        <v>41</v>
      </c>
      <c r="B33" s="22"/>
      <c r="C33" s="23"/>
      <c r="D33" s="24"/>
      <c r="E33" s="26">
        <v>2</v>
      </c>
      <c r="F33" s="22"/>
      <c r="G33" s="22"/>
      <c r="H33" s="23">
        <v>6031</v>
      </c>
      <c r="I33" s="25" t="s">
        <v>58</v>
      </c>
      <c r="J33" s="27">
        <v>50840381.899999999</v>
      </c>
      <c r="K33" s="27">
        <v>46164252.924999997</v>
      </c>
      <c r="L33" s="28">
        <v>58269001.424999997</v>
      </c>
      <c r="M33" s="27">
        <v>43512271.600000001</v>
      </c>
      <c r="N33" s="27">
        <v>41786049.424999997</v>
      </c>
      <c r="O33" s="27">
        <v>53241516.100000001</v>
      </c>
      <c r="P33" s="27">
        <v>45638211.25</v>
      </c>
      <c r="Q33" s="27">
        <v>50437240.850000001</v>
      </c>
      <c r="R33" s="27">
        <v>38968091.200000003</v>
      </c>
      <c r="S33" s="27">
        <v>44740273.181000002</v>
      </c>
      <c r="T33" s="27">
        <v>42549745.82</v>
      </c>
      <c r="U33" s="27">
        <v>52907377.805</v>
      </c>
      <c r="V33" s="27">
        <v>44809247.706</v>
      </c>
      <c r="W33" s="27">
        <v>46169364.931000002</v>
      </c>
      <c r="X33" s="420">
        <v>40620294.924999997</v>
      </c>
      <c r="Y33" s="29">
        <v>87</v>
      </c>
      <c r="Z33" s="30">
        <f t="shared" si="0"/>
        <v>-0.30288328387978719</v>
      </c>
      <c r="AA33" s="31"/>
      <c r="AB33" s="27">
        <v>24386.962</v>
      </c>
      <c r="AC33" s="27">
        <v>17541.738000000001</v>
      </c>
      <c r="AD33" s="422">
        <v>20888.596000000001</v>
      </c>
      <c r="AE33" s="27">
        <v>19333.284</v>
      </c>
      <c r="AF33" s="27">
        <v>16375.005999999999</v>
      </c>
      <c r="AG33" s="27">
        <v>17319.513999999999</v>
      </c>
      <c r="AH33" s="27">
        <v>15805.352000000001</v>
      </c>
      <c r="AI33" s="27">
        <v>18528.439999999999</v>
      </c>
      <c r="AJ33" s="27">
        <v>13115.272000000001</v>
      </c>
      <c r="AK33" s="27">
        <v>17241.621999999999</v>
      </c>
      <c r="AL33" s="27">
        <v>16715.850999999999</v>
      </c>
      <c r="AM33" s="27">
        <v>19761.333999999999</v>
      </c>
      <c r="AN33" s="27">
        <v>11146.152</v>
      </c>
      <c r="AO33" s="27">
        <v>9201.8559999999998</v>
      </c>
      <c r="AP33" s="420">
        <v>8084.0829999999996</v>
      </c>
      <c r="AQ33" s="30">
        <f t="shared" si="1"/>
        <v>-0.61299060022990548</v>
      </c>
      <c r="AR33" s="32"/>
      <c r="AS33" s="33">
        <f t="shared" si="4"/>
        <v>0.95935400516729796</v>
      </c>
      <c r="AT33" s="34">
        <f t="shared" si="4"/>
        <v>0.75997062179253283</v>
      </c>
      <c r="AU33" s="35">
        <f t="shared" si="4"/>
        <v>0.7169711335069443</v>
      </c>
      <c r="AV33" s="34">
        <f t="shared" si="4"/>
        <v>0.88863593138630803</v>
      </c>
      <c r="AW33" s="34">
        <f t="shared" si="4"/>
        <v>0.7837546848926602</v>
      </c>
      <c r="AX33" s="34">
        <f t="shared" si="4"/>
        <v>0.65060183363185631</v>
      </c>
      <c r="AY33" s="34">
        <f t="shared" si="4"/>
        <v>0.69263678689861008</v>
      </c>
      <c r="AZ33" s="34">
        <f t="shared" si="4"/>
        <v>0.7347126721346019</v>
      </c>
      <c r="BA33" s="34">
        <f t="shared" si="4"/>
        <v>0.67312878799667764</v>
      </c>
      <c r="BB33" s="34">
        <f t="shared" si="4"/>
        <v>0.77074281286785062</v>
      </c>
      <c r="BC33" s="34">
        <f t="shared" si="4"/>
        <v>0.78570861836466777</v>
      </c>
      <c r="BD33" s="34">
        <f t="shared" si="4"/>
        <v>0.74701619395442653</v>
      </c>
      <c r="BE33" s="34">
        <f t="shared" si="4"/>
        <v>0.49749337784608777</v>
      </c>
      <c r="BF33" s="34">
        <f t="shared" si="4"/>
        <v>0.39861306360839704</v>
      </c>
      <c r="BG33" s="34">
        <f t="shared" si="4"/>
        <v>0.39803172354736421</v>
      </c>
      <c r="BH33" s="36">
        <f t="shared" si="3"/>
        <v>-0.44484274896750914</v>
      </c>
      <c r="BI33" s="25" t="s">
        <v>329</v>
      </c>
      <c r="BJ33" s="423" t="s">
        <v>491</v>
      </c>
      <c r="BK33" s="423"/>
    </row>
    <row r="34" spans="1:63" s="37" customFormat="1" ht="105" customHeight="1" x14ac:dyDescent="0.2">
      <c r="A34" s="21">
        <v>42</v>
      </c>
      <c r="B34" s="22"/>
      <c r="C34" s="23"/>
      <c r="D34" s="24">
        <v>1384</v>
      </c>
      <c r="E34" s="26" t="s">
        <v>351</v>
      </c>
      <c r="F34" s="22" t="s">
        <v>62</v>
      </c>
      <c r="G34" s="22" t="s">
        <v>9</v>
      </c>
      <c r="H34" s="23">
        <v>1573</v>
      </c>
      <c r="I34" s="25" t="s">
        <v>61</v>
      </c>
      <c r="J34" s="27">
        <v>18323941.151000001</v>
      </c>
      <c r="K34" s="27">
        <v>21306616.299999997</v>
      </c>
      <c r="L34" s="28">
        <v>21188527.899999999</v>
      </c>
      <c r="M34" s="27">
        <v>19100697.274999999</v>
      </c>
      <c r="N34" s="27">
        <v>22601769.675000001</v>
      </c>
      <c r="O34" s="27">
        <v>19375059.149999999</v>
      </c>
      <c r="P34" s="27">
        <v>19193673.899999999</v>
      </c>
      <c r="Q34" s="27">
        <v>18828039.5</v>
      </c>
      <c r="R34" s="27">
        <v>18255207.001000002</v>
      </c>
      <c r="S34" s="27">
        <v>14511641.682999998</v>
      </c>
      <c r="T34" s="27">
        <v>17255751.778000001</v>
      </c>
      <c r="U34" s="27">
        <v>16303456.318</v>
      </c>
      <c r="V34" s="27">
        <v>13821870.346999999</v>
      </c>
      <c r="W34" s="27">
        <v>9510387.6970000006</v>
      </c>
      <c r="X34" s="420">
        <v>9668046.1779999994</v>
      </c>
      <c r="Y34" s="29">
        <v>40</v>
      </c>
      <c r="Z34" s="30">
        <f t="shared" si="0"/>
        <v>-0.54371317235304484</v>
      </c>
      <c r="AA34" s="31"/>
      <c r="AB34" s="27">
        <v>18101.644</v>
      </c>
      <c r="AC34" s="27">
        <v>23388.49</v>
      </c>
      <c r="AD34" s="422">
        <v>22713.133999999998</v>
      </c>
      <c r="AE34" s="27">
        <v>20595.584000000003</v>
      </c>
      <c r="AF34" s="27">
        <v>30529.165000000001</v>
      </c>
      <c r="AG34" s="27">
        <v>23422.429</v>
      </c>
      <c r="AH34" s="27">
        <v>21182.235000000001</v>
      </c>
      <c r="AI34" s="27">
        <v>19820.913</v>
      </c>
      <c r="AJ34" s="27">
        <v>20010.422999999999</v>
      </c>
      <c r="AK34" s="27">
        <v>15158.662</v>
      </c>
      <c r="AL34" s="27">
        <v>18009.419000000002</v>
      </c>
      <c r="AM34" s="27">
        <v>18316.11</v>
      </c>
      <c r="AN34" s="27">
        <v>7428.1959999999999</v>
      </c>
      <c r="AO34" s="27">
        <v>4603.71</v>
      </c>
      <c r="AP34" s="420">
        <v>4323.857</v>
      </c>
      <c r="AQ34" s="30">
        <f t="shared" si="1"/>
        <v>-0.80963186322063696</v>
      </c>
      <c r="AR34" s="32"/>
      <c r="AS34" s="33">
        <f t="shared" si="4"/>
        <v>1.9757369717389788</v>
      </c>
      <c r="AT34" s="34">
        <f t="shared" si="4"/>
        <v>2.1954203962456491</v>
      </c>
      <c r="AU34" s="35">
        <f t="shared" si="4"/>
        <v>2.1439086384099388</v>
      </c>
      <c r="AV34" s="34">
        <f t="shared" si="4"/>
        <v>2.1565269271040268</v>
      </c>
      <c r="AW34" s="34">
        <f t="shared" si="4"/>
        <v>2.7014844801085247</v>
      </c>
      <c r="AX34" s="34">
        <f t="shared" si="4"/>
        <v>2.4177917412964391</v>
      </c>
      <c r="AY34" s="34">
        <f t="shared" si="4"/>
        <v>2.2072100537250456</v>
      </c>
      <c r="AZ34" s="34">
        <f t="shared" si="4"/>
        <v>2.1054675395173246</v>
      </c>
      <c r="BA34" s="34">
        <f t="shared" si="4"/>
        <v>2.192297572840872</v>
      </c>
      <c r="BB34" s="34">
        <f t="shared" si="4"/>
        <v>2.0891725872418649</v>
      </c>
      <c r="BC34" s="34">
        <f t="shared" si="4"/>
        <v>2.0873525803681154</v>
      </c>
      <c r="BD34" s="34">
        <f t="shared" si="4"/>
        <v>2.2468990185569311</v>
      </c>
      <c r="BE34" s="34">
        <f t="shared" si="4"/>
        <v>1.0748467195124964</v>
      </c>
      <c r="BF34" s="34">
        <f t="shared" si="4"/>
        <v>0.9681434967056527</v>
      </c>
      <c r="BG34" s="34">
        <f t="shared" si="4"/>
        <v>0.8944634562956677</v>
      </c>
      <c r="BH34" s="36">
        <f t="shared" si="3"/>
        <v>-0.58278844523941109</v>
      </c>
      <c r="BI34" s="25"/>
      <c r="BJ34" s="423" t="s">
        <v>493</v>
      </c>
      <c r="BK34" s="423" t="s">
        <v>492</v>
      </c>
    </row>
    <row r="35" spans="1:63" s="37" customFormat="1" ht="99" customHeight="1" x14ac:dyDescent="0.2">
      <c r="A35" s="21">
        <v>43</v>
      </c>
      <c r="B35" s="22"/>
      <c r="C35" s="23"/>
      <c r="D35" s="24">
        <v>6018</v>
      </c>
      <c r="E35" s="26">
        <v>2</v>
      </c>
      <c r="F35" s="22" t="s">
        <v>264</v>
      </c>
      <c r="G35" s="22" t="s">
        <v>9</v>
      </c>
      <c r="H35" s="23">
        <v>2840</v>
      </c>
      <c r="I35" s="25" t="s">
        <v>263</v>
      </c>
      <c r="J35" s="27">
        <v>45508819.875</v>
      </c>
      <c r="K35" s="27">
        <v>41652715.475000001</v>
      </c>
      <c r="L35" s="28">
        <v>34859948.950000003</v>
      </c>
      <c r="M35" s="27">
        <v>48254883.924999997</v>
      </c>
      <c r="N35" s="27">
        <v>42149046.674999997</v>
      </c>
      <c r="O35" s="27">
        <v>35725527.674999997</v>
      </c>
      <c r="P35" s="27">
        <v>45529586.475000001</v>
      </c>
      <c r="Q35" s="27">
        <v>37734310.299999997</v>
      </c>
      <c r="R35" s="27">
        <v>42991629.318999998</v>
      </c>
      <c r="S35" s="27">
        <v>43862453.158</v>
      </c>
      <c r="T35" s="27">
        <v>44237244.262000002</v>
      </c>
      <c r="U35" s="27">
        <v>42907717.075999998</v>
      </c>
      <c r="V35" s="27">
        <v>32436811.434999999</v>
      </c>
      <c r="W35" s="27">
        <v>37767156.340999998</v>
      </c>
      <c r="X35" s="420">
        <v>32985030.899999999</v>
      </c>
      <c r="Y35" s="29">
        <v>61</v>
      </c>
      <c r="Z35" s="30">
        <f t="shared" si="0"/>
        <v>-5.3784302802313895E-2</v>
      </c>
      <c r="AA35" s="31"/>
      <c r="AB35" s="27">
        <v>14850.423000000001</v>
      </c>
      <c r="AC35" s="27">
        <v>13106.455</v>
      </c>
      <c r="AD35" s="422">
        <v>12918.1</v>
      </c>
      <c r="AE35" s="27">
        <v>14959.754999999999</v>
      </c>
      <c r="AF35" s="27">
        <v>11545.53</v>
      </c>
      <c r="AG35" s="27">
        <v>3666.6790000000001</v>
      </c>
      <c r="AH35" s="27">
        <v>3946.5439999999999</v>
      </c>
      <c r="AI35" s="27">
        <v>2451.799</v>
      </c>
      <c r="AJ35" s="27">
        <v>2713.3609999999999</v>
      </c>
      <c r="AK35" s="27">
        <v>1724.598</v>
      </c>
      <c r="AL35" s="27">
        <v>1710.252</v>
      </c>
      <c r="AM35" s="27">
        <v>2000.2760000000001</v>
      </c>
      <c r="AN35" s="27">
        <v>1496.6310000000001</v>
      </c>
      <c r="AO35" s="27">
        <v>2197.7220000000002</v>
      </c>
      <c r="AP35" s="420">
        <v>2102.7109999999998</v>
      </c>
      <c r="AQ35" s="30">
        <f t="shared" si="1"/>
        <v>-0.83722753346080314</v>
      </c>
      <c r="AR35" s="32"/>
      <c r="AS35" s="33">
        <f t="shared" si="4"/>
        <v>0.65263933632161675</v>
      </c>
      <c r="AT35" s="34">
        <f t="shared" si="4"/>
        <v>0.62932055452022118</v>
      </c>
      <c r="AU35" s="35">
        <f t="shared" si="4"/>
        <v>0.74114279504703628</v>
      </c>
      <c r="AV35" s="34">
        <f t="shared" si="4"/>
        <v>0.62003071122297804</v>
      </c>
      <c r="AW35" s="34">
        <f t="shared" si="4"/>
        <v>0.54784299578704532</v>
      </c>
      <c r="AX35" s="34">
        <f t="shared" si="4"/>
        <v>0.20526941034188659</v>
      </c>
      <c r="AY35" s="34">
        <f t="shared" si="4"/>
        <v>0.17336173269076458</v>
      </c>
      <c r="AZ35" s="34">
        <f t="shared" si="4"/>
        <v>0.12995064600398964</v>
      </c>
      <c r="BA35" s="34">
        <f t="shared" si="4"/>
        <v>0.12622740952043143</v>
      </c>
      <c r="BB35" s="34">
        <f t="shared" si="4"/>
        <v>7.8636641402053162E-2</v>
      </c>
      <c r="BC35" s="34">
        <f t="shared" si="4"/>
        <v>7.7321814617151208E-2</v>
      </c>
      <c r="BD35" s="34">
        <f t="shared" si="4"/>
        <v>9.3236188560534464E-2</v>
      </c>
      <c r="BE35" s="34">
        <f t="shared" si="4"/>
        <v>9.2279785452962476E-2</v>
      </c>
      <c r="BF35" s="34">
        <f t="shared" si="4"/>
        <v>0.11638270989516648</v>
      </c>
      <c r="BG35" s="34">
        <f t="shared" si="4"/>
        <v>0.12749486313199118</v>
      </c>
      <c r="BH35" s="36">
        <f t="shared" si="3"/>
        <v>-0.82797530518542006</v>
      </c>
      <c r="BI35" s="25" t="s">
        <v>376</v>
      </c>
      <c r="BJ35" s="423" t="s">
        <v>494</v>
      </c>
      <c r="BK35" s="423"/>
    </row>
    <row r="36" spans="1:63" s="37" customFormat="1" ht="73.5" customHeight="1" x14ac:dyDescent="0.2">
      <c r="A36" s="21">
        <v>44</v>
      </c>
      <c r="B36" s="22"/>
      <c r="C36" s="23"/>
      <c r="D36" s="24">
        <v>6041</v>
      </c>
      <c r="E36" s="26">
        <v>1</v>
      </c>
      <c r="F36" s="22" t="s">
        <v>270</v>
      </c>
      <c r="G36" s="22" t="s">
        <v>9</v>
      </c>
      <c r="H36" s="23">
        <v>2850</v>
      </c>
      <c r="I36" s="25" t="s">
        <v>269</v>
      </c>
      <c r="J36" s="27">
        <v>21402823.125</v>
      </c>
      <c r="K36" s="27">
        <v>21961439.5</v>
      </c>
      <c r="L36" s="28">
        <v>22549559.100000001</v>
      </c>
      <c r="M36" s="27">
        <v>19600617.100000001</v>
      </c>
      <c r="N36" s="27">
        <v>13256730.824999999</v>
      </c>
      <c r="O36" s="27">
        <v>20888540.649999999</v>
      </c>
      <c r="P36" s="27">
        <v>21353286.199999999</v>
      </c>
      <c r="Q36" s="27">
        <v>21486710.046999998</v>
      </c>
      <c r="R36" s="27">
        <v>21775904.693999998</v>
      </c>
      <c r="S36" s="27">
        <v>17036835.885000002</v>
      </c>
      <c r="T36" s="27">
        <v>21450632.706999999</v>
      </c>
      <c r="U36" s="27">
        <v>18578810.691</v>
      </c>
      <c r="V36" s="27">
        <v>18208960.067000002</v>
      </c>
      <c r="W36" s="27">
        <v>14456056.759</v>
      </c>
      <c r="X36" s="420">
        <v>17250521.399999999</v>
      </c>
      <c r="Y36" s="29">
        <v>61</v>
      </c>
      <c r="Z36" s="30">
        <f t="shared" si="0"/>
        <v>-0.23499518001662403</v>
      </c>
      <c r="AA36" s="31"/>
      <c r="AB36" s="27">
        <v>16299.525</v>
      </c>
      <c r="AC36" s="27">
        <v>18588.843000000001</v>
      </c>
      <c r="AD36" s="422">
        <v>19032.208999999999</v>
      </c>
      <c r="AE36" s="27">
        <v>21066.079000000002</v>
      </c>
      <c r="AF36" s="27">
        <v>11527.028</v>
      </c>
      <c r="AG36" s="27">
        <v>20677.488000000001</v>
      </c>
      <c r="AH36" s="27">
        <v>15707.263000000001</v>
      </c>
      <c r="AI36" s="27">
        <v>15688.767</v>
      </c>
      <c r="AJ36" s="27">
        <v>17172.365000000002</v>
      </c>
      <c r="AK36" s="27">
        <v>4978.491</v>
      </c>
      <c r="AL36" s="27">
        <v>2327.873</v>
      </c>
      <c r="AM36" s="27">
        <v>1454.8789999999999</v>
      </c>
      <c r="AN36" s="27">
        <v>1051.2180000000001</v>
      </c>
      <c r="AO36" s="27">
        <v>757.702</v>
      </c>
      <c r="AP36" s="420">
        <v>909.11300000000006</v>
      </c>
      <c r="AQ36" s="30">
        <f t="shared" si="1"/>
        <v>-0.9522329226208055</v>
      </c>
      <c r="AR36" s="32"/>
      <c r="AS36" s="33">
        <f t="shared" ref="AS36:BG52" si="5">IF(J36=0,0,AB36*2000/J36)</f>
        <v>1.5231191609448018</v>
      </c>
      <c r="AT36" s="34">
        <f t="shared" si="5"/>
        <v>1.6928619820208051</v>
      </c>
      <c r="AU36" s="35">
        <f t="shared" si="5"/>
        <v>1.6880338028427349</v>
      </c>
      <c r="AV36" s="34">
        <f t="shared" si="5"/>
        <v>2.1495322205952383</v>
      </c>
      <c r="AW36" s="34">
        <f t="shared" si="5"/>
        <v>1.7390453426514376</v>
      </c>
      <c r="AX36" s="34">
        <f t="shared" si="5"/>
        <v>1.9797924945034397</v>
      </c>
      <c r="AY36" s="34">
        <f t="shared" si="5"/>
        <v>1.4711799254580309</v>
      </c>
      <c r="AZ36" s="34">
        <f t="shared" si="5"/>
        <v>1.4603228661514409</v>
      </c>
      <c r="BA36" s="34">
        <f t="shared" si="5"/>
        <v>1.5771895809896312</v>
      </c>
      <c r="BB36" s="34">
        <f t="shared" si="5"/>
        <v>0.58443845249261195</v>
      </c>
      <c r="BC36" s="34">
        <f t="shared" si="5"/>
        <v>0.21704469344070618</v>
      </c>
      <c r="BD36" s="34">
        <f t="shared" si="5"/>
        <v>0.1566170218532639</v>
      </c>
      <c r="BE36" s="34">
        <f t="shared" si="5"/>
        <v>0.11546161847047121</v>
      </c>
      <c r="BF36" s="34">
        <f t="shared" si="5"/>
        <v>0.10482831004772759</v>
      </c>
      <c r="BG36" s="34">
        <f t="shared" si="5"/>
        <v>0.10540121993066251</v>
      </c>
      <c r="BH36" s="36">
        <f t="shared" si="3"/>
        <v>-0.93755976938781593</v>
      </c>
      <c r="BI36" s="25" t="s">
        <v>322</v>
      </c>
      <c r="BJ36" s="423" t="s">
        <v>495</v>
      </c>
      <c r="BK36" s="423"/>
    </row>
    <row r="37" spans="1:63" s="37" customFormat="1" ht="64.5" thickBot="1" x14ac:dyDescent="0.25">
      <c r="A37" s="21">
        <v>45</v>
      </c>
      <c r="B37" s="50"/>
      <c r="C37" s="51"/>
      <c r="D37" s="436"/>
      <c r="E37" s="54">
        <v>2</v>
      </c>
      <c r="F37" s="437"/>
      <c r="G37" s="437"/>
      <c r="H37" s="51">
        <v>3947</v>
      </c>
      <c r="I37" s="53" t="s">
        <v>271</v>
      </c>
      <c r="J37" s="55">
        <v>41527366.174999997</v>
      </c>
      <c r="K37" s="55">
        <v>34206533.700000003</v>
      </c>
      <c r="L37" s="56">
        <v>39145381.174999997</v>
      </c>
      <c r="M37" s="55">
        <v>35915896.725000001</v>
      </c>
      <c r="N37" s="55">
        <v>38430055.725000001</v>
      </c>
      <c r="O37" s="55">
        <v>37098929.274999999</v>
      </c>
      <c r="P37" s="55">
        <v>41104151.399999999</v>
      </c>
      <c r="Q37" s="55">
        <v>39166833.864</v>
      </c>
      <c r="R37" s="55">
        <v>30482959.651999999</v>
      </c>
      <c r="S37" s="55">
        <v>32592287.787999999</v>
      </c>
      <c r="T37" s="55">
        <v>35224440.522</v>
      </c>
      <c r="U37" s="55">
        <v>37745071.581</v>
      </c>
      <c r="V37" s="55">
        <v>27631200.02</v>
      </c>
      <c r="W37" s="55">
        <v>36348692.909999996</v>
      </c>
      <c r="X37" s="425">
        <v>35123859.075999998</v>
      </c>
      <c r="Y37" s="57">
        <v>80.666666666666671</v>
      </c>
      <c r="Z37" s="58">
        <f t="shared" si="0"/>
        <v>-0.10273299118028066</v>
      </c>
      <c r="AA37" s="59"/>
      <c r="AB37" s="55">
        <v>22351.655999999999</v>
      </c>
      <c r="AC37" s="55">
        <v>18793.73</v>
      </c>
      <c r="AD37" s="426">
        <v>21478.115000000002</v>
      </c>
      <c r="AE37" s="55">
        <v>19296.275000000001</v>
      </c>
      <c r="AF37" s="55">
        <v>20394.723000000002</v>
      </c>
      <c r="AG37" s="55">
        <v>19656.643</v>
      </c>
      <c r="AH37" s="55">
        <v>22075.249</v>
      </c>
      <c r="AI37" s="55">
        <v>20123.151999999998</v>
      </c>
      <c r="AJ37" s="55">
        <v>11626.633</v>
      </c>
      <c r="AK37" s="55">
        <v>1304.5889999999999</v>
      </c>
      <c r="AL37" s="55">
        <v>1876.0170000000001</v>
      </c>
      <c r="AM37" s="55">
        <v>2396.13</v>
      </c>
      <c r="AN37" s="55">
        <v>1828.0360000000001</v>
      </c>
      <c r="AO37" s="55">
        <v>1734.575</v>
      </c>
      <c r="AP37" s="425">
        <v>1741.6880000000001</v>
      </c>
      <c r="AQ37" s="58">
        <f t="shared" si="1"/>
        <v>-0.91890871242657945</v>
      </c>
      <c r="AR37" s="32"/>
      <c r="AS37" s="33">
        <f t="shared" si="5"/>
        <v>1.0764783832332705</v>
      </c>
      <c r="AT37" s="34">
        <f t="shared" si="5"/>
        <v>1.0988386116421962</v>
      </c>
      <c r="AU37" s="35">
        <f t="shared" si="5"/>
        <v>1.0973511742793753</v>
      </c>
      <c r="AV37" s="34">
        <f t="shared" si="5"/>
        <v>1.0745255866920025</v>
      </c>
      <c r="AW37" s="34">
        <f t="shared" si="5"/>
        <v>1.0613944016080399</v>
      </c>
      <c r="AX37" s="34">
        <f t="shared" si="5"/>
        <v>1.059687887717347</v>
      </c>
      <c r="AY37" s="34">
        <f t="shared" si="5"/>
        <v>1.0741128692903754</v>
      </c>
      <c r="AZ37" s="34">
        <f t="shared" si="5"/>
        <v>1.0275608219890398</v>
      </c>
      <c r="BA37" s="34">
        <f t="shared" si="5"/>
        <v>0.76282835608695054</v>
      </c>
      <c r="BB37" s="34">
        <f t="shared" si="5"/>
        <v>8.0055073671774002E-2</v>
      </c>
      <c r="BC37" s="34">
        <f t="shared" si="5"/>
        <v>0.10651791609455388</v>
      </c>
      <c r="BD37" s="34">
        <f t="shared" si="5"/>
        <v>0.12696386042654409</v>
      </c>
      <c r="BE37" s="34">
        <f t="shared" si="5"/>
        <v>0.13231680120131098</v>
      </c>
      <c r="BF37" s="34">
        <f t="shared" si="5"/>
        <v>9.5440845936047181E-2</v>
      </c>
      <c r="BG37" s="34">
        <f t="shared" si="5"/>
        <v>9.9174068329529824E-2</v>
      </c>
      <c r="BH37" s="36">
        <f t="shared" si="3"/>
        <v>-0.9096241288531387</v>
      </c>
      <c r="BI37" s="53" t="s">
        <v>331</v>
      </c>
      <c r="BJ37" s="427" t="s">
        <v>516</v>
      </c>
      <c r="BK37" s="427"/>
    </row>
    <row r="38" spans="1:63" s="37" customFormat="1" ht="13.5" thickBot="1" x14ac:dyDescent="0.25">
      <c r="A38" s="438">
        <v>46</v>
      </c>
      <c r="B38" s="439" t="s">
        <v>65</v>
      </c>
      <c r="C38" s="440">
        <v>23</v>
      </c>
      <c r="D38" s="441">
        <v>1507</v>
      </c>
      <c r="E38" s="442">
        <v>4</v>
      </c>
      <c r="F38" s="439" t="s">
        <v>64</v>
      </c>
      <c r="G38" s="439" t="s">
        <v>40</v>
      </c>
      <c r="H38" s="440">
        <v>3809</v>
      </c>
      <c r="I38" s="443" t="s">
        <v>63</v>
      </c>
      <c r="J38" s="85">
        <v>14349809.34</v>
      </c>
      <c r="K38" s="85">
        <v>6211210.3540000003</v>
      </c>
      <c r="L38" s="86">
        <v>3446150.102</v>
      </c>
      <c r="M38" s="85">
        <v>10027948.606000001</v>
      </c>
      <c r="N38" s="85">
        <v>4943087.9409999996</v>
      </c>
      <c r="O38" s="85">
        <v>6382955.2029999997</v>
      </c>
      <c r="P38" s="85">
        <v>577749.16399999999</v>
      </c>
      <c r="Q38" s="85">
        <v>3212458.0120000001</v>
      </c>
      <c r="R38" s="85">
        <v>1559476.3489999999</v>
      </c>
      <c r="S38" s="85">
        <v>2229756.2089999998</v>
      </c>
      <c r="T38" s="85">
        <v>1571448.2069999999</v>
      </c>
      <c r="U38" s="85">
        <v>769111.36600000004</v>
      </c>
      <c r="V38" s="85">
        <v>503709.47</v>
      </c>
      <c r="W38" s="85">
        <v>1869915.673</v>
      </c>
      <c r="X38" s="433">
        <v>2204675.41</v>
      </c>
      <c r="Y38" s="87">
        <v>78</v>
      </c>
      <c r="Z38" s="88">
        <f t="shared" si="0"/>
        <v>-0.36024974399098297</v>
      </c>
      <c r="AA38" s="89"/>
      <c r="AB38" s="85">
        <v>4678.0110000000004</v>
      </c>
      <c r="AC38" s="85">
        <v>2002.7370000000001</v>
      </c>
      <c r="AD38" s="434">
        <v>1158.886</v>
      </c>
      <c r="AE38" s="85">
        <v>3226.6689999999999</v>
      </c>
      <c r="AF38" s="85">
        <v>1569.6130000000001</v>
      </c>
      <c r="AG38" s="85">
        <v>1992.1030000000001</v>
      </c>
      <c r="AH38" s="85">
        <v>170.59399999999999</v>
      </c>
      <c r="AI38" s="85">
        <v>1050.2429999999999</v>
      </c>
      <c r="AJ38" s="85">
        <v>574.83000000000004</v>
      </c>
      <c r="AK38" s="85">
        <v>756.61900000000003</v>
      </c>
      <c r="AL38" s="85">
        <v>556.71699999999998</v>
      </c>
      <c r="AM38" s="85">
        <v>283.88099999999997</v>
      </c>
      <c r="AN38" s="85">
        <v>186.07900000000001</v>
      </c>
      <c r="AO38" s="85">
        <v>667.80799999999999</v>
      </c>
      <c r="AP38" s="85">
        <v>689.16</v>
      </c>
      <c r="AQ38" s="88">
        <f t="shared" si="1"/>
        <v>-0.40532545910469192</v>
      </c>
      <c r="AR38" s="91"/>
      <c r="AS38" s="92">
        <f t="shared" si="5"/>
        <v>0.65199625850917409</v>
      </c>
      <c r="AT38" s="93">
        <f t="shared" si="5"/>
        <v>0.64487817538178971</v>
      </c>
      <c r="AU38" s="94">
        <f t="shared" si="5"/>
        <v>0.67256849858480139</v>
      </c>
      <c r="AV38" s="93">
        <f t="shared" si="5"/>
        <v>0.64353520880021142</v>
      </c>
      <c r="AW38" s="93">
        <f t="shared" si="5"/>
        <v>0.63507387233837609</v>
      </c>
      <c r="AX38" s="93">
        <f t="shared" si="5"/>
        <v>0.62419457340502982</v>
      </c>
      <c r="AY38" s="93">
        <f t="shared" si="5"/>
        <v>0.59054693846341944</v>
      </c>
      <c r="AZ38" s="93">
        <f t="shared" si="5"/>
        <v>0.65385632813058536</v>
      </c>
      <c r="BA38" s="93">
        <f t="shared" si="5"/>
        <v>0.73720900014752322</v>
      </c>
      <c r="BB38" s="93">
        <f t="shared" si="5"/>
        <v>0.6786562557341892</v>
      </c>
      <c r="BC38" s="93">
        <f t="shared" si="5"/>
        <v>0.70854005562526312</v>
      </c>
      <c r="BD38" s="93">
        <f t="shared" si="5"/>
        <v>0.73820518730963591</v>
      </c>
      <c r="BE38" s="93">
        <f t="shared" si="5"/>
        <v>0.73883463020856055</v>
      </c>
      <c r="BF38" s="93">
        <f t="shared" si="5"/>
        <v>0.71426536462855783</v>
      </c>
      <c r="BG38" s="93">
        <f t="shared" si="5"/>
        <v>0.62518046590813103</v>
      </c>
      <c r="BH38" s="95">
        <f t="shared" si="3"/>
        <v>-7.0458299454082135E-2</v>
      </c>
      <c r="BI38" s="83"/>
      <c r="BJ38" s="435" t="s">
        <v>517</v>
      </c>
      <c r="BK38" s="435"/>
    </row>
    <row r="39" spans="1:63" s="37" customFormat="1" ht="51" x14ac:dyDescent="0.2">
      <c r="A39" s="21">
        <v>47</v>
      </c>
      <c r="B39" s="60" t="s">
        <v>18</v>
      </c>
      <c r="C39" s="61">
        <v>24</v>
      </c>
      <c r="D39" s="62">
        <v>602</v>
      </c>
      <c r="E39" s="64">
        <v>2</v>
      </c>
      <c r="F39" s="60" t="s">
        <v>17</v>
      </c>
      <c r="G39" s="60" t="s">
        <v>9</v>
      </c>
      <c r="H39" s="61">
        <v>3405</v>
      </c>
      <c r="I39" s="63" t="s">
        <v>19</v>
      </c>
      <c r="J39" s="65">
        <v>41179260.174999997</v>
      </c>
      <c r="K39" s="65">
        <v>51466296.774999999</v>
      </c>
      <c r="L39" s="66">
        <v>35560729.450000003</v>
      </c>
      <c r="M39" s="65">
        <v>43585260.200000003</v>
      </c>
      <c r="N39" s="65">
        <v>37807777.174999997</v>
      </c>
      <c r="O39" s="65">
        <v>43814759.600000001</v>
      </c>
      <c r="P39" s="65">
        <v>39027526.5</v>
      </c>
      <c r="Q39" s="65">
        <v>46944987.575000003</v>
      </c>
      <c r="R39" s="65">
        <v>36535383.964000002</v>
      </c>
      <c r="S39" s="65">
        <v>38837685.722999997</v>
      </c>
      <c r="T39" s="65">
        <v>28951815.942000002</v>
      </c>
      <c r="U39" s="65">
        <v>31941291.963</v>
      </c>
      <c r="V39" s="65">
        <v>25593204.032000002</v>
      </c>
      <c r="W39" s="65">
        <v>28769557.510000002</v>
      </c>
      <c r="X39" s="428">
        <v>26042087.039999999</v>
      </c>
      <c r="Y39" s="67">
        <v>75.666666666666671</v>
      </c>
      <c r="Z39" s="68">
        <f t="shared" si="0"/>
        <v>-0.2676728671548666</v>
      </c>
      <c r="AA39" s="69"/>
      <c r="AB39" s="65">
        <v>21234.684000000001</v>
      </c>
      <c r="AC39" s="65">
        <v>26530.444</v>
      </c>
      <c r="AD39" s="429">
        <v>19498.153999999999</v>
      </c>
      <c r="AE39" s="65">
        <v>22614.174999999999</v>
      </c>
      <c r="AF39" s="65">
        <v>20146.821</v>
      </c>
      <c r="AG39" s="65">
        <v>22822.111000000001</v>
      </c>
      <c r="AH39" s="65">
        <v>19969.108</v>
      </c>
      <c r="AI39" s="65">
        <v>24717.822</v>
      </c>
      <c r="AJ39" s="65">
        <v>18729.659</v>
      </c>
      <c r="AK39" s="65">
        <v>20293.338</v>
      </c>
      <c r="AL39" s="65">
        <v>719.90200000000004</v>
      </c>
      <c r="AM39" s="65">
        <v>1505.538</v>
      </c>
      <c r="AN39" s="65">
        <v>1301.278</v>
      </c>
      <c r="AO39" s="65">
        <v>1481.268</v>
      </c>
      <c r="AP39" s="428">
        <v>1475.1869999999999</v>
      </c>
      <c r="AQ39" s="68">
        <f t="shared" si="1"/>
        <v>-0.92434222234576657</v>
      </c>
      <c r="AR39" s="32"/>
      <c r="AS39" s="33">
        <f t="shared" si="5"/>
        <v>1.0313290675820161</v>
      </c>
      <c r="AT39" s="34">
        <f t="shared" si="5"/>
        <v>1.0309832127998488</v>
      </c>
      <c r="AU39" s="35">
        <f t="shared" si="5"/>
        <v>1.0966115882080141</v>
      </c>
      <c r="AV39" s="34">
        <f t="shared" si="5"/>
        <v>1.0376982904876635</v>
      </c>
      <c r="AW39" s="34">
        <f t="shared" si="5"/>
        <v>1.0657500919319784</v>
      </c>
      <c r="AX39" s="34">
        <f t="shared" si="5"/>
        <v>1.0417544776395395</v>
      </c>
      <c r="AY39" s="34">
        <f t="shared" si="5"/>
        <v>1.0233345431204819</v>
      </c>
      <c r="AZ39" s="34">
        <f t="shared" si="5"/>
        <v>1.0530547893110183</v>
      </c>
      <c r="BA39" s="34">
        <f t="shared" si="5"/>
        <v>1.0252887457515265</v>
      </c>
      <c r="BB39" s="34">
        <f t="shared" si="5"/>
        <v>1.0450333289546199</v>
      </c>
      <c r="BC39" s="34">
        <f t="shared" si="5"/>
        <v>4.973104287773867E-2</v>
      </c>
      <c r="BD39" s="34">
        <f t="shared" si="5"/>
        <v>9.4269073507983206E-2</v>
      </c>
      <c r="BE39" s="34">
        <f t="shared" si="5"/>
        <v>0.10168933896459158</v>
      </c>
      <c r="BF39" s="34">
        <f t="shared" si="5"/>
        <v>0.10297468075309302</v>
      </c>
      <c r="BG39" s="34">
        <f t="shared" si="5"/>
        <v>0.11329253279386936</v>
      </c>
      <c r="BH39" s="36">
        <f t="shared" si="3"/>
        <v>-0.89668855042923445</v>
      </c>
      <c r="BI39" s="63" t="s">
        <v>321</v>
      </c>
      <c r="BJ39" s="430" t="s">
        <v>518</v>
      </c>
      <c r="BK39" s="430"/>
    </row>
    <row r="40" spans="1:63" s="37" customFormat="1" ht="51" x14ac:dyDescent="0.2">
      <c r="A40" s="21">
        <v>48</v>
      </c>
      <c r="B40" s="22"/>
      <c r="C40" s="23"/>
      <c r="D40" s="24"/>
      <c r="E40" s="26">
        <v>1</v>
      </c>
      <c r="F40" s="22"/>
      <c r="G40" s="22"/>
      <c r="H40" s="23">
        <v>3407</v>
      </c>
      <c r="I40" s="25" t="s">
        <v>16</v>
      </c>
      <c r="J40" s="27">
        <v>52812533.625</v>
      </c>
      <c r="K40" s="27">
        <v>38796729.975000001</v>
      </c>
      <c r="L40" s="28">
        <v>38259355.25</v>
      </c>
      <c r="M40" s="27">
        <v>35838631.350000001</v>
      </c>
      <c r="N40" s="27">
        <v>38946569.799999997</v>
      </c>
      <c r="O40" s="27">
        <v>35473163.950000003</v>
      </c>
      <c r="P40" s="27">
        <v>39865595.850000001</v>
      </c>
      <c r="Q40" s="27">
        <v>32053636.425000001</v>
      </c>
      <c r="R40" s="27">
        <v>39789804.342</v>
      </c>
      <c r="S40" s="27">
        <v>28030942.493000001</v>
      </c>
      <c r="T40" s="27">
        <v>32741504.778000001</v>
      </c>
      <c r="U40" s="27">
        <v>32487812.68</v>
      </c>
      <c r="V40" s="27">
        <v>26283081.920000002</v>
      </c>
      <c r="W40" s="27">
        <v>24369677.298</v>
      </c>
      <c r="X40" s="420">
        <v>28512201.995000001</v>
      </c>
      <c r="Y40" s="29">
        <v>76</v>
      </c>
      <c r="Z40" s="30">
        <f t="shared" si="0"/>
        <v>-0.25476522516672567</v>
      </c>
      <c r="AA40" s="31"/>
      <c r="AB40" s="27">
        <v>28464.962</v>
      </c>
      <c r="AC40" s="27">
        <v>20235.319</v>
      </c>
      <c r="AD40" s="422">
        <v>20475.995999999999</v>
      </c>
      <c r="AE40" s="27">
        <v>18152.5</v>
      </c>
      <c r="AF40" s="27">
        <v>21144.244999999999</v>
      </c>
      <c r="AG40" s="27">
        <v>18876.475999999999</v>
      </c>
      <c r="AH40" s="27">
        <v>20498.008000000002</v>
      </c>
      <c r="AI40" s="27">
        <v>17323.278999999999</v>
      </c>
      <c r="AJ40" s="27">
        <v>21194.394</v>
      </c>
      <c r="AK40" s="27">
        <v>12527.227999999999</v>
      </c>
      <c r="AL40" s="27">
        <v>540.101</v>
      </c>
      <c r="AM40" s="27">
        <v>1323.414</v>
      </c>
      <c r="AN40" s="27">
        <v>1546.85</v>
      </c>
      <c r="AO40" s="27">
        <v>1388.9549999999999</v>
      </c>
      <c r="AP40" s="420">
        <v>1669.9</v>
      </c>
      <c r="AQ40" s="30">
        <f t="shared" si="1"/>
        <v>-0.91844596961241831</v>
      </c>
      <c r="AR40" s="32"/>
      <c r="AS40" s="33">
        <f t="shared" si="5"/>
        <v>1.0779623716641942</v>
      </c>
      <c r="AT40" s="34">
        <f t="shared" si="5"/>
        <v>1.0431455956746518</v>
      </c>
      <c r="AU40" s="35">
        <f t="shared" si="5"/>
        <v>1.0703785187284358</v>
      </c>
      <c r="AV40" s="34">
        <f t="shared" si="5"/>
        <v>1.0130130150743046</v>
      </c>
      <c r="AW40" s="34">
        <f t="shared" si="5"/>
        <v>1.0858078186901072</v>
      </c>
      <c r="AX40" s="34">
        <f t="shared" si="5"/>
        <v>1.0642679647412729</v>
      </c>
      <c r="AY40" s="34">
        <f t="shared" si="5"/>
        <v>1.028355782119835</v>
      </c>
      <c r="AZ40" s="34">
        <f t="shared" si="5"/>
        <v>1.0808932110110812</v>
      </c>
      <c r="BA40" s="34">
        <f t="shared" si="5"/>
        <v>1.0653178295540562</v>
      </c>
      <c r="BB40" s="34">
        <f t="shared" si="5"/>
        <v>0.89381425566609829</v>
      </c>
      <c r="BC40" s="34">
        <f t="shared" si="5"/>
        <v>3.2991825126065071E-2</v>
      </c>
      <c r="BD40" s="34">
        <f t="shared" si="5"/>
        <v>8.1471412867060403E-2</v>
      </c>
      <c r="BE40" s="34">
        <f t="shared" si="5"/>
        <v>0.11770689637602437</v>
      </c>
      <c r="BF40" s="34">
        <f t="shared" si="5"/>
        <v>0.11399043023963149</v>
      </c>
      <c r="BG40" s="34">
        <f t="shared" si="5"/>
        <v>0.11713581436416869</v>
      </c>
      <c r="BH40" s="36">
        <f t="shared" si="3"/>
        <v>-0.89056598921349706</v>
      </c>
      <c r="BI40" s="25" t="s">
        <v>321</v>
      </c>
      <c r="BJ40" s="423" t="s">
        <v>519</v>
      </c>
      <c r="BK40" s="423"/>
    </row>
    <row r="41" spans="1:63" s="37" customFormat="1" ht="51" x14ac:dyDescent="0.2">
      <c r="A41" s="438">
        <v>49</v>
      </c>
      <c r="B41" s="444"/>
      <c r="C41" s="445"/>
      <c r="D41" s="446">
        <v>1552</v>
      </c>
      <c r="E41" s="447">
        <v>1</v>
      </c>
      <c r="F41" s="444" t="s">
        <v>67</v>
      </c>
      <c r="G41" s="444" t="s">
        <v>9</v>
      </c>
      <c r="H41" s="445">
        <v>2866</v>
      </c>
      <c r="I41" s="448" t="s">
        <v>66</v>
      </c>
      <c r="J41" s="27">
        <v>11909123.199999999</v>
      </c>
      <c r="K41" s="27">
        <v>9992375.0500000007</v>
      </c>
      <c r="L41" s="28">
        <v>13098633.425000001</v>
      </c>
      <c r="M41" s="27">
        <v>12088150.5</v>
      </c>
      <c r="N41" s="27">
        <v>10914261.475</v>
      </c>
      <c r="O41" s="27">
        <v>10947287.1</v>
      </c>
      <c r="P41" s="27">
        <v>10825024.5</v>
      </c>
      <c r="Q41" s="27">
        <v>9716173.8499999996</v>
      </c>
      <c r="R41" s="27">
        <v>10395760.564999999</v>
      </c>
      <c r="S41" s="27">
        <v>6395205.6059999997</v>
      </c>
      <c r="T41" s="27">
        <v>3657410.2609999999</v>
      </c>
      <c r="U41" s="27">
        <v>5527961.04</v>
      </c>
      <c r="V41" s="27">
        <v>4615976.3099999996</v>
      </c>
      <c r="W41" s="27">
        <v>3384509.8480000002</v>
      </c>
      <c r="X41" s="420">
        <v>2151130.057</v>
      </c>
      <c r="Y41" s="29">
        <v>63</v>
      </c>
      <c r="Z41" s="30">
        <f t="shared" si="0"/>
        <v>-0.835774466907795</v>
      </c>
      <c r="AA41" s="31"/>
      <c r="AB41" s="27">
        <v>15633.346</v>
      </c>
      <c r="AC41" s="27">
        <v>13184.002</v>
      </c>
      <c r="AD41" s="422">
        <v>17971.2</v>
      </c>
      <c r="AE41" s="27">
        <v>15420.168</v>
      </c>
      <c r="AF41" s="27">
        <v>14860.16</v>
      </c>
      <c r="AG41" s="27">
        <v>15445.056</v>
      </c>
      <c r="AH41" s="27">
        <v>14769.803</v>
      </c>
      <c r="AI41" s="27">
        <v>13537.087</v>
      </c>
      <c r="AJ41" s="27">
        <v>12833.471</v>
      </c>
      <c r="AK41" s="27">
        <v>6960.3959999999997</v>
      </c>
      <c r="AL41" s="27">
        <v>1315.028</v>
      </c>
      <c r="AM41" s="27">
        <v>2596.777</v>
      </c>
      <c r="AN41" s="27">
        <v>1211.9690000000001</v>
      </c>
      <c r="AO41" s="27">
        <v>831.27</v>
      </c>
      <c r="AP41" s="420">
        <v>573.37599999999998</v>
      </c>
      <c r="AQ41" s="30">
        <f t="shared" si="1"/>
        <v>-0.96809472934472929</v>
      </c>
      <c r="AR41" s="32"/>
      <c r="AS41" s="33">
        <f t="shared" si="5"/>
        <v>2.625440301096222</v>
      </c>
      <c r="AT41" s="34">
        <f t="shared" si="5"/>
        <v>2.6388124813229461</v>
      </c>
      <c r="AU41" s="35">
        <f t="shared" si="5"/>
        <v>2.7439809050156696</v>
      </c>
      <c r="AV41" s="34">
        <f t="shared" si="5"/>
        <v>2.5512865677838805</v>
      </c>
      <c r="AW41" s="34">
        <f t="shared" si="5"/>
        <v>2.7230720161942976</v>
      </c>
      <c r="AX41" s="34">
        <f t="shared" si="5"/>
        <v>2.8217138837986631</v>
      </c>
      <c r="AY41" s="34">
        <f t="shared" si="5"/>
        <v>2.7288257869531845</v>
      </c>
      <c r="AZ41" s="34">
        <f t="shared" si="5"/>
        <v>2.7865057190181917</v>
      </c>
      <c r="BA41" s="34">
        <f t="shared" si="5"/>
        <v>2.4689816429992009</v>
      </c>
      <c r="BB41" s="34">
        <f t="shared" si="5"/>
        <v>2.1767544091060143</v>
      </c>
      <c r="BC41" s="34">
        <f t="shared" si="5"/>
        <v>0.71910335792651725</v>
      </c>
      <c r="BD41" s="34">
        <f t="shared" si="5"/>
        <v>0.93950625961719869</v>
      </c>
      <c r="BE41" s="34">
        <f t="shared" si="5"/>
        <v>0.52511924611675487</v>
      </c>
      <c r="BF41" s="34">
        <f t="shared" si="5"/>
        <v>0.4912203168746696</v>
      </c>
      <c r="BG41" s="34">
        <f t="shared" si="5"/>
        <v>0.53309282545160397</v>
      </c>
      <c r="BH41" s="36">
        <f t="shared" si="3"/>
        <v>-0.80572283703681258</v>
      </c>
      <c r="BI41" s="25"/>
      <c r="BJ41" s="423" t="s">
        <v>520</v>
      </c>
      <c r="BK41" s="423"/>
    </row>
    <row r="42" spans="1:63" s="37" customFormat="1" ht="51" x14ac:dyDescent="0.2">
      <c r="A42" s="438">
        <v>50</v>
      </c>
      <c r="B42" s="444"/>
      <c r="C42" s="445"/>
      <c r="D42" s="446"/>
      <c r="E42" s="447">
        <v>2</v>
      </c>
      <c r="F42" s="444"/>
      <c r="G42" s="444"/>
      <c r="H42" s="445">
        <v>2876</v>
      </c>
      <c r="I42" s="448" t="s">
        <v>68</v>
      </c>
      <c r="J42" s="27">
        <v>11943752.625</v>
      </c>
      <c r="K42" s="27">
        <v>14644149.324999999</v>
      </c>
      <c r="L42" s="28">
        <v>10616739.9</v>
      </c>
      <c r="M42" s="27">
        <v>13264962.375</v>
      </c>
      <c r="N42" s="27">
        <v>10498570.4</v>
      </c>
      <c r="O42" s="27">
        <v>12304876.824999999</v>
      </c>
      <c r="P42" s="27">
        <v>9519109.6750000007</v>
      </c>
      <c r="Q42" s="27">
        <v>12116305.074999999</v>
      </c>
      <c r="R42" s="27">
        <v>9114744.1799999997</v>
      </c>
      <c r="S42" s="27">
        <v>5459077.3859999999</v>
      </c>
      <c r="T42" s="27">
        <v>6418144.0029999996</v>
      </c>
      <c r="U42" s="27">
        <v>6318382.9740000004</v>
      </c>
      <c r="V42" s="27">
        <v>4385366.6370000001</v>
      </c>
      <c r="W42" s="27">
        <v>4835446.4060000004</v>
      </c>
      <c r="X42" s="420">
        <v>4067322.4410000001</v>
      </c>
      <c r="Y42" s="29">
        <v>68</v>
      </c>
      <c r="Z42" s="30">
        <f t="shared" si="0"/>
        <v>-0.61689534835453586</v>
      </c>
      <c r="AA42" s="31"/>
      <c r="AB42" s="27">
        <v>15044.019</v>
      </c>
      <c r="AC42" s="27">
        <v>18866.899000000001</v>
      </c>
      <c r="AD42" s="422">
        <v>14415.078</v>
      </c>
      <c r="AE42" s="27">
        <v>16840.59</v>
      </c>
      <c r="AF42" s="27">
        <v>14181.983</v>
      </c>
      <c r="AG42" s="27">
        <v>17585.940999999999</v>
      </c>
      <c r="AH42" s="27">
        <v>13111.31</v>
      </c>
      <c r="AI42" s="27">
        <v>17093.583999999999</v>
      </c>
      <c r="AJ42" s="27">
        <v>11518.563</v>
      </c>
      <c r="AK42" s="27">
        <v>5516.5259999999998</v>
      </c>
      <c r="AL42" s="27">
        <v>4274.4279999999999</v>
      </c>
      <c r="AM42" s="27">
        <v>3085.1480000000001</v>
      </c>
      <c r="AN42" s="27">
        <v>961.245</v>
      </c>
      <c r="AO42" s="27">
        <v>2140.29</v>
      </c>
      <c r="AP42" s="420">
        <v>1313.78</v>
      </c>
      <c r="AQ42" s="30">
        <f t="shared" si="1"/>
        <v>-0.90886070821122156</v>
      </c>
      <c r="AR42" s="32"/>
      <c r="AS42" s="33">
        <f t="shared" si="5"/>
        <v>2.5191444384925883</v>
      </c>
      <c r="AT42" s="34">
        <f t="shared" si="5"/>
        <v>2.5767149161462135</v>
      </c>
      <c r="AU42" s="35">
        <f t="shared" si="5"/>
        <v>2.7155375634661634</v>
      </c>
      <c r="AV42" s="34">
        <f t="shared" si="5"/>
        <v>2.5391085966046698</v>
      </c>
      <c r="AW42" s="34">
        <f t="shared" si="5"/>
        <v>2.7016979378449468</v>
      </c>
      <c r="AX42" s="34">
        <f t="shared" si="5"/>
        <v>2.8583692872520894</v>
      </c>
      <c r="AY42" s="34">
        <f t="shared" si="5"/>
        <v>2.7547345177531004</v>
      </c>
      <c r="AZ42" s="34">
        <f t="shared" si="5"/>
        <v>2.8215836254024005</v>
      </c>
      <c r="BA42" s="34">
        <f t="shared" si="5"/>
        <v>2.5274572215146911</v>
      </c>
      <c r="BB42" s="34">
        <f t="shared" si="5"/>
        <v>2.0210470048097613</v>
      </c>
      <c r="BC42" s="34">
        <f t="shared" si="5"/>
        <v>1.3319825787648349</v>
      </c>
      <c r="BD42" s="34">
        <f t="shared" si="5"/>
        <v>0.97656252009266065</v>
      </c>
      <c r="BE42" s="34">
        <f t="shared" si="5"/>
        <v>0.43838751902284789</v>
      </c>
      <c r="BF42" s="34">
        <f t="shared" si="5"/>
        <v>0.88525022109406448</v>
      </c>
      <c r="BG42" s="34">
        <f t="shared" si="5"/>
        <v>0.64601713734650035</v>
      </c>
      <c r="BH42" s="36">
        <f t="shared" si="3"/>
        <v>-0.76210340595623649</v>
      </c>
      <c r="BI42" s="25"/>
      <c r="BJ42" s="423" t="s">
        <v>520</v>
      </c>
      <c r="BK42" s="423"/>
    </row>
    <row r="43" spans="1:63" s="37" customFormat="1" ht="38.25" x14ac:dyDescent="0.2">
      <c r="A43" s="438">
        <v>51</v>
      </c>
      <c r="B43" s="444"/>
      <c r="C43" s="445"/>
      <c r="D43" s="446">
        <v>1554</v>
      </c>
      <c r="E43" s="447">
        <v>3</v>
      </c>
      <c r="F43" s="444" t="s">
        <v>70</v>
      </c>
      <c r="G43" s="444" t="s">
        <v>9</v>
      </c>
      <c r="H43" s="445">
        <v>3797</v>
      </c>
      <c r="I43" s="448" t="s">
        <v>69</v>
      </c>
      <c r="J43" s="27">
        <v>22188267.699999999</v>
      </c>
      <c r="K43" s="27">
        <v>18143738.75</v>
      </c>
      <c r="L43" s="28">
        <v>15191281.975</v>
      </c>
      <c r="M43" s="27">
        <v>19594810.75</v>
      </c>
      <c r="N43" s="27">
        <v>18511297.125</v>
      </c>
      <c r="O43" s="27">
        <v>22255774.800000001</v>
      </c>
      <c r="P43" s="27">
        <v>18039440.625</v>
      </c>
      <c r="Q43" s="27">
        <v>21134996.649999999</v>
      </c>
      <c r="R43" s="27">
        <v>14317495.775</v>
      </c>
      <c r="S43" s="27">
        <v>17081268.574999999</v>
      </c>
      <c r="T43" s="27">
        <v>11758234.122</v>
      </c>
      <c r="U43" s="27">
        <v>11425504.710000001</v>
      </c>
      <c r="V43" s="27">
        <v>8271871.659</v>
      </c>
      <c r="W43" s="27">
        <v>12748700.33</v>
      </c>
      <c r="X43" s="420">
        <v>10167413.341</v>
      </c>
      <c r="Y43" s="29">
        <v>77</v>
      </c>
      <c r="Z43" s="30">
        <f t="shared" si="0"/>
        <v>-0.33070735190536804</v>
      </c>
      <c r="AA43" s="31"/>
      <c r="AB43" s="27">
        <v>14938.603999999999</v>
      </c>
      <c r="AC43" s="27">
        <v>12242.208000000001</v>
      </c>
      <c r="AD43" s="422">
        <v>10095.924999999999</v>
      </c>
      <c r="AE43" s="27">
        <v>13782.919</v>
      </c>
      <c r="AF43" s="27">
        <v>12693.880999999999</v>
      </c>
      <c r="AG43" s="27">
        <v>15479.773999999999</v>
      </c>
      <c r="AH43" s="27">
        <v>12860.26</v>
      </c>
      <c r="AI43" s="27">
        <v>14039.912</v>
      </c>
      <c r="AJ43" s="27">
        <v>9116.9840000000004</v>
      </c>
      <c r="AK43" s="27">
        <v>10734.445</v>
      </c>
      <c r="AL43" s="27">
        <v>5852.1</v>
      </c>
      <c r="AM43" s="27">
        <v>6013.4440000000004</v>
      </c>
      <c r="AN43" s="27">
        <v>4960.18</v>
      </c>
      <c r="AO43" s="27">
        <v>8553.5329999999994</v>
      </c>
      <c r="AP43" s="420">
        <v>7276.125</v>
      </c>
      <c r="AQ43" s="30">
        <f t="shared" si="1"/>
        <v>-0.27930080700876836</v>
      </c>
      <c r="AR43" s="32"/>
      <c r="AS43" s="33">
        <f t="shared" si="5"/>
        <v>1.3465317979735751</v>
      </c>
      <c r="AT43" s="34">
        <f t="shared" si="5"/>
        <v>1.3494691660504647</v>
      </c>
      <c r="AU43" s="35">
        <f t="shared" si="5"/>
        <v>1.3291735373768547</v>
      </c>
      <c r="AV43" s="34">
        <f t="shared" si="5"/>
        <v>1.4067927652733263</v>
      </c>
      <c r="AW43" s="34">
        <f t="shared" si="5"/>
        <v>1.3714739614715141</v>
      </c>
      <c r="AX43" s="34">
        <f t="shared" si="5"/>
        <v>1.3910793166365072</v>
      </c>
      <c r="AY43" s="34">
        <f t="shared" si="5"/>
        <v>1.4257936559493511</v>
      </c>
      <c r="AZ43" s="34">
        <f t="shared" si="5"/>
        <v>1.3285937284499167</v>
      </c>
      <c r="BA43" s="34">
        <f t="shared" si="5"/>
        <v>1.2735445001379788</v>
      </c>
      <c r="BB43" s="34">
        <f t="shared" si="5"/>
        <v>1.2568674220966052</v>
      </c>
      <c r="BC43" s="34">
        <f t="shared" si="5"/>
        <v>0.99540457168658514</v>
      </c>
      <c r="BD43" s="34">
        <f t="shared" si="5"/>
        <v>1.0526351618824898</v>
      </c>
      <c r="BE43" s="34">
        <f t="shared" si="5"/>
        <v>1.1992884330121834</v>
      </c>
      <c r="BF43" s="34">
        <f t="shared" si="5"/>
        <v>1.3418674497936058</v>
      </c>
      <c r="BG43" s="34">
        <f t="shared" si="5"/>
        <v>1.4312637356168247</v>
      </c>
      <c r="BH43" s="36">
        <f t="shared" si="3"/>
        <v>7.680727562591011E-2</v>
      </c>
      <c r="BI43" s="25"/>
      <c r="BJ43" s="423" t="s">
        <v>521</v>
      </c>
      <c r="BK43" s="423"/>
    </row>
    <row r="44" spans="1:63" s="37" customFormat="1" ht="76.5" x14ac:dyDescent="0.2">
      <c r="A44" s="21">
        <v>52</v>
      </c>
      <c r="B44" s="22"/>
      <c r="C44" s="23"/>
      <c r="D44" s="24">
        <v>1571</v>
      </c>
      <c r="E44" s="26" t="s">
        <v>351</v>
      </c>
      <c r="F44" s="22" t="s">
        <v>72</v>
      </c>
      <c r="G44" s="22" t="s">
        <v>9</v>
      </c>
      <c r="H44" s="23">
        <v>983</v>
      </c>
      <c r="I44" s="25" t="s">
        <v>71</v>
      </c>
      <c r="J44" s="27">
        <v>35236291.204000004</v>
      </c>
      <c r="K44" s="27">
        <v>30327651.778000001</v>
      </c>
      <c r="L44" s="28">
        <v>46246757.5</v>
      </c>
      <c r="M44" s="27">
        <v>37634373.853</v>
      </c>
      <c r="N44" s="27">
        <v>44474317.899999999</v>
      </c>
      <c r="O44" s="27">
        <v>41921086.399999999</v>
      </c>
      <c r="P44" s="27">
        <v>41017091.100000001</v>
      </c>
      <c r="Q44" s="27">
        <v>43178578.361000001</v>
      </c>
      <c r="R44" s="27">
        <v>41677273.816</v>
      </c>
      <c r="S44" s="27">
        <v>40109181.048</v>
      </c>
      <c r="T44" s="27">
        <v>42066516.523000002</v>
      </c>
      <c r="U44" s="27">
        <v>37237008.182000004</v>
      </c>
      <c r="V44" s="27">
        <v>20277459.835000001</v>
      </c>
      <c r="W44" s="27">
        <v>26378165.359999999</v>
      </c>
      <c r="X44" s="420">
        <v>29096586.285</v>
      </c>
      <c r="Y44" s="29">
        <v>23.666666666666668</v>
      </c>
      <c r="Z44" s="30">
        <f t="shared" si="0"/>
        <v>-0.37084051168344073</v>
      </c>
      <c r="AA44" s="31"/>
      <c r="AB44" s="27">
        <v>32600.675000000003</v>
      </c>
      <c r="AC44" s="27">
        <v>32022.3</v>
      </c>
      <c r="AD44" s="422">
        <v>48730.967999999993</v>
      </c>
      <c r="AE44" s="27">
        <v>41665.754000000001</v>
      </c>
      <c r="AF44" s="27">
        <v>54512.971000000005</v>
      </c>
      <c r="AG44" s="27">
        <v>48097.346000000005</v>
      </c>
      <c r="AH44" s="27">
        <v>48553.705000000002</v>
      </c>
      <c r="AI44" s="27">
        <v>44785.676999999996</v>
      </c>
      <c r="AJ44" s="27">
        <v>42700.019</v>
      </c>
      <c r="AK44" s="27">
        <v>40897.517999999996</v>
      </c>
      <c r="AL44" s="27">
        <v>2473.4769999999999</v>
      </c>
      <c r="AM44" s="27">
        <v>5668.4169999999995</v>
      </c>
      <c r="AN44" s="27">
        <v>4646.567</v>
      </c>
      <c r="AO44" s="27">
        <v>4443.5779999999995</v>
      </c>
      <c r="AP44" s="420">
        <v>3849.989</v>
      </c>
      <c r="AQ44" s="30">
        <f t="shared" si="1"/>
        <v>-0.92099502312369408</v>
      </c>
      <c r="AR44" s="32"/>
      <c r="AS44" s="33">
        <f t="shared" si="5"/>
        <v>1.8504033135189435</v>
      </c>
      <c r="AT44" s="34">
        <f t="shared" si="5"/>
        <v>2.1117559799489203</v>
      </c>
      <c r="AU44" s="35">
        <f t="shared" si="5"/>
        <v>2.107432850832839</v>
      </c>
      <c r="AV44" s="34">
        <f t="shared" si="5"/>
        <v>2.214239257055084</v>
      </c>
      <c r="AW44" s="34">
        <f t="shared" si="5"/>
        <v>2.4514359555810077</v>
      </c>
      <c r="AX44" s="34">
        <f t="shared" si="5"/>
        <v>2.2946612375961712</v>
      </c>
      <c r="AY44" s="34">
        <f t="shared" si="5"/>
        <v>2.3674865134451233</v>
      </c>
      <c r="AZ44" s="34">
        <f t="shared" si="5"/>
        <v>2.0744396272412509</v>
      </c>
      <c r="BA44" s="34">
        <f t="shared" si="5"/>
        <v>2.0490792746433124</v>
      </c>
      <c r="BB44" s="34">
        <f t="shared" si="5"/>
        <v>2.0393095511502253</v>
      </c>
      <c r="BC44" s="34">
        <f t="shared" si="5"/>
        <v>0.11759837535621086</v>
      </c>
      <c r="BD44" s="34">
        <f t="shared" si="5"/>
        <v>0.30445072129828382</v>
      </c>
      <c r="BE44" s="34">
        <f t="shared" si="5"/>
        <v>0.45829872556125317</v>
      </c>
      <c r="BF44" s="34">
        <f t="shared" si="5"/>
        <v>0.33691334779015875</v>
      </c>
      <c r="BG44" s="34">
        <f t="shared" si="5"/>
        <v>0.2646350992717495</v>
      </c>
      <c r="BH44" s="36">
        <f t="shared" si="3"/>
        <v>-0.87442774313441685</v>
      </c>
      <c r="BI44" s="25" t="s">
        <v>321</v>
      </c>
      <c r="BJ44" s="423" t="s">
        <v>522</v>
      </c>
      <c r="BK44" s="423"/>
    </row>
    <row r="45" spans="1:63" s="37" customFormat="1" ht="67.5" customHeight="1" x14ac:dyDescent="0.2">
      <c r="A45" s="21">
        <v>53</v>
      </c>
      <c r="B45" s="22"/>
      <c r="C45" s="23"/>
      <c r="D45" s="24">
        <v>1572</v>
      </c>
      <c r="E45" s="26" t="s">
        <v>350</v>
      </c>
      <c r="F45" s="22" t="s">
        <v>74</v>
      </c>
      <c r="G45" s="22" t="s">
        <v>9</v>
      </c>
      <c r="H45" s="23">
        <v>2727</v>
      </c>
      <c r="I45" s="25" t="s">
        <v>73</v>
      </c>
      <c r="J45" s="27">
        <v>28293670.855999999</v>
      </c>
      <c r="K45" s="27">
        <v>29922788.710000001</v>
      </c>
      <c r="L45" s="28">
        <v>29581223.865000002</v>
      </c>
      <c r="M45" s="27">
        <v>25318969.938000001</v>
      </c>
      <c r="N45" s="27">
        <v>32606920.030000001</v>
      </c>
      <c r="O45" s="27">
        <v>33247880.214000002</v>
      </c>
      <c r="P45" s="27">
        <v>31195014.148000002</v>
      </c>
      <c r="Q45" s="27">
        <v>29866120.801999997</v>
      </c>
      <c r="R45" s="27">
        <v>26786290.532000002</v>
      </c>
      <c r="S45" s="27">
        <v>22869998.206</v>
      </c>
      <c r="T45" s="27">
        <v>28885914.185000002</v>
      </c>
      <c r="U45" s="27">
        <v>14136296.598000001</v>
      </c>
      <c r="V45" s="27">
        <v>11258702.402000001</v>
      </c>
      <c r="W45" s="27">
        <v>10983894.168000001</v>
      </c>
      <c r="X45" s="420">
        <v>12601227.059</v>
      </c>
      <c r="Y45" s="29">
        <v>57.5</v>
      </c>
      <c r="Z45" s="30">
        <f t="shared" si="0"/>
        <v>-0.574012653549823</v>
      </c>
      <c r="AA45" s="31"/>
      <c r="AB45" s="27">
        <v>29212.495999999999</v>
      </c>
      <c r="AC45" s="27">
        <v>33642.076000000001</v>
      </c>
      <c r="AD45" s="422">
        <v>33904.702999999994</v>
      </c>
      <c r="AE45" s="27">
        <v>30106.187000000005</v>
      </c>
      <c r="AF45" s="27">
        <v>38799.645000000004</v>
      </c>
      <c r="AG45" s="27">
        <v>37727.254999999997</v>
      </c>
      <c r="AH45" s="27">
        <v>35952.207000000002</v>
      </c>
      <c r="AI45" s="27">
        <v>33832.480000000003</v>
      </c>
      <c r="AJ45" s="27">
        <v>29823.880999999998</v>
      </c>
      <c r="AK45" s="27">
        <v>25673.195</v>
      </c>
      <c r="AL45" s="27">
        <v>2575.4760000000001</v>
      </c>
      <c r="AM45" s="27">
        <v>1124.0360000000001</v>
      </c>
      <c r="AN45" s="27">
        <v>817.8</v>
      </c>
      <c r="AO45" s="27">
        <v>849.95600000000002</v>
      </c>
      <c r="AP45" s="420">
        <v>625.31200000000001</v>
      </c>
      <c r="AQ45" s="30">
        <f t="shared" si="1"/>
        <v>-0.98155677694625443</v>
      </c>
      <c r="AR45" s="32"/>
      <c r="AS45" s="33">
        <f t="shared" si="5"/>
        <v>2.0649491646860771</v>
      </c>
      <c r="AT45" s="34">
        <f t="shared" si="5"/>
        <v>2.2485922903808118</v>
      </c>
      <c r="AU45" s="35">
        <f t="shared" si="5"/>
        <v>2.2923123907740313</v>
      </c>
      <c r="AV45" s="34">
        <f t="shared" si="5"/>
        <v>2.3781525925993621</v>
      </c>
      <c r="AW45" s="34">
        <f t="shared" si="5"/>
        <v>2.3798411480938642</v>
      </c>
      <c r="AX45" s="34">
        <f t="shared" si="5"/>
        <v>2.2694532557966705</v>
      </c>
      <c r="AY45" s="34">
        <f t="shared" si="5"/>
        <v>2.3049969991634058</v>
      </c>
      <c r="AZ45" s="34">
        <f t="shared" si="5"/>
        <v>2.2656092650461921</v>
      </c>
      <c r="BA45" s="34">
        <f t="shared" si="5"/>
        <v>2.2268018757110966</v>
      </c>
      <c r="BB45" s="34">
        <f t="shared" si="5"/>
        <v>2.2451418464269555</v>
      </c>
      <c r="BC45" s="34">
        <f t="shared" si="5"/>
        <v>0.17832054637463432</v>
      </c>
      <c r="BD45" s="34">
        <f t="shared" si="5"/>
        <v>0.15902835544056543</v>
      </c>
      <c r="BE45" s="34">
        <f t="shared" si="5"/>
        <v>0.14527429019790516</v>
      </c>
      <c r="BF45" s="34">
        <f t="shared" si="5"/>
        <v>0.15476405489707371</v>
      </c>
      <c r="BG45" s="34">
        <f t="shared" si="5"/>
        <v>9.9246207860907015E-2</v>
      </c>
      <c r="BH45" s="36">
        <f t="shared" si="3"/>
        <v>-0.95670476316389175</v>
      </c>
      <c r="BI45" s="25" t="s">
        <v>321</v>
      </c>
      <c r="BJ45" s="423" t="s">
        <v>824</v>
      </c>
      <c r="BK45" s="423"/>
    </row>
    <row r="46" spans="1:63" s="37" customFormat="1" ht="51" x14ac:dyDescent="0.2">
      <c r="A46" s="21">
        <v>54</v>
      </c>
      <c r="B46" s="22"/>
      <c r="C46" s="23"/>
      <c r="D46" s="24">
        <v>1573</v>
      </c>
      <c r="E46" s="26">
        <v>2</v>
      </c>
      <c r="F46" s="22" t="s">
        <v>76</v>
      </c>
      <c r="G46" s="22" t="s">
        <v>9</v>
      </c>
      <c r="H46" s="23">
        <v>1571</v>
      </c>
      <c r="I46" s="25" t="s">
        <v>77</v>
      </c>
      <c r="J46" s="27">
        <v>37273355.019000001</v>
      </c>
      <c r="K46" s="27">
        <v>36994819.298</v>
      </c>
      <c r="L46" s="28">
        <v>33545861.241</v>
      </c>
      <c r="M46" s="27">
        <v>38205354.137000002</v>
      </c>
      <c r="N46" s="27">
        <v>31167196.616999999</v>
      </c>
      <c r="O46" s="27">
        <v>31393688.225000001</v>
      </c>
      <c r="P46" s="27">
        <v>35112681.193000004</v>
      </c>
      <c r="Q46" s="27">
        <v>34331368.952</v>
      </c>
      <c r="R46" s="27">
        <v>27390642.381999999</v>
      </c>
      <c r="S46" s="27">
        <v>32698784.818999998</v>
      </c>
      <c r="T46" s="27">
        <v>34519975.523000002</v>
      </c>
      <c r="U46" s="27">
        <v>34063290.167000003</v>
      </c>
      <c r="V46" s="27">
        <v>29547701.565000001</v>
      </c>
      <c r="W46" s="27">
        <v>17072423.315000001</v>
      </c>
      <c r="X46" s="420">
        <v>30351288.254999999</v>
      </c>
      <c r="Y46" s="29">
        <v>37.5</v>
      </c>
      <c r="Z46" s="30">
        <f t="shared" si="0"/>
        <v>-9.5230018482744178E-2</v>
      </c>
      <c r="AA46" s="31"/>
      <c r="AB46" s="27">
        <v>37721.896000000001</v>
      </c>
      <c r="AC46" s="27">
        <v>40564.483999999997</v>
      </c>
      <c r="AD46" s="422">
        <v>32586.773000000001</v>
      </c>
      <c r="AE46" s="27">
        <v>42301.353999999999</v>
      </c>
      <c r="AF46" s="27">
        <v>40915.341</v>
      </c>
      <c r="AG46" s="27">
        <v>40929.934999999998</v>
      </c>
      <c r="AH46" s="27">
        <v>48053.815000000002</v>
      </c>
      <c r="AI46" s="27">
        <v>47798.45</v>
      </c>
      <c r="AJ46" s="27">
        <v>30863.67</v>
      </c>
      <c r="AK46" s="27">
        <v>36636.940999999999</v>
      </c>
      <c r="AL46" s="27">
        <v>2228.7269999999999</v>
      </c>
      <c r="AM46" s="27">
        <v>1925.846</v>
      </c>
      <c r="AN46" s="27">
        <v>1698.607</v>
      </c>
      <c r="AO46" s="27">
        <v>1047.674</v>
      </c>
      <c r="AP46" s="420">
        <v>1538.2819999999999</v>
      </c>
      <c r="AQ46" s="30">
        <f t="shared" si="1"/>
        <v>-0.95279428251456511</v>
      </c>
      <c r="AR46" s="32"/>
      <c r="AS46" s="33">
        <f t="shared" si="5"/>
        <v>2.0240676472923544</v>
      </c>
      <c r="AT46" s="34">
        <f t="shared" si="5"/>
        <v>2.1929818698799797</v>
      </c>
      <c r="AU46" s="35">
        <f t="shared" si="5"/>
        <v>1.9428192805002249</v>
      </c>
      <c r="AV46" s="34">
        <f t="shared" si="5"/>
        <v>2.2144202013315839</v>
      </c>
      <c r="AW46" s="34">
        <f t="shared" si="5"/>
        <v>2.6255387356643376</v>
      </c>
      <c r="AX46" s="34">
        <f t="shared" si="5"/>
        <v>2.607526373241225</v>
      </c>
      <c r="AY46" s="34">
        <f t="shared" si="5"/>
        <v>2.7371202293477901</v>
      </c>
      <c r="AZ46" s="34">
        <f t="shared" si="5"/>
        <v>2.7845350453009226</v>
      </c>
      <c r="BA46" s="34">
        <f t="shared" si="5"/>
        <v>2.2535922721025581</v>
      </c>
      <c r="BB46" s="34">
        <f t="shared" si="5"/>
        <v>2.2408747727353888</v>
      </c>
      <c r="BC46" s="34">
        <f t="shared" si="5"/>
        <v>0.12912680071369353</v>
      </c>
      <c r="BD46" s="34">
        <f t="shared" si="5"/>
        <v>0.11307457327570372</v>
      </c>
      <c r="BE46" s="34">
        <f t="shared" si="5"/>
        <v>0.1149738835870769</v>
      </c>
      <c r="BF46" s="34">
        <f t="shared" si="5"/>
        <v>0.12273289862482535</v>
      </c>
      <c r="BG46" s="34">
        <f t="shared" si="5"/>
        <v>0.10136518668176051</v>
      </c>
      <c r="BH46" s="36">
        <f t="shared" si="3"/>
        <v>-0.94782572537798704</v>
      </c>
      <c r="BI46" s="25" t="s">
        <v>322</v>
      </c>
      <c r="BJ46" s="423" t="s">
        <v>523</v>
      </c>
      <c r="BK46" s="423"/>
    </row>
    <row r="47" spans="1:63" s="37" customFormat="1" ht="51.75" thickBot="1" x14ac:dyDescent="0.25">
      <c r="A47" s="21">
        <v>55</v>
      </c>
      <c r="B47" s="50"/>
      <c r="C47" s="51"/>
      <c r="D47" s="52"/>
      <c r="E47" s="54">
        <v>1</v>
      </c>
      <c r="F47" s="50"/>
      <c r="G47" s="50"/>
      <c r="H47" s="51">
        <v>1573</v>
      </c>
      <c r="I47" s="53" t="s">
        <v>75</v>
      </c>
      <c r="J47" s="55">
        <v>36873071.723999999</v>
      </c>
      <c r="K47" s="55">
        <v>31726435.978</v>
      </c>
      <c r="L47" s="56">
        <v>38948283.678999998</v>
      </c>
      <c r="M47" s="55">
        <v>37448100.546999998</v>
      </c>
      <c r="N47" s="55">
        <v>30450065.173999999</v>
      </c>
      <c r="O47" s="55">
        <v>28646100.548</v>
      </c>
      <c r="P47" s="55">
        <v>35354741.456</v>
      </c>
      <c r="Q47" s="55">
        <v>31476081.322999999</v>
      </c>
      <c r="R47" s="55">
        <v>36783941.093000002</v>
      </c>
      <c r="S47" s="55">
        <v>29360496.197000001</v>
      </c>
      <c r="T47" s="55">
        <v>42910594.744000003</v>
      </c>
      <c r="U47" s="55">
        <v>33003664.850000001</v>
      </c>
      <c r="V47" s="55">
        <v>21254145.254999999</v>
      </c>
      <c r="W47" s="55">
        <v>21666365.212000001</v>
      </c>
      <c r="X47" s="425">
        <v>29586254.980999999</v>
      </c>
      <c r="Y47" s="57">
        <v>39.833333333333336</v>
      </c>
      <c r="Z47" s="58">
        <f t="shared" si="0"/>
        <v>-0.24037076383542377</v>
      </c>
      <c r="AA47" s="59"/>
      <c r="AB47" s="55">
        <v>37896.239000000001</v>
      </c>
      <c r="AC47" s="55">
        <v>34770.928999999996</v>
      </c>
      <c r="AD47" s="426">
        <v>37756.595999999998</v>
      </c>
      <c r="AE47" s="55">
        <v>43039.197999999997</v>
      </c>
      <c r="AF47" s="55">
        <v>40084.752999999997</v>
      </c>
      <c r="AG47" s="55">
        <v>38551.800999999999</v>
      </c>
      <c r="AH47" s="55">
        <v>50019.008999999998</v>
      </c>
      <c r="AI47" s="55">
        <v>45270.038</v>
      </c>
      <c r="AJ47" s="55">
        <v>39694.83</v>
      </c>
      <c r="AK47" s="55">
        <v>32914.400999999998</v>
      </c>
      <c r="AL47" s="55">
        <v>3028.6509999999998</v>
      </c>
      <c r="AM47" s="55">
        <v>3251.797</v>
      </c>
      <c r="AN47" s="55">
        <v>1231.654</v>
      </c>
      <c r="AO47" s="55">
        <v>1373.8140000000001</v>
      </c>
      <c r="AP47" s="425">
        <v>1342.4829999999999</v>
      </c>
      <c r="AQ47" s="58">
        <f t="shared" si="1"/>
        <v>-0.96444374911339992</v>
      </c>
      <c r="AR47" s="32"/>
      <c r="AS47" s="33">
        <f t="shared" si="5"/>
        <v>2.0554967204066181</v>
      </c>
      <c r="AT47" s="34">
        <f t="shared" si="5"/>
        <v>2.1919215271523806</v>
      </c>
      <c r="AU47" s="35">
        <f t="shared" si="5"/>
        <v>1.9388066653297729</v>
      </c>
      <c r="AV47" s="34">
        <f t="shared" si="5"/>
        <v>2.2986051293033025</v>
      </c>
      <c r="AW47" s="34">
        <f t="shared" si="5"/>
        <v>2.6328188639955128</v>
      </c>
      <c r="AX47" s="34">
        <f t="shared" si="5"/>
        <v>2.6915915438753557</v>
      </c>
      <c r="AY47" s="34">
        <f t="shared" si="5"/>
        <v>2.8295502634208263</v>
      </c>
      <c r="AZ47" s="34">
        <f t="shared" si="5"/>
        <v>2.8764722987877511</v>
      </c>
      <c r="BA47" s="34">
        <f t="shared" si="5"/>
        <v>2.1582695502714331</v>
      </c>
      <c r="BB47" s="34">
        <f t="shared" si="5"/>
        <v>2.242087516447568</v>
      </c>
      <c r="BC47" s="34">
        <f t="shared" si="5"/>
        <v>0.14116098917149048</v>
      </c>
      <c r="BD47" s="34">
        <f t="shared" si="5"/>
        <v>0.19705672171737618</v>
      </c>
      <c r="BE47" s="34">
        <f t="shared" si="5"/>
        <v>0.11589776819750074</v>
      </c>
      <c r="BF47" s="34">
        <f t="shared" si="5"/>
        <v>0.12681536441923427</v>
      </c>
      <c r="BG47" s="34">
        <f t="shared" si="5"/>
        <v>9.0750451577067071E-2</v>
      </c>
      <c r="BH47" s="36">
        <f t="shared" si="3"/>
        <v>-0.95319262451491982</v>
      </c>
      <c r="BI47" s="53" t="s">
        <v>322</v>
      </c>
      <c r="BJ47" s="427" t="s">
        <v>524</v>
      </c>
      <c r="BK47" s="427"/>
    </row>
    <row r="48" spans="1:63" s="37" customFormat="1" ht="76.5" x14ac:dyDescent="0.2">
      <c r="A48" s="438">
        <v>56</v>
      </c>
      <c r="B48" s="449" t="s">
        <v>80</v>
      </c>
      <c r="C48" s="450">
        <v>25</v>
      </c>
      <c r="D48" s="451">
        <v>1599</v>
      </c>
      <c r="E48" s="452">
        <v>1</v>
      </c>
      <c r="F48" s="449" t="s">
        <v>79</v>
      </c>
      <c r="G48" s="449" t="s">
        <v>40</v>
      </c>
      <c r="H48" s="450">
        <v>1384</v>
      </c>
      <c r="I48" s="453" t="s">
        <v>78</v>
      </c>
      <c r="J48" s="65">
        <v>25492996.225000001</v>
      </c>
      <c r="K48" s="65">
        <v>24686717.274999999</v>
      </c>
      <c r="L48" s="66">
        <v>27295647.625</v>
      </c>
      <c r="M48" s="65">
        <v>26772465.624000002</v>
      </c>
      <c r="N48" s="65">
        <v>31093134.931000002</v>
      </c>
      <c r="O48" s="65">
        <v>28602031.238000002</v>
      </c>
      <c r="P48" s="65">
        <v>10401537.995999999</v>
      </c>
      <c r="Q48" s="65">
        <v>18976807.427999999</v>
      </c>
      <c r="R48" s="65">
        <v>14716689.861</v>
      </c>
      <c r="S48" s="65">
        <v>5155624.3530000001</v>
      </c>
      <c r="T48" s="65">
        <v>1147951.061</v>
      </c>
      <c r="U48" s="65">
        <v>500263.565</v>
      </c>
      <c r="V48" s="65">
        <v>325482.02399999998</v>
      </c>
      <c r="W48" s="65">
        <v>53036.785000000003</v>
      </c>
      <c r="X48" s="428">
        <v>3044237.2370000002</v>
      </c>
      <c r="Y48" s="67">
        <v>35.333333333333336</v>
      </c>
      <c r="Z48" s="68">
        <f t="shared" si="0"/>
        <v>-0.88847169780240742</v>
      </c>
      <c r="AA48" s="69"/>
      <c r="AB48" s="65">
        <v>12472.300999999999</v>
      </c>
      <c r="AC48" s="65">
        <v>11738.736999999999</v>
      </c>
      <c r="AD48" s="429">
        <v>13065.857</v>
      </c>
      <c r="AE48" s="65">
        <v>13784.642</v>
      </c>
      <c r="AF48" s="65">
        <v>16120.574000000001</v>
      </c>
      <c r="AG48" s="65">
        <v>15862.833000000001</v>
      </c>
      <c r="AH48" s="65">
        <v>3829.0720000000001</v>
      </c>
      <c r="AI48" s="65">
        <v>5168.9690000000001</v>
      </c>
      <c r="AJ48" s="65">
        <v>3655.6970000000001</v>
      </c>
      <c r="AK48" s="65">
        <v>1353.713</v>
      </c>
      <c r="AL48" s="65">
        <v>241.55</v>
      </c>
      <c r="AM48" s="65">
        <v>99.055000000000007</v>
      </c>
      <c r="AN48" s="65">
        <v>63.655000000000001</v>
      </c>
      <c r="AO48" s="65">
        <v>10.635999999999999</v>
      </c>
      <c r="AP48" s="428">
        <v>540.94399999999996</v>
      </c>
      <c r="AQ48" s="68">
        <f t="shared" si="1"/>
        <v>-0.95859865908527853</v>
      </c>
      <c r="AR48" s="70"/>
      <c r="AS48" s="71">
        <f t="shared" si="5"/>
        <v>0.97848843579782074</v>
      </c>
      <c r="AT48" s="72">
        <f t="shared" si="5"/>
        <v>0.95101644088480786</v>
      </c>
      <c r="AU48" s="73">
        <f t="shared" si="5"/>
        <v>0.95735827041033617</v>
      </c>
      <c r="AV48" s="72">
        <f t="shared" si="5"/>
        <v>1.0297626071199695</v>
      </c>
      <c r="AW48" s="72">
        <f t="shared" si="5"/>
        <v>1.0369217536780257</v>
      </c>
      <c r="AX48" s="72">
        <f t="shared" si="5"/>
        <v>1.1092102423078962</v>
      </c>
      <c r="AY48" s="72">
        <f t="shared" si="5"/>
        <v>0.73625112006945559</v>
      </c>
      <c r="AZ48" s="72">
        <f t="shared" si="5"/>
        <v>0.54476697617463965</v>
      </c>
      <c r="BA48" s="72">
        <f t="shared" si="5"/>
        <v>0.49680968132484588</v>
      </c>
      <c r="BB48" s="72">
        <f t="shared" si="5"/>
        <v>0.52514027683661224</v>
      </c>
      <c r="BC48" s="72">
        <f t="shared" si="5"/>
        <v>0.42083675551391819</v>
      </c>
      <c r="BD48" s="72">
        <f t="shared" si="5"/>
        <v>0.39601125058947678</v>
      </c>
      <c r="BE48" s="72">
        <f t="shared" si="5"/>
        <v>0.39114295295152768</v>
      </c>
      <c r="BF48" s="72">
        <f t="shared" si="5"/>
        <v>0.40108011826131618</v>
      </c>
      <c r="BG48" s="72">
        <f t="shared" si="5"/>
        <v>0.35538885959694999</v>
      </c>
      <c r="BH48" s="74">
        <f t="shared" si="3"/>
        <v>-0.62878175226435795</v>
      </c>
      <c r="BI48" s="63"/>
      <c r="BJ48" s="430" t="s">
        <v>526</v>
      </c>
      <c r="BK48" s="430" t="s">
        <v>627</v>
      </c>
    </row>
    <row r="49" spans="1:63" s="37" customFormat="1" ht="51" x14ac:dyDescent="0.2">
      <c r="A49" s="438">
        <v>57</v>
      </c>
      <c r="B49" s="444"/>
      <c r="C49" s="445"/>
      <c r="D49" s="446"/>
      <c r="E49" s="447">
        <v>2</v>
      </c>
      <c r="F49" s="444"/>
      <c r="G49" s="444"/>
      <c r="H49" s="445">
        <v>1552</v>
      </c>
      <c r="I49" s="448" t="s">
        <v>81</v>
      </c>
      <c r="J49" s="27">
        <v>23257734.800000001</v>
      </c>
      <c r="K49" s="27">
        <v>24161384.274999999</v>
      </c>
      <c r="L49" s="28">
        <v>19440918.850000001</v>
      </c>
      <c r="M49" s="27">
        <v>19149567.188000001</v>
      </c>
      <c r="N49" s="27">
        <v>23028004.964000002</v>
      </c>
      <c r="O49" s="27">
        <v>20583596.460000001</v>
      </c>
      <c r="P49" s="27">
        <v>9016285.9130000006</v>
      </c>
      <c r="Q49" s="27">
        <v>6050202.5049999999</v>
      </c>
      <c r="R49" s="27">
        <v>4361336.9119999995</v>
      </c>
      <c r="S49" s="27">
        <v>839060.821</v>
      </c>
      <c r="T49" s="27">
        <v>257195.29699999999</v>
      </c>
      <c r="U49" s="27">
        <v>146754.38800000001</v>
      </c>
      <c r="V49" s="27">
        <v>182753.38</v>
      </c>
      <c r="W49" s="27">
        <v>1232496.3389999999</v>
      </c>
      <c r="X49" s="420">
        <v>1082617.4620000001</v>
      </c>
      <c r="Y49" s="29">
        <v>36</v>
      </c>
      <c r="Z49" s="30">
        <f t="shared" si="0"/>
        <v>-0.94431243346298932</v>
      </c>
      <c r="AA49" s="31"/>
      <c r="AB49" s="27">
        <v>11375.942999999999</v>
      </c>
      <c r="AC49" s="27">
        <v>11488.084000000001</v>
      </c>
      <c r="AD49" s="422">
        <v>8948.1990000000005</v>
      </c>
      <c r="AE49" s="27">
        <v>9686.7080000000005</v>
      </c>
      <c r="AF49" s="27">
        <v>12059.977999999999</v>
      </c>
      <c r="AG49" s="27">
        <v>11232.047</v>
      </c>
      <c r="AH49" s="27">
        <v>3013.076</v>
      </c>
      <c r="AI49" s="27">
        <v>1506.1980000000001</v>
      </c>
      <c r="AJ49" s="27">
        <v>934.55100000000004</v>
      </c>
      <c r="AK49" s="27">
        <v>186.63</v>
      </c>
      <c r="AL49" s="27">
        <v>49.28</v>
      </c>
      <c r="AM49" s="27">
        <v>28.841999999999999</v>
      </c>
      <c r="AN49" s="27">
        <v>35.189</v>
      </c>
      <c r="AO49" s="27">
        <v>35.808999999999997</v>
      </c>
      <c r="AP49" s="420">
        <v>159.06800000000001</v>
      </c>
      <c r="AQ49" s="30">
        <f t="shared" si="1"/>
        <v>-0.98222346195027632</v>
      </c>
      <c r="AR49" s="32"/>
      <c r="AS49" s="33">
        <f t="shared" si="5"/>
        <v>0.9782502980470823</v>
      </c>
      <c r="AT49" s="34">
        <f t="shared" si="5"/>
        <v>0.95094584558938733</v>
      </c>
      <c r="AU49" s="35">
        <f t="shared" si="5"/>
        <v>0.92055309412497233</v>
      </c>
      <c r="AV49" s="34">
        <f t="shared" si="5"/>
        <v>1.0116894971986767</v>
      </c>
      <c r="AW49" s="34">
        <f t="shared" si="5"/>
        <v>1.0474183950241047</v>
      </c>
      <c r="AX49" s="34">
        <f t="shared" si="5"/>
        <v>1.0913590364858912</v>
      </c>
      <c r="AY49" s="34">
        <f t="shared" si="5"/>
        <v>0.66836301090577444</v>
      </c>
      <c r="AZ49" s="34">
        <f t="shared" si="5"/>
        <v>0.49790002855449877</v>
      </c>
      <c r="BA49" s="34">
        <f t="shared" si="5"/>
        <v>0.42856170887813316</v>
      </c>
      <c r="BB49" s="34">
        <f t="shared" si="5"/>
        <v>0.44485452145786702</v>
      </c>
      <c r="BC49" s="34">
        <f t="shared" si="5"/>
        <v>0.38321073965827612</v>
      </c>
      <c r="BD49" s="34">
        <f t="shared" si="5"/>
        <v>0.39306490787859777</v>
      </c>
      <c r="BE49" s="34">
        <f t="shared" si="5"/>
        <v>0.38509821268421957</v>
      </c>
      <c r="BF49" s="34">
        <f t="shared" si="5"/>
        <v>5.8108083353909261E-2</v>
      </c>
      <c r="BG49" s="34">
        <f t="shared" si="5"/>
        <v>0.29385818275301379</v>
      </c>
      <c r="BH49" s="36">
        <f t="shared" si="3"/>
        <v>-0.68078084292102736</v>
      </c>
      <c r="BI49" s="25"/>
      <c r="BJ49" s="423" t="s">
        <v>525</v>
      </c>
      <c r="BK49" s="423" t="s">
        <v>628</v>
      </c>
    </row>
    <row r="50" spans="1:63" s="37" customFormat="1" ht="63.75" x14ac:dyDescent="0.2">
      <c r="A50" s="21">
        <v>58</v>
      </c>
      <c r="B50" s="22"/>
      <c r="C50" s="23"/>
      <c r="D50" s="24">
        <v>1606</v>
      </c>
      <c r="E50" s="26">
        <v>1</v>
      </c>
      <c r="F50" s="22" t="s">
        <v>83</v>
      </c>
      <c r="G50" s="22" t="s">
        <v>9</v>
      </c>
      <c r="H50" s="23">
        <v>1743</v>
      </c>
      <c r="I50" s="25" t="s">
        <v>82</v>
      </c>
      <c r="J50" s="27">
        <v>12526751.65</v>
      </c>
      <c r="K50" s="27">
        <v>12557025.475</v>
      </c>
      <c r="L50" s="28">
        <v>10328260.625</v>
      </c>
      <c r="M50" s="27">
        <v>11111634.5</v>
      </c>
      <c r="N50" s="27">
        <v>9568599</v>
      </c>
      <c r="O50" s="27">
        <v>11256681.625</v>
      </c>
      <c r="P50" s="27">
        <v>10331174.75</v>
      </c>
      <c r="Q50" s="27">
        <v>11373496.625</v>
      </c>
      <c r="R50" s="27">
        <v>11385550.85</v>
      </c>
      <c r="S50" s="27">
        <v>5799685.7249999996</v>
      </c>
      <c r="T50" s="27">
        <v>5101765.6500000004</v>
      </c>
      <c r="U50" s="27">
        <v>1347631.075</v>
      </c>
      <c r="V50" s="27">
        <v>1478188.9750000001</v>
      </c>
      <c r="W50" s="27">
        <v>1331966.925</v>
      </c>
      <c r="X50" s="420">
        <v>95279.3</v>
      </c>
      <c r="Y50" s="29">
        <v>48</v>
      </c>
      <c r="Z50" s="30">
        <f t="shared" si="0"/>
        <v>-0.99077489390910867</v>
      </c>
      <c r="AA50" s="31"/>
      <c r="AB50" s="27">
        <v>7372.6729999999998</v>
      </c>
      <c r="AC50" s="27">
        <v>7916.97</v>
      </c>
      <c r="AD50" s="422">
        <v>5281.65</v>
      </c>
      <c r="AE50" s="27">
        <v>4790.34</v>
      </c>
      <c r="AF50" s="27">
        <v>3928.6089999999999</v>
      </c>
      <c r="AG50" s="27">
        <v>4137.1869999999999</v>
      </c>
      <c r="AH50" s="27">
        <v>4149.7269999999999</v>
      </c>
      <c r="AI50" s="27">
        <v>4857.9989999999998</v>
      </c>
      <c r="AJ50" s="27">
        <v>4381.87</v>
      </c>
      <c r="AK50" s="27">
        <v>2129.3910000000001</v>
      </c>
      <c r="AL50" s="27">
        <v>550.67700000000002</v>
      </c>
      <c r="AM50" s="27">
        <v>128.798</v>
      </c>
      <c r="AN50" s="27">
        <v>133.602</v>
      </c>
      <c r="AO50" s="27">
        <v>130.22200000000001</v>
      </c>
      <c r="AP50" s="420">
        <v>9.2360000000000007</v>
      </c>
      <c r="AQ50" s="30">
        <f t="shared" si="1"/>
        <v>-0.99825130404324414</v>
      </c>
      <c r="AR50" s="32"/>
      <c r="AS50" s="33">
        <f t="shared" si="5"/>
        <v>1.1771085124051293</v>
      </c>
      <c r="AT50" s="34">
        <f t="shared" si="5"/>
        <v>1.2609626405173795</v>
      </c>
      <c r="AU50" s="35">
        <f t="shared" si="5"/>
        <v>1.0227569175037157</v>
      </c>
      <c r="AV50" s="34">
        <f t="shared" si="5"/>
        <v>0.86222058509933885</v>
      </c>
      <c r="AW50" s="34">
        <f t="shared" si="5"/>
        <v>0.82114612598981318</v>
      </c>
      <c r="AX50" s="34">
        <f t="shared" si="5"/>
        <v>0.73506334065835321</v>
      </c>
      <c r="AY50" s="34">
        <f t="shared" si="5"/>
        <v>0.80334078174410906</v>
      </c>
      <c r="AZ50" s="34">
        <f t="shared" si="5"/>
        <v>0.85426657433065356</v>
      </c>
      <c r="BA50" s="34">
        <f t="shared" si="5"/>
        <v>0.76972472526439073</v>
      </c>
      <c r="BB50" s="34">
        <f t="shared" si="5"/>
        <v>0.73431254759929254</v>
      </c>
      <c r="BC50" s="34">
        <f t="shared" si="5"/>
        <v>0.21587702680933607</v>
      </c>
      <c r="BD50" s="34">
        <f t="shared" si="5"/>
        <v>0.19114726929252504</v>
      </c>
      <c r="BE50" s="34">
        <f t="shared" si="5"/>
        <v>0.1807644384575389</v>
      </c>
      <c r="BF50" s="34">
        <f t="shared" si="5"/>
        <v>0.19553338383383659</v>
      </c>
      <c r="BG50" s="34">
        <f t="shared" si="5"/>
        <v>0.19387212122675124</v>
      </c>
      <c r="BH50" s="36">
        <f t="shared" si="3"/>
        <v>-0.81044164267307739</v>
      </c>
      <c r="BI50" s="25"/>
      <c r="BJ50" s="423" t="s">
        <v>496</v>
      </c>
      <c r="BK50" s="423" t="s">
        <v>629</v>
      </c>
    </row>
    <row r="51" spans="1:63" s="37" customFormat="1" x14ac:dyDescent="0.2">
      <c r="A51" s="21">
        <v>59</v>
      </c>
      <c r="B51" s="22"/>
      <c r="C51" s="23"/>
      <c r="D51" s="24">
        <v>1613</v>
      </c>
      <c r="E51" s="26">
        <v>8</v>
      </c>
      <c r="F51" s="22" t="s">
        <v>85</v>
      </c>
      <c r="G51" s="22" t="s">
        <v>9</v>
      </c>
      <c r="H51" s="23">
        <v>6705</v>
      </c>
      <c r="I51" s="25" t="s">
        <v>84</v>
      </c>
      <c r="J51" s="27">
        <v>9233630.2060000002</v>
      </c>
      <c r="K51" s="27">
        <v>8458029.5449999999</v>
      </c>
      <c r="L51" s="28">
        <v>8910086.5020000003</v>
      </c>
      <c r="M51" s="27">
        <v>6064577.7309999997</v>
      </c>
      <c r="N51" s="27">
        <v>8595082.1799999997</v>
      </c>
      <c r="O51" s="27">
        <v>8531474.8670000006</v>
      </c>
      <c r="P51" s="27">
        <v>8397007.4470000006</v>
      </c>
      <c r="Q51" s="27">
        <v>8080420.04</v>
      </c>
      <c r="R51" s="27">
        <v>6565347.0719999997</v>
      </c>
      <c r="S51" s="27">
        <v>1365627.7039999999</v>
      </c>
      <c r="T51" s="27">
        <v>3877.7</v>
      </c>
      <c r="U51" s="27">
        <v>0</v>
      </c>
      <c r="V51" s="27">
        <v>0</v>
      </c>
      <c r="W51" s="27">
        <v>0</v>
      </c>
      <c r="X51" s="420">
        <v>0</v>
      </c>
      <c r="Y51" s="29">
        <v>94</v>
      </c>
      <c r="Z51" s="30">
        <f t="shared" si="0"/>
        <v>-1</v>
      </c>
      <c r="AA51" s="31"/>
      <c r="AB51" s="27">
        <v>5023.4340000000002</v>
      </c>
      <c r="AC51" s="27">
        <v>4527.4080000000004</v>
      </c>
      <c r="AD51" s="422">
        <v>4398.9769999999999</v>
      </c>
      <c r="AE51" s="27">
        <v>3175.1770000000001</v>
      </c>
      <c r="AF51" s="27">
        <v>4416.5739999999996</v>
      </c>
      <c r="AG51" s="27">
        <v>4321.5870000000004</v>
      </c>
      <c r="AH51" s="27">
        <v>3227.07</v>
      </c>
      <c r="AI51" s="27">
        <v>2710.18</v>
      </c>
      <c r="AJ51" s="27">
        <v>1933.9829999999999</v>
      </c>
      <c r="AK51" s="27">
        <v>379.67099999999999</v>
      </c>
      <c r="AL51" s="27">
        <v>0.55000000000000004</v>
      </c>
      <c r="AM51" s="27">
        <v>0</v>
      </c>
      <c r="AN51" s="27">
        <v>0</v>
      </c>
      <c r="AO51" s="27">
        <v>0</v>
      </c>
      <c r="AP51" s="420">
        <v>0</v>
      </c>
      <c r="AQ51" s="30">
        <f t="shared" si="1"/>
        <v>-1</v>
      </c>
      <c r="AR51" s="32"/>
      <c r="AS51" s="33">
        <f t="shared" si="5"/>
        <v>1.0880734636168945</v>
      </c>
      <c r="AT51" s="34">
        <f t="shared" si="5"/>
        <v>1.0705585682604755</v>
      </c>
      <c r="AU51" s="35">
        <f t="shared" si="5"/>
        <v>0.98741510511993003</v>
      </c>
      <c r="AV51" s="34">
        <f t="shared" si="5"/>
        <v>1.0471222039976851</v>
      </c>
      <c r="AW51" s="34">
        <f t="shared" si="5"/>
        <v>1.0276979108534829</v>
      </c>
      <c r="AX51" s="34">
        <f t="shared" si="5"/>
        <v>1.0130925935716057</v>
      </c>
      <c r="AY51" s="34">
        <f t="shared" si="5"/>
        <v>0.76862382708805044</v>
      </c>
      <c r="AZ51" s="34">
        <f t="shared" si="5"/>
        <v>0.6708017619341482</v>
      </c>
      <c r="BA51" s="34">
        <f t="shared" si="5"/>
        <v>0.58914874683414153</v>
      </c>
      <c r="BB51" s="34">
        <f t="shared" si="5"/>
        <v>0.55603880748453249</v>
      </c>
      <c r="BC51" s="34">
        <f t="shared" si="5"/>
        <v>0.28367331149908454</v>
      </c>
      <c r="BD51" s="34">
        <f t="shared" si="5"/>
        <v>0</v>
      </c>
      <c r="BE51" s="34">
        <f t="shared" si="5"/>
        <v>0</v>
      </c>
      <c r="BF51" s="34">
        <f t="shared" si="5"/>
        <v>0</v>
      </c>
      <c r="BG51" s="34">
        <f t="shared" si="5"/>
        <v>0</v>
      </c>
      <c r="BH51" s="36">
        <f t="shared" si="3"/>
        <v>-1</v>
      </c>
      <c r="BI51" s="25" t="s">
        <v>323</v>
      </c>
      <c r="BJ51" s="423" t="s">
        <v>307</v>
      </c>
      <c r="BK51" s="423"/>
    </row>
    <row r="52" spans="1:63" s="37" customFormat="1" ht="255" x14ac:dyDescent="0.2">
      <c r="A52" s="21">
        <v>60</v>
      </c>
      <c r="B52" s="22"/>
      <c r="C52" s="23"/>
      <c r="D52" s="24">
        <v>1619</v>
      </c>
      <c r="E52" s="26">
        <v>3</v>
      </c>
      <c r="F52" s="22" t="s">
        <v>87</v>
      </c>
      <c r="G52" s="22" t="s">
        <v>9</v>
      </c>
      <c r="H52" s="23">
        <v>1606</v>
      </c>
      <c r="I52" s="25" t="s">
        <v>89</v>
      </c>
      <c r="J52" s="27">
        <v>37083390.875</v>
      </c>
      <c r="K52" s="27">
        <v>34198316.75</v>
      </c>
      <c r="L52" s="28">
        <v>36339808.950000003</v>
      </c>
      <c r="M52" s="27">
        <v>34245995.875</v>
      </c>
      <c r="N52" s="27">
        <v>34944853.325000003</v>
      </c>
      <c r="O52" s="27">
        <v>36881694.875</v>
      </c>
      <c r="P52" s="27">
        <v>33617166.149999999</v>
      </c>
      <c r="Q52" s="27">
        <v>40643759.549999997</v>
      </c>
      <c r="R52" s="27">
        <v>37915219.335000001</v>
      </c>
      <c r="S52" s="27">
        <v>37165874.899999999</v>
      </c>
      <c r="T52" s="27">
        <v>29391034.024999999</v>
      </c>
      <c r="U52" s="27">
        <v>18244945.375</v>
      </c>
      <c r="V52" s="27">
        <v>8792613.3000000007</v>
      </c>
      <c r="W52" s="27">
        <v>19236529.774999999</v>
      </c>
      <c r="X52" s="420">
        <v>11692964.949999999</v>
      </c>
      <c r="Y52" s="29">
        <v>43.6</v>
      </c>
      <c r="Z52" s="30">
        <f t="shared" si="0"/>
        <v>-0.67823262455539135</v>
      </c>
      <c r="AA52" s="31"/>
      <c r="AB52" s="27">
        <v>21427.052</v>
      </c>
      <c r="AC52" s="27">
        <v>19381.905999999999</v>
      </c>
      <c r="AD52" s="422">
        <v>19450.291000000001</v>
      </c>
      <c r="AE52" s="27">
        <v>17370.973999999998</v>
      </c>
      <c r="AF52" s="27">
        <v>15217.68</v>
      </c>
      <c r="AG52" s="27">
        <v>15112.14</v>
      </c>
      <c r="AH52" s="27">
        <v>12873.342000000001</v>
      </c>
      <c r="AI52" s="27">
        <v>15942.651</v>
      </c>
      <c r="AJ52" s="27">
        <v>17261.955000000002</v>
      </c>
      <c r="AK52" s="27">
        <v>19712.807000000001</v>
      </c>
      <c r="AL52" s="27">
        <v>17935.867999999999</v>
      </c>
      <c r="AM52" s="27">
        <v>10768.9</v>
      </c>
      <c r="AN52" s="27">
        <v>6033.2139999999999</v>
      </c>
      <c r="AO52" s="27">
        <v>4479.2979999999998</v>
      </c>
      <c r="AP52" s="420">
        <v>405.16199999999998</v>
      </c>
      <c r="AQ52" s="30">
        <f t="shared" si="1"/>
        <v>-0.97916936049954217</v>
      </c>
      <c r="AR52" s="32"/>
      <c r="AS52" s="33">
        <f t="shared" si="5"/>
        <v>1.1556144944903182</v>
      </c>
      <c r="AT52" s="34">
        <f t="shared" si="5"/>
        <v>1.133500583767767</v>
      </c>
      <c r="AU52" s="35">
        <f t="shared" si="5"/>
        <v>1.0704674329334909</v>
      </c>
      <c r="AV52" s="34">
        <f t="shared" si="5"/>
        <v>1.0144820470927538</v>
      </c>
      <c r="AW52" s="34">
        <f t="shared" si="5"/>
        <v>0.87095400621487651</v>
      </c>
      <c r="AX52" s="34">
        <f t="shared" si="5"/>
        <v>0.81949270776293193</v>
      </c>
      <c r="AY52" s="34">
        <f t="shared" si="5"/>
        <v>0.76587907157665047</v>
      </c>
      <c r="AZ52" s="34">
        <f t="shared" si="5"/>
        <v>0.78450670786925281</v>
      </c>
      <c r="BA52" s="34">
        <f t="shared" si="5"/>
        <v>0.91055546045939806</v>
      </c>
      <c r="BB52" s="34">
        <f t="shared" si="5"/>
        <v>1.0608014504187011</v>
      </c>
      <c r="BC52" s="34">
        <f t="shared" si="5"/>
        <v>1.2204992845603022</v>
      </c>
      <c r="BD52" s="34">
        <f t="shared" si="5"/>
        <v>1.1804803772946346</v>
      </c>
      <c r="BE52" s="34">
        <f t="shared" si="5"/>
        <v>1.3723369365055551</v>
      </c>
      <c r="BF52" s="34">
        <f t="shared" si="5"/>
        <v>0.46570749011303941</v>
      </c>
      <c r="BG52" s="34">
        <f t="shared" si="5"/>
        <v>6.9300130759393064E-2</v>
      </c>
      <c r="BH52" s="36">
        <f t="shared" si="3"/>
        <v>-0.93526180374354395</v>
      </c>
      <c r="BI52" s="25" t="s">
        <v>330</v>
      </c>
      <c r="BJ52" s="423" t="s">
        <v>527</v>
      </c>
      <c r="BK52" s="423" t="s">
        <v>630</v>
      </c>
    </row>
    <row r="53" spans="1:63" s="37" customFormat="1" ht="229.5" x14ac:dyDescent="0.2">
      <c r="A53" s="21">
        <v>62</v>
      </c>
      <c r="B53" s="22"/>
      <c r="C53" s="23"/>
      <c r="D53" s="24"/>
      <c r="E53" s="26">
        <v>2</v>
      </c>
      <c r="F53" s="22"/>
      <c r="G53" s="22"/>
      <c r="H53" s="23">
        <v>2403</v>
      </c>
      <c r="I53" s="25" t="s">
        <v>88</v>
      </c>
      <c r="J53" s="27">
        <v>15876030.775</v>
      </c>
      <c r="K53" s="27">
        <v>15270831.725</v>
      </c>
      <c r="L53" s="28">
        <v>15896794.699999999</v>
      </c>
      <c r="M53" s="27">
        <v>16661245</v>
      </c>
      <c r="N53" s="27">
        <v>13527078.375</v>
      </c>
      <c r="O53" s="27">
        <v>17718715.050000001</v>
      </c>
      <c r="P53" s="27">
        <v>16687141.725</v>
      </c>
      <c r="Q53" s="27">
        <v>16841471.125</v>
      </c>
      <c r="R53" s="27">
        <v>17558332.300000001</v>
      </c>
      <c r="S53" s="27">
        <v>15166254.125</v>
      </c>
      <c r="T53" s="27">
        <v>15981433.800000001</v>
      </c>
      <c r="U53" s="27">
        <v>6504259.3250000002</v>
      </c>
      <c r="V53" s="27">
        <v>3987631.65</v>
      </c>
      <c r="W53" s="27">
        <v>7716224.6749999998</v>
      </c>
      <c r="X53" s="420">
        <v>7262817.6500000004</v>
      </c>
      <c r="Y53" s="29">
        <v>50.5</v>
      </c>
      <c r="Z53" s="30">
        <f t="shared" si="0"/>
        <v>-0.54312691413194125</v>
      </c>
      <c r="AA53" s="31"/>
      <c r="AB53" s="27">
        <v>9069.9189999999999</v>
      </c>
      <c r="AC53" s="27">
        <v>8820.6759999999995</v>
      </c>
      <c r="AD53" s="422">
        <v>8852.7420000000002</v>
      </c>
      <c r="AE53" s="27">
        <v>8601.3919999999998</v>
      </c>
      <c r="AF53" s="27">
        <v>6448.4139999999998</v>
      </c>
      <c r="AG53" s="27">
        <v>7584.848</v>
      </c>
      <c r="AH53" s="27">
        <v>6659.817</v>
      </c>
      <c r="AI53" s="27">
        <v>6723.277</v>
      </c>
      <c r="AJ53" s="27">
        <v>6576.8770000000004</v>
      </c>
      <c r="AK53" s="27">
        <v>2879.0949999999998</v>
      </c>
      <c r="AL53" s="27">
        <v>5927.8990000000003</v>
      </c>
      <c r="AM53" s="27">
        <v>3534.99</v>
      </c>
      <c r="AN53" s="27">
        <v>1228.4090000000001</v>
      </c>
      <c r="AO53" s="27">
        <v>1625.2070000000001</v>
      </c>
      <c r="AP53" s="420">
        <v>494.55500000000001</v>
      </c>
      <c r="AQ53" s="30">
        <f t="shared" si="1"/>
        <v>-0.94413538765729299</v>
      </c>
      <c r="AR53" s="32"/>
      <c r="AS53" s="33">
        <f t="shared" ref="AS53:BG69" si="6">IF(J53=0,0,AB53*2000/J53)</f>
        <v>1.1425927712715711</v>
      </c>
      <c r="AT53" s="34">
        <f t="shared" si="6"/>
        <v>1.1552319033886806</v>
      </c>
      <c r="AU53" s="35">
        <f t="shared" si="6"/>
        <v>1.1137769804626088</v>
      </c>
      <c r="AV53" s="34">
        <f t="shared" si="6"/>
        <v>1.0325029131976633</v>
      </c>
      <c r="AW53" s="34">
        <f t="shared" si="6"/>
        <v>0.95340824104599009</v>
      </c>
      <c r="AX53" s="34">
        <f t="shared" si="6"/>
        <v>0.85613973457968107</v>
      </c>
      <c r="AY53" s="34">
        <f t="shared" si="6"/>
        <v>0.79819745163697287</v>
      </c>
      <c r="AZ53" s="34">
        <f t="shared" si="6"/>
        <v>0.79841920579251058</v>
      </c>
      <c r="BA53" s="34">
        <f t="shared" si="6"/>
        <v>0.74914597669392546</v>
      </c>
      <c r="BB53" s="34">
        <f t="shared" si="6"/>
        <v>0.37967120638630336</v>
      </c>
      <c r="BC53" s="34">
        <f t="shared" si="6"/>
        <v>0.74184820638558724</v>
      </c>
      <c r="BD53" s="34">
        <f t="shared" si="6"/>
        <v>1.0869769556735809</v>
      </c>
      <c r="BE53" s="34">
        <f t="shared" si="6"/>
        <v>0.61610956468358857</v>
      </c>
      <c r="BF53" s="34">
        <f t="shared" si="6"/>
        <v>0.42124408462743473</v>
      </c>
      <c r="BG53" s="34">
        <f t="shared" si="6"/>
        <v>0.13618819136950244</v>
      </c>
      <c r="BH53" s="36">
        <f t="shared" si="3"/>
        <v>-0.87772400241838677</v>
      </c>
      <c r="BI53" s="25" t="s">
        <v>332</v>
      </c>
      <c r="BJ53" s="423" t="s">
        <v>528</v>
      </c>
      <c r="BK53" s="423" t="s">
        <v>631</v>
      </c>
    </row>
    <row r="54" spans="1:63" s="37" customFormat="1" ht="229.5" x14ac:dyDescent="0.2">
      <c r="A54" s="21">
        <v>63</v>
      </c>
      <c r="B54" s="22"/>
      <c r="C54" s="23"/>
      <c r="D54" s="24"/>
      <c r="E54" s="26">
        <v>1</v>
      </c>
      <c r="F54" s="22"/>
      <c r="G54" s="22"/>
      <c r="H54" s="23">
        <v>2828</v>
      </c>
      <c r="I54" s="25" t="s">
        <v>86</v>
      </c>
      <c r="J54" s="27">
        <v>17134920.975000001</v>
      </c>
      <c r="K54" s="27">
        <v>14777972.675000001</v>
      </c>
      <c r="L54" s="28">
        <v>17000578.75</v>
      </c>
      <c r="M54" s="27">
        <v>14960982.25</v>
      </c>
      <c r="N54" s="27">
        <v>15239626.275</v>
      </c>
      <c r="O54" s="27">
        <v>16990702.550000001</v>
      </c>
      <c r="P54" s="27">
        <v>15287716.625</v>
      </c>
      <c r="Q54" s="27">
        <v>18095609.074999999</v>
      </c>
      <c r="R54" s="27">
        <v>16328374.050000001</v>
      </c>
      <c r="S54" s="27">
        <v>14494874.550000001</v>
      </c>
      <c r="T54" s="27">
        <v>16786551.175000001</v>
      </c>
      <c r="U54" s="27">
        <v>8998575.375</v>
      </c>
      <c r="V54" s="27">
        <v>6399637.0499999998</v>
      </c>
      <c r="W54" s="27">
        <v>8014513.2000000002</v>
      </c>
      <c r="X54" s="420">
        <v>6357309.4500000002</v>
      </c>
      <c r="Y54" s="29">
        <v>58.5</v>
      </c>
      <c r="Z54" s="30">
        <f t="shared" si="0"/>
        <v>-0.6260533512719384</v>
      </c>
      <c r="AA54" s="31"/>
      <c r="AB54" s="27">
        <v>9369.8310000000001</v>
      </c>
      <c r="AC54" s="27">
        <v>8065.07</v>
      </c>
      <c r="AD54" s="422">
        <v>9253.5239999999994</v>
      </c>
      <c r="AE54" s="27">
        <v>7634.4160000000002</v>
      </c>
      <c r="AF54" s="27">
        <v>6832.7759999999998</v>
      </c>
      <c r="AG54" s="27">
        <v>7247.2709999999997</v>
      </c>
      <c r="AH54" s="27">
        <v>6140.7330000000002</v>
      </c>
      <c r="AI54" s="27">
        <v>7374.393</v>
      </c>
      <c r="AJ54" s="27">
        <v>6016.7079999999996</v>
      </c>
      <c r="AK54" s="27">
        <v>2507.3989999999999</v>
      </c>
      <c r="AL54" s="27">
        <v>6349.2950000000001</v>
      </c>
      <c r="AM54" s="27">
        <v>4298.3029999999999</v>
      </c>
      <c r="AN54" s="27">
        <v>1859.5329999999999</v>
      </c>
      <c r="AO54" s="27">
        <v>1382.961</v>
      </c>
      <c r="AP54" s="420">
        <v>407.24700000000001</v>
      </c>
      <c r="AQ54" s="30">
        <f t="shared" si="1"/>
        <v>-0.95599006389349617</v>
      </c>
      <c r="AR54" s="32"/>
      <c r="AS54" s="33">
        <f t="shared" si="6"/>
        <v>1.0936532492528754</v>
      </c>
      <c r="AT54" s="34">
        <f t="shared" si="6"/>
        <v>1.0914988378133539</v>
      </c>
      <c r="AU54" s="35">
        <f t="shared" si="6"/>
        <v>1.0886128214899742</v>
      </c>
      <c r="AV54" s="34">
        <f t="shared" si="6"/>
        <v>1.0205768408020135</v>
      </c>
      <c r="AW54" s="34">
        <f t="shared" si="6"/>
        <v>0.89671175351706578</v>
      </c>
      <c r="AX54" s="34">
        <f t="shared" si="6"/>
        <v>0.85308667827864482</v>
      </c>
      <c r="AY54" s="34">
        <f t="shared" si="6"/>
        <v>0.80335515769020216</v>
      </c>
      <c r="AZ54" s="34">
        <f t="shared" si="6"/>
        <v>0.81504777976090315</v>
      </c>
      <c r="BA54" s="34">
        <f t="shared" si="6"/>
        <v>0.73696351903452384</v>
      </c>
      <c r="BB54" s="34">
        <f t="shared" si="6"/>
        <v>0.34597043132049732</v>
      </c>
      <c r="BC54" s="34">
        <f t="shared" si="6"/>
        <v>0.7564740289781412</v>
      </c>
      <c r="BD54" s="34">
        <f t="shared" si="6"/>
        <v>0.95532966516936024</v>
      </c>
      <c r="BE54" s="34">
        <f t="shared" si="6"/>
        <v>0.58113701932518191</v>
      </c>
      <c r="BF54" s="34">
        <f t="shared" si="6"/>
        <v>0.34511416114455962</v>
      </c>
      <c r="BG54" s="34">
        <f t="shared" si="6"/>
        <v>0.12811929424011284</v>
      </c>
      <c r="BH54" s="36">
        <f t="shared" si="3"/>
        <v>-0.88230958545504068</v>
      </c>
      <c r="BI54" s="25" t="s">
        <v>332</v>
      </c>
      <c r="BJ54" s="423" t="s">
        <v>529</v>
      </c>
      <c r="BK54" s="423" t="s">
        <v>631</v>
      </c>
    </row>
    <row r="55" spans="1:63" s="37" customFormat="1" ht="409.5" x14ac:dyDescent="0.2">
      <c r="A55" s="21">
        <v>65</v>
      </c>
      <c r="B55" s="22"/>
      <c r="C55" s="23"/>
      <c r="D55" s="24">
        <v>1626</v>
      </c>
      <c r="E55" s="26">
        <v>4</v>
      </c>
      <c r="F55" s="22" t="s">
        <v>91</v>
      </c>
      <c r="G55" s="22" t="s">
        <v>9</v>
      </c>
      <c r="H55" s="23">
        <v>1353</v>
      </c>
      <c r="I55" s="25" t="s">
        <v>93</v>
      </c>
      <c r="J55" s="27">
        <v>13160713.375</v>
      </c>
      <c r="K55" s="27">
        <v>15004392.050000001</v>
      </c>
      <c r="L55" s="28">
        <v>6137412.2249999996</v>
      </c>
      <c r="M55" s="27">
        <v>4145917.25</v>
      </c>
      <c r="N55" s="27">
        <v>3019694.4</v>
      </c>
      <c r="O55" s="27">
        <v>5768467.7249999996</v>
      </c>
      <c r="P55" s="27">
        <v>2549793.3250000002</v>
      </c>
      <c r="Q55" s="27">
        <v>668059.73</v>
      </c>
      <c r="R55" s="27">
        <v>348925.46500000003</v>
      </c>
      <c r="S55" s="27">
        <v>370658.34700000001</v>
      </c>
      <c r="T55" s="27">
        <v>388051.92200000002</v>
      </c>
      <c r="U55" s="27">
        <v>197617.82199999999</v>
      </c>
      <c r="V55" s="27">
        <v>295983.31099999999</v>
      </c>
      <c r="W55" s="27">
        <v>471472.77100000001</v>
      </c>
      <c r="X55" s="420">
        <v>674930.84499999997</v>
      </c>
      <c r="Y55" s="29">
        <v>28.5</v>
      </c>
      <c r="Z55" s="30">
        <f t="shared" si="0"/>
        <v>-0.89003006148898534</v>
      </c>
      <c r="AA55" s="31"/>
      <c r="AB55" s="27">
        <v>7457.4390000000003</v>
      </c>
      <c r="AC55" s="27">
        <v>6783.4279999999999</v>
      </c>
      <c r="AD55" s="422">
        <v>2886.123</v>
      </c>
      <c r="AE55" s="27">
        <v>1568.902</v>
      </c>
      <c r="AF55" s="27">
        <v>501.40300000000002</v>
      </c>
      <c r="AG55" s="27">
        <v>1195.825</v>
      </c>
      <c r="AH55" s="27">
        <v>609.92399999999998</v>
      </c>
      <c r="AI55" s="27">
        <v>164.35</v>
      </c>
      <c r="AJ55" s="27">
        <v>92.076999999999998</v>
      </c>
      <c r="AK55" s="27">
        <v>93.501999999999995</v>
      </c>
      <c r="AL55" s="27">
        <v>96.647000000000006</v>
      </c>
      <c r="AM55" s="27">
        <v>69.384</v>
      </c>
      <c r="AN55" s="27">
        <v>103.236</v>
      </c>
      <c r="AO55" s="27">
        <v>130.435</v>
      </c>
      <c r="AP55" s="420">
        <v>169.05</v>
      </c>
      <c r="AQ55" s="30">
        <f t="shared" si="1"/>
        <v>-0.94142661279508866</v>
      </c>
      <c r="AR55" s="32"/>
      <c r="AS55" s="33">
        <f t="shared" si="6"/>
        <v>1.1332879590199265</v>
      </c>
      <c r="AT55" s="34">
        <f t="shared" si="6"/>
        <v>0.90419231614252571</v>
      </c>
      <c r="AU55" s="35">
        <f t="shared" si="6"/>
        <v>0.94050159715318782</v>
      </c>
      <c r="AV55" s="34">
        <f t="shared" si="6"/>
        <v>0.7568419268377824</v>
      </c>
      <c r="AW55" s="34">
        <f t="shared" si="6"/>
        <v>0.33208857161174987</v>
      </c>
      <c r="AX55" s="34">
        <f t="shared" si="6"/>
        <v>0.41460750306963018</v>
      </c>
      <c r="AY55" s="34">
        <f t="shared" si="6"/>
        <v>0.47841053941107164</v>
      </c>
      <c r="AZ55" s="34">
        <f t="shared" si="6"/>
        <v>0.49202187355313276</v>
      </c>
      <c r="BA55" s="34">
        <f t="shared" si="6"/>
        <v>0.52777460653380515</v>
      </c>
      <c r="BB55" s="34">
        <f t="shared" si="6"/>
        <v>0.50451851823533866</v>
      </c>
      <c r="BC55" s="34">
        <f t="shared" si="6"/>
        <v>0.49811375499384847</v>
      </c>
      <c r="BD55" s="34">
        <f t="shared" si="6"/>
        <v>0.70220387308994836</v>
      </c>
      <c r="BE55" s="34">
        <f t="shared" si="6"/>
        <v>0.69757987131916366</v>
      </c>
      <c r="BF55" s="34">
        <f t="shared" si="6"/>
        <v>0.55330872967847378</v>
      </c>
      <c r="BG55" s="34">
        <f t="shared" si="6"/>
        <v>0.50094021114118736</v>
      </c>
      <c r="BH55" s="36">
        <f t="shared" si="3"/>
        <v>-0.46736910106533841</v>
      </c>
      <c r="BI55" s="25"/>
      <c r="BJ55" s="423" t="s">
        <v>304</v>
      </c>
      <c r="BK55" s="423" t="s">
        <v>632</v>
      </c>
    </row>
    <row r="56" spans="1:63" s="37" customFormat="1" ht="38.25" x14ac:dyDescent="0.2">
      <c r="A56" s="21">
        <v>66</v>
      </c>
      <c r="B56" s="22"/>
      <c r="C56" s="23"/>
      <c r="D56" s="24"/>
      <c r="E56" s="26">
        <v>3</v>
      </c>
      <c r="F56" s="22"/>
      <c r="G56" s="22"/>
      <c r="H56" s="23">
        <v>6004</v>
      </c>
      <c r="I56" s="25" t="s">
        <v>92</v>
      </c>
      <c r="J56" s="27">
        <v>10412462.9</v>
      </c>
      <c r="K56" s="27">
        <v>10350675.9</v>
      </c>
      <c r="L56" s="28">
        <v>8954078.5749999993</v>
      </c>
      <c r="M56" s="27">
        <v>10024914.9</v>
      </c>
      <c r="N56" s="27">
        <v>9868497.3000000007</v>
      </c>
      <c r="O56" s="27">
        <v>11289649.550000001</v>
      </c>
      <c r="P56" s="27">
        <v>10660096.5</v>
      </c>
      <c r="Q56" s="27">
        <v>8338690.2300000004</v>
      </c>
      <c r="R56" s="27">
        <v>3985723.0440000002</v>
      </c>
      <c r="S56" s="27">
        <v>6889363.1900000004</v>
      </c>
      <c r="T56" s="27">
        <v>7061426.9460000005</v>
      </c>
      <c r="U56" s="27">
        <v>4430547.477</v>
      </c>
      <c r="V56" s="27">
        <v>2716004.8820000002</v>
      </c>
      <c r="W56" s="27">
        <v>3644366.2960000001</v>
      </c>
      <c r="X56" s="420">
        <v>2430664.3629999999</v>
      </c>
      <c r="Y56" s="29">
        <v>84.5</v>
      </c>
      <c r="Z56" s="30">
        <f t="shared" si="0"/>
        <v>-0.72854109525166855</v>
      </c>
      <c r="AA56" s="31"/>
      <c r="AB56" s="27">
        <v>5602.6490000000003</v>
      </c>
      <c r="AC56" s="27">
        <v>5471.9780000000001</v>
      </c>
      <c r="AD56" s="422">
        <v>4998.9809999999998</v>
      </c>
      <c r="AE56" s="27">
        <v>4806.5720000000001</v>
      </c>
      <c r="AF56" s="27">
        <v>3861.1550000000002</v>
      </c>
      <c r="AG56" s="27">
        <v>4467.9290000000001</v>
      </c>
      <c r="AH56" s="27">
        <v>3683.45</v>
      </c>
      <c r="AI56" s="27">
        <v>2624.1219999999998</v>
      </c>
      <c r="AJ56" s="27">
        <v>1477.6569999999999</v>
      </c>
      <c r="AK56" s="27">
        <v>2495.3319999999999</v>
      </c>
      <c r="AL56" s="27">
        <v>2873.6419999999998</v>
      </c>
      <c r="AM56" s="27">
        <v>2343.761</v>
      </c>
      <c r="AN56" s="27">
        <v>1504.655</v>
      </c>
      <c r="AO56" s="27">
        <v>1945.877</v>
      </c>
      <c r="AP56" s="420">
        <v>1329.329</v>
      </c>
      <c r="AQ56" s="30">
        <f t="shared" si="1"/>
        <v>-0.73408000550512198</v>
      </c>
      <c r="AR56" s="32"/>
      <c r="AS56" s="33">
        <f t="shared" si="6"/>
        <v>1.0761428979497252</v>
      </c>
      <c r="AT56" s="34">
        <f t="shared" si="6"/>
        <v>1.0573180056772911</v>
      </c>
      <c r="AU56" s="35">
        <f t="shared" si="6"/>
        <v>1.1165818924031501</v>
      </c>
      <c r="AV56" s="34">
        <f t="shared" si="6"/>
        <v>0.95892524733551598</v>
      </c>
      <c r="AW56" s="34">
        <f t="shared" si="6"/>
        <v>0.78252136726024124</v>
      </c>
      <c r="AX56" s="34">
        <f t="shared" si="6"/>
        <v>0.79150889143410119</v>
      </c>
      <c r="AY56" s="34">
        <f t="shared" si="6"/>
        <v>0.69107254329264278</v>
      </c>
      <c r="AZ56" s="34">
        <f t="shared" si="6"/>
        <v>0.62938469414758436</v>
      </c>
      <c r="BA56" s="34">
        <f t="shared" si="6"/>
        <v>0.74147500149285328</v>
      </c>
      <c r="BB56" s="34">
        <f t="shared" si="6"/>
        <v>0.72440135065661992</v>
      </c>
      <c r="BC56" s="34">
        <f t="shared" si="6"/>
        <v>0.81389838682047022</v>
      </c>
      <c r="BD56" s="34">
        <f t="shared" si="6"/>
        <v>1.0580006250545817</v>
      </c>
      <c r="BE56" s="34">
        <f t="shared" si="6"/>
        <v>1.1079913809963466</v>
      </c>
      <c r="BF56" s="34">
        <f t="shared" si="6"/>
        <v>1.0678822280492302</v>
      </c>
      <c r="BG56" s="34">
        <f t="shared" si="6"/>
        <v>1.0937988973181816</v>
      </c>
      <c r="BH56" s="36">
        <f t="shared" si="3"/>
        <v>-2.0404231198782988E-2</v>
      </c>
      <c r="BI56" s="25"/>
      <c r="BJ56" s="423" t="s">
        <v>473</v>
      </c>
      <c r="BK56" s="423" t="s">
        <v>633</v>
      </c>
    </row>
    <row r="57" spans="1:63" s="37" customFormat="1" ht="39" thickBot="1" x14ac:dyDescent="0.25">
      <c r="A57" s="21">
        <v>67</v>
      </c>
      <c r="B57" s="50"/>
      <c r="C57" s="51"/>
      <c r="D57" s="52"/>
      <c r="E57" s="54">
        <v>1</v>
      </c>
      <c r="F57" s="50"/>
      <c r="G57" s="50"/>
      <c r="H57" s="51">
        <v>6018</v>
      </c>
      <c r="I57" s="53" t="s">
        <v>90</v>
      </c>
      <c r="J57" s="55">
        <v>6522402.75</v>
      </c>
      <c r="K57" s="55">
        <v>6495394.875</v>
      </c>
      <c r="L57" s="56">
        <v>6234367.4249999998</v>
      </c>
      <c r="M57" s="55">
        <v>5001676.2249999996</v>
      </c>
      <c r="N57" s="55">
        <v>5851237.5499999998</v>
      </c>
      <c r="O57" s="55">
        <v>6127023.4000000004</v>
      </c>
      <c r="P57" s="55">
        <v>6212668.875</v>
      </c>
      <c r="Q57" s="55">
        <v>5961879.4819999998</v>
      </c>
      <c r="R57" s="55">
        <v>4033049.3849999998</v>
      </c>
      <c r="S57" s="55">
        <v>4161979.5150000001</v>
      </c>
      <c r="T57" s="55">
        <v>3412094.9130000002</v>
      </c>
      <c r="U57" s="55">
        <v>1845628.585</v>
      </c>
      <c r="V57" s="55">
        <v>0</v>
      </c>
      <c r="W57" s="55">
        <v>0</v>
      </c>
      <c r="X57" s="425">
        <v>0</v>
      </c>
      <c r="Y57" s="57">
        <v>85</v>
      </c>
      <c r="Z57" s="58">
        <f t="shared" si="0"/>
        <v>-1</v>
      </c>
      <c r="AA57" s="59"/>
      <c r="AB57" s="55">
        <v>3575.8980000000001</v>
      </c>
      <c r="AC57" s="55">
        <v>3350.2280000000001</v>
      </c>
      <c r="AD57" s="426">
        <v>3425.4540000000002</v>
      </c>
      <c r="AE57" s="55">
        <v>2359.5430000000001</v>
      </c>
      <c r="AF57" s="55">
        <v>2265.011</v>
      </c>
      <c r="AG57" s="55">
        <v>2460.8649999999998</v>
      </c>
      <c r="AH57" s="55">
        <v>2216.2829999999999</v>
      </c>
      <c r="AI57" s="55">
        <v>1931.3530000000001</v>
      </c>
      <c r="AJ57" s="55">
        <v>1437.7090000000001</v>
      </c>
      <c r="AK57" s="55">
        <v>1491.1679999999999</v>
      </c>
      <c r="AL57" s="55">
        <v>1447.184</v>
      </c>
      <c r="AM57" s="55">
        <v>893.27099999999996</v>
      </c>
      <c r="AN57" s="55">
        <v>0</v>
      </c>
      <c r="AO57" s="55">
        <v>0</v>
      </c>
      <c r="AP57" s="425">
        <v>0</v>
      </c>
      <c r="AQ57" s="58">
        <f t="shared" si="1"/>
        <v>-1</v>
      </c>
      <c r="AR57" s="75"/>
      <c r="AS57" s="76">
        <f t="shared" si="6"/>
        <v>1.0964971459329156</v>
      </c>
      <c r="AT57" s="77">
        <f t="shared" si="6"/>
        <v>1.031570232287071</v>
      </c>
      <c r="AU57" s="78">
        <f t="shared" si="6"/>
        <v>1.0988938464755307</v>
      </c>
      <c r="AV57" s="77">
        <f t="shared" si="6"/>
        <v>0.94350089604210641</v>
      </c>
      <c r="AW57" s="77">
        <f t="shared" si="6"/>
        <v>0.77419895556966412</v>
      </c>
      <c r="AX57" s="77">
        <f t="shared" si="6"/>
        <v>0.80328238994484658</v>
      </c>
      <c r="AY57" s="77">
        <f t="shared" si="6"/>
        <v>0.71347211467149052</v>
      </c>
      <c r="AZ57" s="77">
        <f t="shared" si="6"/>
        <v>0.64790071850030062</v>
      </c>
      <c r="BA57" s="77">
        <f t="shared" si="6"/>
        <v>0.7129637466613864</v>
      </c>
      <c r="BB57" s="77">
        <f t="shared" si="6"/>
        <v>0.71656671765238134</v>
      </c>
      <c r="BC57" s="77">
        <f t="shared" si="6"/>
        <v>0.84826714197560182</v>
      </c>
      <c r="BD57" s="77">
        <f t="shared" si="6"/>
        <v>0.96798565785108925</v>
      </c>
      <c r="BE57" s="77">
        <f t="shared" si="6"/>
        <v>0</v>
      </c>
      <c r="BF57" s="77">
        <f t="shared" si="6"/>
        <v>0</v>
      </c>
      <c r="BG57" s="77">
        <f t="shared" si="6"/>
        <v>0</v>
      </c>
      <c r="BH57" s="79">
        <f t="shared" si="3"/>
        <v>-1</v>
      </c>
      <c r="BI57" s="53"/>
      <c r="BJ57" s="427" t="s">
        <v>461</v>
      </c>
      <c r="BK57" s="423" t="s">
        <v>633</v>
      </c>
    </row>
    <row r="58" spans="1:63" s="37" customFormat="1" ht="51" x14ac:dyDescent="0.2">
      <c r="A58" s="438">
        <v>68</v>
      </c>
      <c r="B58" s="449" t="s">
        <v>96</v>
      </c>
      <c r="C58" s="450">
        <v>26</v>
      </c>
      <c r="D58" s="451">
        <v>1702</v>
      </c>
      <c r="E58" s="452" t="s">
        <v>355</v>
      </c>
      <c r="F58" s="449" t="s">
        <v>95</v>
      </c>
      <c r="G58" s="449" t="s">
        <v>40</v>
      </c>
      <c r="H58" s="450">
        <v>8006</v>
      </c>
      <c r="I58" s="453" t="s">
        <v>94</v>
      </c>
      <c r="J58" s="65">
        <v>15414132.701000001</v>
      </c>
      <c r="K58" s="65">
        <v>14535365.25</v>
      </c>
      <c r="L58" s="66">
        <v>11701995.25</v>
      </c>
      <c r="M58" s="65">
        <v>5938234.0199999996</v>
      </c>
      <c r="N58" s="65">
        <v>4109142.5049999999</v>
      </c>
      <c r="O58" s="65">
        <v>8209736.4749999996</v>
      </c>
      <c r="P58" s="65">
        <v>3622685.0690000001</v>
      </c>
      <c r="Q58" s="65">
        <v>4584312.51</v>
      </c>
      <c r="R58" s="65">
        <v>1848086.639</v>
      </c>
      <c r="S58" s="65">
        <v>1046106.6969999999</v>
      </c>
      <c r="T58" s="65">
        <v>1873416.9170000001</v>
      </c>
      <c r="U58" s="65">
        <v>1727143.531</v>
      </c>
      <c r="V58" s="65">
        <v>1684957.7919999999</v>
      </c>
      <c r="W58" s="65">
        <v>886431.799</v>
      </c>
      <c r="X58" s="428">
        <v>159843.16400000002</v>
      </c>
      <c r="Y58" s="67">
        <v>96</v>
      </c>
      <c r="Z58" s="68">
        <f t="shared" si="0"/>
        <v>-0.98634052051935328</v>
      </c>
      <c r="AA58" s="69"/>
      <c r="AB58" s="65">
        <v>6149.424</v>
      </c>
      <c r="AC58" s="65">
        <v>4578.2260000000006</v>
      </c>
      <c r="AD58" s="429">
        <v>4588.6899999999996</v>
      </c>
      <c r="AE58" s="65">
        <v>2991.518</v>
      </c>
      <c r="AF58" s="65">
        <v>2347.67</v>
      </c>
      <c r="AG58" s="65">
        <v>2658.83</v>
      </c>
      <c r="AH58" s="65">
        <v>587.14200000000005</v>
      </c>
      <c r="AI58" s="65">
        <v>1393.8309999999999</v>
      </c>
      <c r="AJ58" s="65">
        <v>666.06299999999999</v>
      </c>
      <c r="AK58" s="65">
        <v>368.53700000000003</v>
      </c>
      <c r="AL58" s="65">
        <v>261.52499999999998</v>
      </c>
      <c r="AM58" s="65">
        <v>83.057000000000002</v>
      </c>
      <c r="AN58" s="65">
        <v>70.611999999999995</v>
      </c>
      <c r="AO58" s="65">
        <v>69.894000000000005</v>
      </c>
      <c r="AP58" s="428">
        <v>35.444000000000003</v>
      </c>
      <c r="AQ58" s="68">
        <f t="shared" si="1"/>
        <v>-0.99227579112993025</v>
      </c>
      <c r="AR58" s="32"/>
      <c r="AS58" s="33">
        <f t="shared" si="6"/>
        <v>0.79789425967522032</v>
      </c>
      <c r="AT58" s="34">
        <f t="shared" si="6"/>
        <v>0.62994302809143388</v>
      </c>
      <c r="AU58" s="35">
        <f t="shared" si="6"/>
        <v>0.78425771023962776</v>
      </c>
      <c r="AV58" s="34">
        <f t="shared" si="6"/>
        <v>1.007544663926869</v>
      </c>
      <c r="AW58" s="34">
        <f t="shared" si="6"/>
        <v>1.1426568911364636</v>
      </c>
      <c r="AX58" s="34">
        <f t="shared" si="6"/>
        <v>0.64772602825841619</v>
      </c>
      <c r="AY58" s="34">
        <f t="shared" si="6"/>
        <v>0.32414741486875848</v>
      </c>
      <c r="AZ58" s="34">
        <f t="shared" si="6"/>
        <v>0.6080872527601745</v>
      </c>
      <c r="BA58" s="34">
        <f t="shared" si="6"/>
        <v>0.72081360899877167</v>
      </c>
      <c r="BB58" s="34">
        <f t="shared" si="6"/>
        <v>0.70458778450970971</v>
      </c>
      <c r="BC58" s="34">
        <f t="shared" si="6"/>
        <v>0.27919572800569514</v>
      </c>
      <c r="BD58" s="34">
        <f t="shared" si="6"/>
        <v>9.6178457098942752E-2</v>
      </c>
      <c r="BE58" s="34">
        <f t="shared" si="6"/>
        <v>8.381456240062303E-2</v>
      </c>
      <c r="BF58" s="34">
        <f t="shared" si="6"/>
        <v>0.15769741130417186</v>
      </c>
      <c r="BG58" s="34">
        <f t="shared" si="6"/>
        <v>0.44348471480456925</v>
      </c>
      <c r="BH58" s="36">
        <f t="shared" si="3"/>
        <v>-0.43451660211403759</v>
      </c>
      <c r="BI58" s="63"/>
      <c r="BJ58" s="430" t="s">
        <v>620</v>
      </c>
      <c r="BK58" s="430"/>
    </row>
    <row r="59" spans="1:63" s="37" customFormat="1" ht="76.5" x14ac:dyDescent="0.2">
      <c r="A59" s="21">
        <v>69</v>
      </c>
      <c r="B59" s="22"/>
      <c r="C59" s="23"/>
      <c r="D59" s="24">
        <v>1733</v>
      </c>
      <c r="E59" s="26" t="s">
        <v>355</v>
      </c>
      <c r="F59" s="22" t="s">
        <v>98</v>
      </c>
      <c r="G59" s="22" t="s">
        <v>9</v>
      </c>
      <c r="H59" s="23">
        <v>1552</v>
      </c>
      <c r="I59" s="25" t="s">
        <v>99</v>
      </c>
      <c r="J59" s="27">
        <v>80713983.794</v>
      </c>
      <c r="K59" s="27">
        <v>99238958.400000006</v>
      </c>
      <c r="L59" s="28">
        <v>75862552.627000004</v>
      </c>
      <c r="M59" s="27">
        <v>98268815.875</v>
      </c>
      <c r="N59" s="27">
        <v>78133106.687999994</v>
      </c>
      <c r="O59" s="27">
        <v>94788245.296000004</v>
      </c>
      <c r="P59" s="27">
        <v>81204032.754999995</v>
      </c>
      <c r="Q59" s="27">
        <v>99028862.085999995</v>
      </c>
      <c r="R59" s="27">
        <v>90947825.027999997</v>
      </c>
      <c r="S59" s="27">
        <v>96066312.307999998</v>
      </c>
      <c r="T59" s="27">
        <v>105887891.49599999</v>
      </c>
      <c r="U59" s="27">
        <v>81340919.643999994</v>
      </c>
      <c r="V59" s="27">
        <v>79641950.816</v>
      </c>
      <c r="W59" s="27">
        <v>84331444.57100001</v>
      </c>
      <c r="X59" s="420">
        <v>81730168.716000006</v>
      </c>
      <c r="Y59" s="29">
        <v>36.4</v>
      </c>
      <c r="Z59" s="30">
        <f t="shared" si="0"/>
        <v>7.7345355327678181E-2</v>
      </c>
      <c r="AA59" s="31"/>
      <c r="AB59" s="27">
        <v>49287.422999999995</v>
      </c>
      <c r="AC59" s="27">
        <v>58357.264999999999</v>
      </c>
      <c r="AD59" s="422">
        <v>43227.925999999999</v>
      </c>
      <c r="AE59" s="27">
        <v>62033.773000000001</v>
      </c>
      <c r="AF59" s="27">
        <v>49118.567999999999</v>
      </c>
      <c r="AG59" s="27">
        <v>59255.864000000001</v>
      </c>
      <c r="AH59" s="27">
        <v>49866.69</v>
      </c>
      <c r="AI59" s="27">
        <v>61881.548999999999</v>
      </c>
      <c r="AJ59" s="27">
        <v>57700.877999999997</v>
      </c>
      <c r="AK59" s="27">
        <v>33721.146999999997</v>
      </c>
      <c r="AL59" s="27">
        <v>1120.847</v>
      </c>
      <c r="AM59" s="27">
        <v>1520.6840000000002</v>
      </c>
      <c r="AN59" s="27">
        <v>1024.2180000000001</v>
      </c>
      <c r="AO59" s="27">
        <v>1200.1680000000001</v>
      </c>
      <c r="AP59" s="420">
        <v>1250.0169999999998</v>
      </c>
      <c r="AQ59" s="30">
        <f t="shared" si="1"/>
        <v>-0.97108311418873072</v>
      </c>
      <c r="AR59" s="32"/>
      <c r="AS59" s="33">
        <f t="shared" si="6"/>
        <v>1.2212858462244272</v>
      </c>
      <c r="AT59" s="34">
        <f t="shared" si="6"/>
        <v>1.176095878894271</v>
      </c>
      <c r="AU59" s="35">
        <f t="shared" si="6"/>
        <v>1.1396380560127601</v>
      </c>
      <c r="AV59" s="34">
        <f t="shared" si="6"/>
        <v>1.2625322173192413</v>
      </c>
      <c r="AW59" s="34">
        <f t="shared" si="6"/>
        <v>1.2573048757971332</v>
      </c>
      <c r="AX59" s="34">
        <f t="shared" si="6"/>
        <v>1.2502787411025227</v>
      </c>
      <c r="AY59" s="34">
        <f t="shared" si="6"/>
        <v>1.2281825990207254</v>
      </c>
      <c r="AZ59" s="34">
        <f t="shared" si="6"/>
        <v>1.2497679504033881</v>
      </c>
      <c r="BA59" s="34">
        <f t="shared" si="6"/>
        <v>1.2688786781264028</v>
      </c>
      <c r="BB59" s="34">
        <f t="shared" si="6"/>
        <v>0.7020389601692214</v>
      </c>
      <c r="BC59" s="34">
        <f t="shared" si="6"/>
        <v>2.1170447048562507E-2</v>
      </c>
      <c r="BD59" s="34">
        <f t="shared" si="6"/>
        <v>3.739038129038836E-2</v>
      </c>
      <c r="BE59" s="34">
        <f t="shared" si="6"/>
        <v>2.5720565342913112E-2</v>
      </c>
      <c r="BF59" s="34">
        <f t="shared" si="6"/>
        <v>2.8463119684604937E-2</v>
      </c>
      <c r="BG59" s="34">
        <f t="shared" si="6"/>
        <v>3.0588876045114261E-2</v>
      </c>
      <c r="BH59" s="36">
        <f t="shared" si="3"/>
        <v>-0.97315913075758875</v>
      </c>
      <c r="BI59" s="25" t="s">
        <v>333</v>
      </c>
      <c r="BJ59" s="423" t="s">
        <v>530</v>
      </c>
      <c r="BK59" s="423"/>
    </row>
    <row r="60" spans="1:63" s="37" customFormat="1" ht="76.5" x14ac:dyDescent="0.2">
      <c r="A60" s="21">
        <v>70</v>
      </c>
      <c r="B60" s="22"/>
      <c r="C60" s="23"/>
      <c r="D60" s="24"/>
      <c r="E60" s="26" t="s">
        <v>351</v>
      </c>
      <c r="F60" s="22"/>
      <c r="G60" s="22"/>
      <c r="H60" s="23">
        <v>2378</v>
      </c>
      <c r="I60" s="25" t="s">
        <v>97</v>
      </c>
      <c r="J60" s="27">
        <v>95592884.856000006</v>
      </c>
      <c r="K60" s="27">
        <v>71925225.890000001</v>
      </c>
      <c r="L60" s="28">
        <v>82484121.109999999</v>
      </c>
      <c r="M60" s="27">
        <v>70455798.278999999</v>
      </c>
      <c r="N60" s="27">
        <v>80397267.219999999</v>
      </c>
      <c r="O60" s="27">
        <v>81754611.680000007</v>
      </c>
      <c r="P60" s="27">
        <v>88405483.56099999</v>
      </c>
      <c r="Q60" s="27">
        <v>101822522.623</v>
      </c>
      <c r="R60" s="27">
        <v>94985969.164000005</v>
      </c>
      <c r="S60" s="27">
        <v>88678572.358999997</v>
      </c>
      <c r="T60" s="27">
        <v>80174782.420000002</v>
      </c>
      <c r="U60" s="27">
        <v>84763264.662999988</v>
      </c>
      <c r="V60" s="27">
        <v>79004643.576999992</v>
      </c>
      <c r="W60" s="27">
        <v>76714374.627999991</v>
      </c>
      <c r="X60" s="420">
        <v>76093903.535999998</v>
      </c>
      <c r="Y60" s="29">
        <v>50</v>
      </c>
      <c r="Z60" s="30">
        <f t="shared" si="0"/>
        <v>-7.7472093877051451E-2</v>
      </c>
      <c r="AA60" s="31"/>
      <c r="AB60" s="27">
        <v>58254.995000000003</v>
      </c>
      <c r="AC60" s="27">
        <v>44389.834999999999</v>
      </c>
      <c r="AD60" s="422">
        <v>48676.148999999998</v>
      </c>
      <c r="AE60" s="27">
        <v>46010.774000000005</v>
      </c>
      <c r="AF60" s="27">
        <v>50616.191999999995</v>
      </c>
      <c r="AG60" s="27">
        <v>51049.89</v>
      </c>
      <c r="AH60" s="27">
        <v>53703.206000000006</v>
      </c>
      <c r="AI60" s="27">
        <v>64510.913999999997</v>
      </c>
      <c r="AJ60" s="27">
        <v>60681.376000000004</v>
      </c>
      <c r="AK60" s="27">
        <v>52176.820999999996</v>
      </c>
      <c r="AL60" s="27">
        <v>46486.952000000005</v>
      </c>
      <c r="AM60" s="27">
        <v>47550.402000000002</v>
      </c>
      <c r="AN60" s="27">
        <v>48126.398000000001</v>
      </c>
      <c r="AO60" s="27">
        <v>42565.362000000001</v>
      </c>
      <c r="AP60" s="420">
        <v>5036.1589999999997</v>
      </c>
      <c r="AQ60" s="30">
        <f t="shared" si="1"/>
        <v>-0.89653743972227551</v>
      </c>
      <c r="AR60" s="32"/>
      <c r="AS60" s="33">
        <f t="shared" si="6"/>
        <v>1.2188144564891965</v>
      </c>
      <c r="AT60" s="34">
        <f t="shared" si="6"/>
        <v>1.2343328630733341</v>
      </c>
      <c r="AU60" s="35">
        <f t="shared" si="6"/>
        <v>1.1802550198743338</v>
      </c>
      <c r="AV60" s="34">
        <f t="shared" si="6"/>
        <v>1.3060890692856983</v>
      </c>
      <c r="AW60" s="34">
        <f t="shared" si="6"/>
        <v>1.2591520520590151</v>
      </c>
      <c r="AX60" s="34">
        <f t="shared" si="6"/>
        <v>1.2488565219982217</v>
      </c>
      <c r="AY60" s="34">
        <f t="shared" si="6"/>
        <v>1.2149292970711409</v>
      </c>
      <c r="AZ60" s="34">
        <f t="shared" si="6"/>
        <v>1.2671246466531378</v>
      </c>
      <c r="BA60" s="34">
        <f t="shared" si="6"/>
        <v>1.2776913587148711</v>
      </c>
      <c r="BB60" s="34">
        <f t="shared" si="6"/>
        <v>1.1767627649387742</v>
      </c>
      <c r="BC60" s="34">
        <f t="shared" si="6"/>
        <v>1.1596402409045665</v>
      </c>
      <c r="BD60" s="34">
        <f t="shared" si="6"/>
        <v>1.1219577770877489</v>
      </c>
      <c r="BE60" s="34">
        <f t="shared" si="6"/>
        <v>1.2183182107035204</v>
      </c>
      <c r="BF60" s="34">
        <f t="shared" si="6"/>
        <v>1.1097101998525336</v>
      </c>
      <c r="BG60" s="34">
        <f t="shared" si="6"/>
        <v>0.13236695099016427</v>
      </c>
      <c r="BH60" s="36">
        <f t="shared" si="3"/>
        <v>-0.88784885574622852</v>
      </c>
      <c r="BI60" s="25"/>
      <c r="BJ60" s="423" t="s">
        <v>531</v>
      </c>
      <c r="BK60" s="423"/>
    </row>
    <row r="61" spans="1:63" s="37" customFormat="1" ht="51" x14ac:dyDescent="0.2">
      <c r="A61" s="438">
        <v>71</v>
      </c>
      <c r="B61" s="444"/>
      <c r="C61" s="445"/>
      <c r="D61" s="446">
        <v>1743</v>
      </c>
      <c r="E61" s="447">
        <v>7</v>
      </c>
      <c r="F61" s="444" t="s">
        <v>101</v>
      </c>
      <c r="G61" s="444" t="s">
        <v>9</v>
      </c>
      <c r="H61" s="445">
        <v>6250</v>
      </c>
      <c r="I61" s="448" t="s">
        <v>100</v>
      </c>
      <c r="J61" s="27">
        <v>30424279.070999999</v>
      </c>
      <c r="K61" s="27">
        <v>8608083.9059999995</v>
      </c>
      <c r="L61" s="28">
        <v>22691354.302999999</v>
      </c>
      <c r="M61" s="27">
        <v>26088697.118999999</v>
      </c>
      <c r="N61" s="27">
        <v>25930295.554000001</v>
      </c>
      <c r="O61" s="27">
        <v>23592556.090999998</v>
      </c>
      <c r="P61" s="27">
        <v>23881494.037</v>
      </c>
      <c r="Q61" s="27">
        <v>22356083.210000001</v>
      </c>
      <c r="R61" s="27">
        <v>26482554.337000001</v>
      </c>
      <c r="S61" s="27">
        <v>21765140.5</v>
      </c>
      <c r="T61" s="27">
        <v>19064005.324000001</v>
      </c>
      <c r="U61" s="27">
        <v>19006288.087000001</v>
      </c>
      <c r="V61" s="27">
        <v>21500665.476</v>
      </c>
      <c r="W61" s="27">
        <v>22916373.009</v>
      </c>
      <c r="X61" s="420">
        <v>16657871.683</v>
      </c>
      <c r="Y61" s="29">
        <v>91</v>
      </c>
      <c r="Z61" s="30">
        <f t="shared" si="0"/>
        <v>-0.2658934561346265</v>
      </c>
      <c r="AA61" s="31"/>
      <c r="AB61" s="27">
        <v>21911.827000000001</v>
      </c>
      <c r="AC61" s="27">
        <v>6333.0479999999998</v>
      </c>
      <c r="AD61" s="422">
        <v>15979.826999999999</v>
      </c>
      <c r="AE61" s="27">
        <v>19748.52</v>
      </c>
      <c r="AF61" s="27">
        <v>16803.728999999999</v>
      </c>
      <c r="AG61" s="27">
        <v>15855.66</v>
      </c>
      <c r="AH61" s="27">
        <v>16204.700999999999</v>
      </c>
      <c r="AI61" s="27">
        <v>12885.289000000001</v>
      </c>
      <c r="AJ61" s="27">
        <v>14303.86</v>
      </c>
      <c r="AK61" s="27">
        <v>11345.772999999999</v>
      </c>
      <c r="AL61" s="27">
        <v>11564.351000000001</v>
      </c>
      <c r="AM61" s="27">
        <v>13376.674999999999</v>
      </c>
      <c r="AN61" s="27">
        <v>10987.912</v>
      </c>
      <c r="AO61" s="27">
        <v>10643.454</v>
      </c>
      <c r="AP61" s="420">
        <v>9244.643</v>
      </c>
      <c r="AQ61" s="30">
        <f t="shared" si="1"/>
        <v>-0.42148040776661722</v>
      </c>
      <c r="AR61" s="32"/>
      <c r="AS61" s="33">
        <f t="shared" si="6"/>
        <v>1.4404171713561522</v>
      </c>
      <c r="AT61" s="34">
        <f t="shared" si="6"/>
        <v>1.4714187429297114</v>
      </c>
      <c r="AU61" s="35">
        <f t="shared" si="6"/>
        <v>1.4084507065219394</v>
      </c>
      <c r="AV61" s="34">
        <f t="shared" si="6"/>
        <v>1.5139521847273434</v>
      </c>
      <c r="AW61" s="34">
        <f t="shared" si="6"/>
        <v>1.2960692225822208</v>
      </c>
      <c r="AX61" s="34">
        <f t="shared" si="6"/>
        <v>1.3441239634096755</v>
      </c>
      <c r="AY61" s="34">
        <f t="shared" si="6"/>
        <v>1.357092732547954</v>
      </c>
      <c r="AZ61" s="34">
        <f t="shared" si="6"/>
        <v>1.1527322455336306</v>
      </c>
      <c r="BA61" s="34">
        <f t="shared" si="6"/>
        <v>1.0802477599387319</v>
      </c>
      <c r="BB61" s="34">
        <f t="shared" si="6"/>
        <v>1.0425637270754122</v>
      </c>
      <c r="BC61" s="34">
        <f t="shared" si="6"/>
        <v>1.2132131525835699</v>
      </c>
      <c r="BD61" s="34">
        <f t="shared" si="6"/>
        <v>1.4076052029485371</v>
      </c>
      <c r="BE61" s="34">
        <f t="shared" si="6"/>
        <v>1.022099712426594</v>
      </c>
      <c r="BF61" s="34">
        <f t="shared" si="6"/>
        <v>0.92889516118628124</v>
      </c>
      <c r="BG61" s="34">
        <f t="shared" si="6"/>
        <v>1.1099428757677987</v>
      </c>
      <c r="BH61" s="36">
        <f t="shared" si="3"/>
        <v>-0.21194055948985449</v>
      </c>
      <c r="BI61" s="25"/>
      <c r="BJ61" s="423" t="s">
        <v>532</v>
      </c>
      <c r="BK61" s="423"/>
    </row>
    <row r="62" spans="1:63" s="37" customFormat="1" ht="39" thickBot="1" x14ac:dyDescent="0.25">
      <c r="A62" s="438">
        <v>72</v>
      </c>
      <c r="B62" s="454"/>
      <c r="C62" s="455"/>
      <c r="D62" s="456">
        <v>1745</v>
      </c>
      <c r="E62" s="457" t="s">
        <v>359</v>
      </c>
      <c r="F62" s="454" t="s">
        <v>103</v>
      </c>
      <c r="G62" s="454" t="s">
        <v>9</v>
      </c>
      <c r="H62" s="455">
        <v>3113</v>
      </c>
      <c r="I62" s="458" t="s">
        <v>102</v>
      </c>
      <c r="J62" s="55">
        <v>23901098.943</v>
      </c>
      <c r="K62" s="55">
        <v>28407802.416999999</v>
      </c>
      <c r="L62" s="56">
        <v>29653709.210000001</v>
      </c>
      <c r="M62" s="55">
        <v>24008692.965999998</v>
      </c>
      <c r="N62" s="55">
        <v>27463429.714000002</v>
      </c>
      <c r="O62" s="55">
        <v>27170088.039000001</v>
      </c>
      <c r="P62" s="55">
        <v>28929918.714000002</v>
      </c>
      <c r="Q62" s="55">
        <v>25411707.789000001</v>
      </c>
      <c r="R62" s="55">
        <v>27858288.623</v>
      </c>
      <c r="S62" s="55">
        <v>28805310.116</v>
      </c>
      <c r="T62" s="55">
        <v>23533348.18</v>
      </c>
      <c r="U62" s="55">
        <v>26906821.017999999</v>
      </c>
      <c r="V62" s="55">
        <v>27805077.375</v>
      </c>
      <c r="W62" s="55">
        <v>27458144.111000001</v>
      </c>
      <c r="X62" s="425">
        <v>21153056.318999998</v>
      </c>
      <c r="Y62" s="57">
        <v>68.5</v>
      </c>
      <c r="Z62" s="58">
        <f t="shared" si="0"/>
        <v>-0.28666406724368099</v>
      </c>
      <c r="AA62" s="59"/>
      <c r="AB62" s="55">
        <v>15683.683000000001</v>
      </c>
      <c r="AC62" s="55">
        <v>17692.919999999998</v>
      </c>
      <c r="AD62" s="426">
        <v>19236.829000000002</v>
      </c>
      <c r="AE62" s="55">
        <v>15448.257</v>
      </c>
      <c r="AF62" s="55">
        <v>16971.957999999999</v>
      </c>
      <c r="AG62" s="55">
        <v>16400.136999999999</v>
      </c>
      <c r="AH62" s="55">
        <v>18566.079000000002</v>
      </c>
      <c r="AI62" s="55">
        <v>17307.957999999999</v>
      </c>
      <c r="AJ62" s="55">
        <v>18200.388999999999</v>
      </c>
      <c r="AK62" s="55">
        <v>17926.458999999999</v>
      </c>
      <c r="AL62" s="55">
        <v>15181.358</v>
      </c>
      <c r="AM62" s="55">
        <v>16421.304</v>
      </c>
      <c r="AN62" s="55">
        <v>16999.394</v>
      </c>
      <c r="AO62" s="55">
        <v>16253.878000000001</v>
      </c>
      <c r="AP62" s="425">
        <v>12300.39</v>
      </c>
      <c r="AQ62" s="58">
        <f t="shared" si="1"/>
        <v>-0.360581205977347</v>
      </c>
      <c r="AR62" s="32"/>
      <c r="AS62" s="33">
        <f t="shared" si="6"/>
        <v>1.3123817475843165</v>
      </c>
      <c r="AT62" s="34">
        <f t="shared" si="6"/>
        <v>1.2456380638167264</v>
      </c>
      <c r="AU62" s="35">
        <f t="shared" si="6"/>
        <v>1.2974315532515468</v>
      </c>
      <c r="AV62" s="34">
        <f t="shared" si="6"/>
        <v>1.2868886300372209</v>
      </c>
      <c r="AW62" s="34">
        <f t="shared" si="6"/>
        <v>1.2359678435463743</v>
      </c>
      <c r="AX62" s="34">
        <f t="shared" si="6"/>
        <v>1.2072200116877949</v>
      </c>
      <c r="AY62" s="34">
        <f t="shared" si="6"/>
        <v>1.2835209931658296</v>
      </c>
      <c r="AZ62" s="34">
        <f t="shared" si="6"/>
        <v>1.3622034491906221</v>
      </c>
      <c r="BA62" s="34">
        <f t="shared" si="6"/>
        <v>1.306640852659817</v>
      </c>
      <c r="BB62" s="34">
        <f t="shared" si="6"/>
        <v>1.2446634962657592</v>
      </c>
      <c r="BC62" s="34">
        <f t="shared" si="6"/>
        <v>1.2901995826417931</v>
      </c>
      <c r="BD62" s="34">
        <f t="shared" si="6"/>
        <v>1.2206052873369584</v>
      </c>
      <c r="BE62" s="34">
        <f t="shared" si="6"/>
        <v>1.222754662447689</v>
      </c>
      <c r="BF62" s="34">
        <f t="shared" si="6"/>
        <v>1.1839021555348701</v>
      </c>
      <c r="BG62" s="34">
        <f t="shared" si="6"/>
        <v>1.1629893869238745</v>
      </c>
      <c r="BH62" s="36">
        <f t="shared" si="3"/>
        <v>-0.10362177950022966</v>
      </c>
      <c r="BI62" s="53"/>
      <c r="BJ62" s="427" t="s">
        <v>533</v>
      </c>
      <c r="BK62" s="427"/>
    </row>
    <row r="63" spans="1:63" s="37" customFormat="1" ht="52.5" customHeight="1" x14ac:dyDescent="0.2">
      <c r="A63" s="21">
        <v>73</v>
      </c>
      <c r="B63" s="60" t="s">
        <v>106</v>
      </c>
      <c r="C63" s="61">
        <v>33</v>
      </c>
      <c r="D63" s="62">
        <v>2364</v>
      </c>
      <c r="E63" s="64">
        <v>1</v>
      </c>
      <c r="F63" s="60" t="s">
        <v>105</v>
      </c>
      <c r="G63" s="60" t="s">
        <v>9</v>
      </c>
      <c r="H63" s="61">
        <v>1355</v>
      </c>
      <c r="I63" s="63" t="s">
        <v>104</v>
      </c>
      <c r="J63" s="65">
        <v>10566038.244000001</v>
      </c>
      <c r="K63" s="65">
        <v>9602488.3320000004</v>
      </c>
      <c r="L63" s="66">
        <v>8754397.1390000004</v>
      </c>
      <c r="M63" s="65">
        <v>9763316.7170000002</v>
      </c>
      <c r="N63" s="65">
        <v>9379988.0739999991</v>
      </c>
      <c r="O63" s="65">
        <v>10249994.028999999</v>
      </c>
      <c r="P63" s="65">
        <v>9082391.159</v>
      </c>
      <c r="Q63" s="65">
        <v>10869517.507999999</v>
      </c>
      <c r="R63" s="65">
        <v>8885298.3320000004</v>
      </c>
      <c r="S63" s="65">
        <v>8990654.2100000009</v>
      </c>
      <c r="T63" s="65">
        <v>7564343.8509999998</v>
      </c>
      <c r="U63" s="65">
        <v>6751198.0460000001</v>
      </c>
      <c r="V63" s="65">
        <v>4108662.5469999998</v>
      </c>
      <c r="W63" s="65">
        <v>4078239.6669999999</v>
      </c>
      <c r="X63" s="428">
        <v>3592489.395</v>
      </c>
      <c r="Y63" s="67">
        <v>29.5</v>
      </c>
      <c r="Z63" s="68">
        <f t="shared" si="0"/>
        <v>-0.5896360037179712</v>
      </c>
      <c r="AA63" s="69"/>
      <c r="AB63" s="65">
        <v>14112.585999999999</v>
      </c>
      <c r="AC63" s="65">
        <v>13267.094999999999</v>
      </c>
      <c r="AD63" s="429">
        <v>9754.4470000000001</v>
      </c>
      <c r="AE63" s="65">
        <v>9683.5540000000001</v>
      </c>
      <c r="AF63" s="65">
        <v>9153.8760000000002</v>
      </c>
      <c r="AG63" s="65">
        <v>10819.231</v>
      </c>
      <c r="AH63" s="65">
        <v>9997.7360000000008</v>
      </c>
      <c r="AI63" s="65">
        <v>11419.807000000001</v>
      </c>
      <c r="AJ63" s="65">
        <v>9924.3060000000005</v>
      </c>
      <c r="AK63" s="65">
        <v>11006.231</v>
      </c>
      <c r="AL63" s="65">
        <v>10074.751</v>
      </c>
      <c r="AM63" s="65">
        <v>8129.7060000000001</v>
      </c>
      <c r="AN63" s="65">
        <v>390.49599999999998</v>
      </c>
      <c r="AO63" s="65">
        <v>364.09199999999998</v>
      </c>
      <c r="AP63" s="428">
        <v>293.41899999999998</v>
      </c>
      <c r="AQ63" s="68">
        <f t="shared" si="1"/>
        <v>-0.96991946339961665</v>
      </c>
      <c r="AR63" s="70"/>
      <c r="AS63" s="71">
        <f t="shared" si="6"/>
        <v>2.6713107929576028</v>
      </c>
      <c r="AT63" s="72">
        <f t="shared" si="6"/>
        <v>2.7632618840655727</v>
      </c>
      <c r="AU63" s="73">
        <f t="shared" si="6"/>
        <v>2.228468013301538</v>
      </c>
      <c r="AV63" s="72">
        <f t="shared" si="6"/>
        <v>1.9836607334757221</v>
      </c>
      <c r="AW63" s="72">
        <f t="shared" si="6"/>
        <v>1.9517884090648794</v>
      </c>
      <c r="AX63" s="72">
        <f t="shared" si="6"/>
        <v>2.1110706931905474</v>
      </c>
      <c r="AY63" s="72">
        <f t="shared" si="6"/>
        <v>2.201564725626898</v>
      </c>
      <c r="AZ63" s="72">
        <f t="shared" si="6"/>
        <v>2.1012537109572684</v>
      </c>
      <c r="BA63" s="72">
        <f t="shared" si="6"/>
        <v>2.2338711946807819</v>
      </c>
      <c r="BB63" s="72">
        <f t="shared" si="6"/>
        <v>2.4483715518183629</v>
      </c>
      <c r="BC63" s="72">
        <f t="shared" si="6"/>
        <v>2.663747497059676</v>
      </c>
      <c r="BD63" s="72">
        <f t="shared" si="6"/>
        <v>2.4083743195229617</v>
      </c>
      <c r="BE63" s="72">
        <f t="shared" si="6"/>
        <v>0.19008424056880815</v>
      </c>
      <c r="BF63" s="72">
        <f t="shared" si="6"/>
        <v>0.17855350824333985</v>
      </c>
      <c r="BG63" s="72">
        <f t="shared" si="6"/>
        <v>0.16335135207824322</v>
      </c>
      <c r="BH63" s="74">
        <f t="shared" si="3"/>
        <v>-0.92669791484409358</v>
      </c>
      <c r="BI63" s="63"/>
      <c r="BJ63" s="430" t="s">
        <v>534</v>
      </c>
      <c r="BK63" s="1095" t="s">
        <v>638</v>
      </c>
    </row>
    <row r="64" spans="1:63" s="37" customFormat="1" ht="81" customHeight="1" x14ac:dyDescent="0.2">
      <c r="A64" s="21">
        <v>74</v>
      </c>
      <c r="B64" s="22"/>
      <c r="C64" s="23"/>
      <c r="D64" s="24"/>
      <c r="E64" s="26">
        <v>2</v>
      </c>
      <c r="F64" s="22"/>
      <c r="G64" s="22"/>
      <c r="H64" s="23">
        <v>1626</v>
      </c>
      <c r="I64" s="25" t="s">
        <v>107</v>
      </c>
      <c r="J64" s="27">
        <v>23293861.866999999</v>
      </c>
      <c r="K64" s="27">
        <v>21800999.826000001</v>
      </c>
      <c r="L64" s="28">
        <v>22013515.438000001</v>
      </c>
      <c r="M64" s="27">
        <v>22006524.063999999</v>
      </c>
      <c r="N64" s="27">
        <v>24024380.280999999</v>
      </c>
      <c r="O64" s="27">
        <v>23795571.351</v>
      </c>
      <c r="P64" s="27">
        <v>25328216.127999999</v>
      </c>
      <c r="Q64" s="27">
        <v>25448437.546999998</v>
      </c>
      <c r="R64" s="27">
        <v>21447235.848999999</v>
      </c>
      <c r="S64" s="27">
        <v>16328997.66</v>
      </c>
      <c r="T64" s="27">
        <v>19870941.090999998</v>
      </c>
      <c r="U64" s="27">
        <v>14850261.764</v>
      </c>
      <c r="V64" s="27">
        <v>9494092.3389999997</v>
      </c>
      <c r="W64" s="27">
        <v>10585287.710000001</v>
      </c>
      <c r="X64" s="420">
        <v>8079995.5659999996</v>
      </c>
      <c r="Y64" s="29">
        <v>46.4</v>
      </c>
      <c r="Z64" s="30">
        <f t="shared" si="0"/>
        <v>-0.63295296524733113</v>
      </c>
      <c r="AA64" s="31"/>
      <c r="AB64" s="27">
        <v>26426.111000000001</v>
      </c>
      <c r="AC64" s="27">
        <v>25132.923999999999</v>
      </c>
      <c r="AD64" s="422">
        <v>20902.460999999999</v>
      </c>
      <c r="AE64" s="27">
        <v>17413.266</v>
      </c>
      <c r="AF64" s="27">
        <v>20582.04</v>
      </c>
      <c r="AG64" s="27">
        <v>22947.75</v>
      </c>
      <c r="AH64" s="27">
        <v>22728.251</v>
      </c>
      <c r="AI64" s="27">
        <v>25064.080000000002</v>
      </c>
      <c r="AJ64" s="27">
        <v>21381.079000000002</v>
      </c>
      <c r="AK64" s="27">
        <v>17836.362000000001</v>
      </c>
      <c r="AL64" s="27">
        <v>23173.307000000001</v>
      </c>
      <c r="AM64" s="27">
        <v>14289.837</v>
      </c>
      <c r="AN64" s="27">
        <v>613.73699999999997</v>
      </c>
      <c r="AO64" s="27">
        <v>1036.442</v>
      </c>
      <c r="AP64" s="420">
        <v>750.59299999999996</v>
      </c>
      <c r="AQ64" s="30">
        <f t="shared" si="1"/>
        <v>-0.96409068769462114</v>
      </c>
      <c r="AR64" s="32"/>
      <c r="AS64" s="33">
        <f t="shared" si="6"/>
        <v>2.2689334341281899</v>
      </c>
      <c r="AT64" s="34">
        <f t="shared" si="6"/>
        <v>2.3056670978939531</v>
      </c>
      <c r="AU64" s="35">
        <f t="shared" si="6"/>
        <v>1.8990570641813906</v>
      </c>
      <c r="AV64" s="34">
        <f t="shared" si="6"/>
        <v>1.5825548777588176</v>
      </c>
      <c r="AW64" s="34">
        <f t="shared" si="6"/>
        <v>1.7134294212182097</v>
      </c>
      <c r="AX64" s="34">
        <f t="shared" si="6"/>
        <v>1.9287412486555511</v>
      </c>
      <c r="AY64" s="34">
        <f t="shared" si="6"/>
        <v>1.7946981252165033</v>
      </c>
      <c r="AZ64" s="34">
        <f t="shared" si="6"/>
        <v>1.9697932302295464</v>
      </c>
      <c r="BA64" s="34">
        <f t="shared" si="6"/>
        <v>1.9938307342292705</v>
      </c>
      <c r="BB64" s="34">
        <f t="shared" si="6"/>
        <v>2.1846242336959216</v>
      </c>
      <c r="BC64" s="34">
        <f t="shared" si="6"/>
        <v>2.3323814301372692</v>
      </c>
      <c r="BD64" s="34">
        <f t="shared" si="6"/>
        <v>1.9245232477506111</v>
      </c>
      <c r="BE64" s="34">
        <f t="shared" si="6"/>
        <v>0.12928818850410384</v>
      </c>
      <c r="BF64" s="34">
        <f t="shared" si="6"/>
        <v>0.19582689264475361</v>
      </c>
      <c r="BG64" s="34">
        <f t="shared" si="6"/>
        <v>0.18579044848946147</v>
      </c>
      <c r="BH64" s="36">
        <f t="shared" si="3"/>
        <v>-0.90216700066906708</v>
      </c>
      <c r="BI64" s="25"/>
      <c r="BJ64" s="423" t="s">
        <v>535</v>
      </c>
      <c r="BK64" s="1096"/>
    </row>
    <row r="65" spans="1:63" s="37" customFormat="1" ht="102.75" thickBot="1" x14ac:dyDescent="0.25">
      <c r="A65" s="438">
        <v>75</v>
      </c>
      <c r="B65" s="454"/>
      <c r="C65" s="455"/>
      <c r="D65" s="456">
        <v>8002</v>
      </c>
      <c r="E65" s="457">
        <v>1</v>
      </c>
      <c r="F65" s="454" t="s">
        <v>290</v>
      </c>
      <c r="G65" s="454" t="s">
        <v>40</v>
      </c>
      <c r="H65" s="455">
        <v>2832</v>
      </c>
      <c r="I65" s="458" t="s">
        <v>289</v>
      </c>
      <c r="J65" s="55">
        <v>6758598.4730000002</v>
      </c>
      <c r="K65" s="55">
        <v>6787543.8509999998</v>
      </c>
      <c r="L65" s="56">
        <v>9658943.9199999999</v>
      </c>
      <c r="M65" s="55">
        <v>26294861.212000001</v>
      </c>
      <c r="N65" s="55">
        <v>22477519.544</v>
      </c>
      <c r="O65" s="55">
        <v>16060699.300000001</v>
      </c>
      <c r="P65" s="55">
        <v>3601159.4569999999</v>
      </c>
      <c r="Q65" s="55">
        <v>4303866.6239999998</v>
      </c>
      <c r="R65" s="55">
        <v>1231842.0060000001</v>
      </c>
      <c r="S65" s="55">
        <v>2587904.5180000002</v>
      </c>
      <c r="T65" s="55">
        <v>3413619.1880000001</v>
      </c>
      <c r="U65" s="55">
        <v>1871482.3589999999</v>
      </c>
      <c r="V65" s="55">
        <v>1078255.439</v>
      </c>
      <c r="W65" s="55">
        <v>1209521.3289999999</v>
      </c>
      <c r="X65" s="425">
        <v>1826093.193</v>
      </c>
      <c r="Y65" s="57">
        <v>59.5</v>
      </c>
      <c r="Z65" s="58">
        <f t="shared" si="0"/>
        <v>-0.81094276888606265</v>
      </c>
      <c r="AA65" s="59"/>
      <c r="AB65" s="55">
        <v>4966.5379999999996</v>
      </c>
      <c r="AC65" s="55">
        <v>3391.1489999999999</v>
      </c>
      <c r="AD65" s="426">
        <v>5225.7160000000003</v>
      </c>
      <c r="AE65" s="55">
        <v>20911.004000000001</v>
      </c>
      <c r="AF65" s="55">
        <v>16783.112000000001</v>
      </c>
      <c r="AG65" s="55">
        <v>9833.1620000000003</v>
      </c>
      <c r="AH65" s="55">
        <v>2015.8130000000001</v>
      </c>
      <c r="AI65" s="55">
        <v>2269.1999999999998</v>
      </c>
      <c r="AJ65" s="55">
        <v>586.197</v>
      </c>
      <c r="AK65" s="55">
        <v>966.97699999999998</v>
      </c>
      <c r="AL65" s="55">
        <v>318.76299999999998</v>
      </c>
      <c r="AM65" s="55">
        <v>304.26</v>
      </c>
      <c r="AN65" s="55">
        <v>98.058999999999997</v>
      </c>
      <c r="AO65" s="55">
        <v>328.58100000000002</v>
      </c>
      <c r="AP65" s="425">
        <v>312.42599999999999</v>
      </c>
      <c r="AQ65" s="58">
        <f t="shared" si="1"/>
        <v>-0.94021374295885951</v>
      </c>
      <c r="AR65" s="75"/>
      <c r="AS65" s="76">
        <f t="shared" si="6"/>
        <v>1.4696946474452883</v>
      </c>
      <c r="AT65" s="77">
        <f t="shared" si="6"/>
        <v>0.99922713560086585</v>
      </c>
      <c r="AU65" s="78">
        <f t="shared" si="6"/>
        <v>1.0820470733202061</v>
      </c>
      <c r="AV65" s="77">
        <f t="shared" si="6"/>
        <v>1.590501188152839</v>
      </c>
      <c r="AW65" s="77">
        <f t="shared" si="6"/>
        <v>1.4933242048480364</v>
      </c>
      <c r="AX65" s="77">
        <f t="shared" si="6"/>
        <v>1.2244998572384702</v>
      </c>
      <c r="AY65" s="77">
        <f t="shared" si="6"/>
        <v>1.119535540744593</v>
      </c>
      <c r="AZ65" s="77">
        <f t="shared" si="6"/>
        <v>1.0544936440855655</v>
      </c>
      <c r="BA65" s="77">
        <f t="shared" si="6"/>
        <v>0.95174055949509484</v>
      </c>
      <c r="BB65" s="77">
        <f t="shared" si="6"/>
        <v>0.74730500547779477</v>
      </c>
      <c r="BC65" s="77">
        <f t="shared" si="6"/>
        <v>0.18675955485635734</v>
      </c>
      <c r="BD65" s="77">
        <f t="shared" si="6"/>
        <v>0.325154013380684</v>
      </c>
      <c r="BE65" s="77">
        <f t="shared" si="6"/>
        <v>0.18188454507763444</v>
      </c>
      <c r="BF65" s="77">
        <f t="shared" si="6"/>
        <v>0.54332402764928844</v>
      </c>
      <c r="BG65" s="77">
        <f t="shared" si="6"/>
        <v>0.34217968852589659</v>
      </c>
      <c r="BH65" s="79">
        <f t="shared" si="3"/>
        <v>-0.68376635641558947</v>
      </c>
      <c r="BI65" s="53"/>
      <c r="BJ65" s="427" t="s">
        <v>536</v>
      </c>
      <c r="BK65" s="427" t="s">
        <v>639</v>
      </c>
    </row>
    <row r="66" spans="1:63" s="37" customFormat="1" ht="63.75" x14ac:dyDescent="0.2">
      <c r="A66" s="21">
        <v>76</v>
      </c>
      <c r="B66" s="60" t="s">
        <v>110</v>
      </c>
      <c r="C66" s="61">
        <v>34</v>
      </c>
      <c r="D66" s="62">
        <v>2378</v>
      </c>
      <c r="E66" s="64">
        <v>1</v>
      </c>
      <c r="F66" s="60" t="s">
        <v>109</v>
      </c>
      <c r="G66" s="60" t="s">
        <v>9</v>
      </c>
      <c r="H66" s="61">
        <v>1364</v>
      </c>
      <c r="I66" s="63" t="s">
        <v>108</v>
      </c>
      <c r="J66" s="65">
        <v>7264984.3590000002</v>
      </c>
      <c r="K66" s="65">
        <v>6344145.2719999999</v>
      </c>
      <c r="L66" s="66">
        <v>6035228.352</v>
      </c>
      <c r="M66" s="65">
        <v>7421162.7410000004</v>
      </c>
      <c r="N66" s="65">
        <v>7950030.0319999997</v>
      </c>
      <c r="O66" s="65">
        <v>6278677.4589999998</v>
      </c>
      <c r="P66" s="65">
        <v>5984328.9929999998</v>
      </c>
      <c r="Q66" s="65">
        <v>7798986.9979999997</v>
      </c>
      <c r="R66" s="65">
        <v>2730255.9449999998</v>
      </c>
      <c r="S66" s="65">
        <v>882651.85699999996</v>
      </c>
      <c r="T66" s="65">
        <v>1266775.0109999999</v>
      </c>
      <c r="U66" s="65">
        <v>848137.59499999997</v>
      </c>
      <c r="V66" s="65">
        <v>837955.505</v>
      </c>
      <c r="W66" s="65">
        <v>515745.51</v>
      </c>
      <c r="X66" s="428">
        <v>0</v>
      </c>
      <c r="Y66" s="67">
        <v>32.666666666666664</v>
      </c>
      <c r="Z66" s="68">
        <f t="shared" ref="Z66:Z129" si="7">(X66-L66)/L66</f>
        <v>-1</v>
      </c>
      <c r="AA66" s="69"/>
      <c r="AB66" s="65">
        <v>13605.636</v>
      </c>
      <c r="AC66" s="65">
        <v>11887.575000000001</v>
      </c>
      <c r="AD66" s="429">
        <v>10080.154</v>
      </c>
      <c r="AE66" s="65">
        <v>15022.441000000001</v>
      </c>
      <c r="AF66" s="65">
        <v>12092.499</v>
      </c>
      <c r="AG66" s="65">
        <v>8121.4459999999999</v>
      </c>
      <c r="AH66" s="65">
        <v>8957.8029999999999</v>
      </c>
      <c r="AI66" s="65">
        <v>11233.328</v>
      </c>
      <c r="AJ66" s="65">
        <v>3467.3330000000001</v>
      </c>
      <c r="AK66" s="65">
        <v>1154.009</v>
      </c>
      <c r="AL66" s="65">
        <v>1553.279</v>
      </c>
      <c r="AM66" s="65">
        <v>1030.1389999999999</v>
      </c>
      <c r="AN66" s="65">
        <v>933.88699999999994</v>
      </c>
      <c r="AO66" s="65">
        <v>560.30899999999997</v>
      </c>
      <c r="AP66" s="428">
        <v>0</v>
      </c>
      <c r="AQ66" s="68">
        <f t="shared" ref="AQ66:AQ129" si="8">(AP66-AD66)/AD66</f>
        <v>-1</v>
      </c>
      <c r="AR66" s="32"/>
      <c r="AS66" s="33">
        <f t="shared" si="6"/>
        <v>3.7455375889818896</v>
      </c>
      <c r="AT66" s="34">
        <f t="shared" si="6"/>
        <v>3.7475733894260044</v>
      </c>
      <c r="AU66" s="35">
        <f t="shared" si="6"/>
        <v>3.3404383105602165</v>
      </c>
      <c r="AV66" s="34">
        <f t="shared" si="6"/>
        <v>4.0485410505835988</v>
      </c>
      <c r="AW66" s="34">
        <f t="shared" si="6"/>
        <v>3.0421266212394102</v>
      </c>
      <c r="AX66" s="34">
        <f t="shared" si="6"/>
        <v>2.5869925802156102</v>
      </c>
      <c r="AY66" s="34">
        <f t="shared" si="6"/>
        <v>2.9937535220667639</v>
      </c>
      <c r="AZ66" s="34">
        <f t="shared" si="6"/>
        <v>2.8807146371395964</v>
      </c>
      <c r="BA66" s="34">
        <f t="shared" si="6"/>
        <v>2.5399325703143925</v>
      </c>
      <c r="BB66" s="34">
        <f t="shared" si="6"/>
        <v>2.6148678912256571</v>
      </c>
      <c r="BC66" s="34">
        <f t="shared" si="6"/>
        <v>2.4523360289114513</v>
      </c>
      <c r="BD66" s="34">
        <f t="shared" si="6"/>
        <v>2.4291789588692856</v>
      </c>
      <c r="BE66" s="34">
        <f t="shared" si="6"/>
        <v>2.228965605995989</v>
      </c>
      <c r="BF66" s="34">
        <f t="shared" si="6"/>
        <v>2.1728119358712399</v>
      </c>
      <c r="BG66" s="34">
        <f t="shared" si="6"/>
        <v>0</v>
      </c>
      <c r="BH66" s="36">
        <f t="shared" ref="BH66:BH129" si="9">(BG66-AU66)/AU66</f>
        <v>-1</v>
      </c>
      <c r="BI66" s="63"/>
      <c r="BJ66" s="430" t="s">
        <v>537</v>
      </c>
      <c r="BK66" s="430"/>
    </row>
    <row r="67" spans="1:63" s="37" customFormat="1" ht="63.75" x14ac:dyDescent="0.2">
      <c r="A67" s="21">
        <v>77</v>
      </c>
      <c r="B67" s="22"/>
      <c r="C67" s="23"/>
      <c r="D67" s="24">
        <v>2403</v>
      </c>
      <c r="E67" s="26">
        <v>2</v>
      </c>
      <c r="F67" s="22" t="s">
        <v>112</v>
      </c>
      <c r="G67" s="22" t="s">
        <v>9</v>
      </c>
      <c r="H67" s="23">
        <v>2527</v>
      </c>
      <c r="I67" s="25" t="s">
        <v>111</v>
      </c>
      <c r="J67" s="27">
        <v>36325202.140000001</v>
      </c>
      <c r="K67" s="27">
        <v>30916104.509</v>
      </c>
      <c r="L67" s="28">
        <v>32795671.772</v>
      </c>
      <c r="M67" s="27">
        <v>29034229.127999999</v>
      </c>
      <c r="N67" s="27">
        <v>34472319.806999996</v>
      </c>
      <c r="O67" s="27">
        <v>38085165.597999997</v>
      </c>
      <c r="P67" s="27">
        <v>32763473.638999999</v>
      </c>
      <c r="Q67" s="27">
        <v>25245068.964000002</v>
      </c>
      <c r="R67" s="27">
        <v>25256106.230999999</v>
      </c>
      <c r="S67" s="27">
        <v>17841249.642999999</v>
      </c>
      <c r="T67" s="27">
        <v>22432484.739</v>
      </c>
      <c r="U67" s="27">
        <v>19752787.921999998</v>
      </c>
      <c r="V67" s="27">
        <v>9651734.8859999999</v>
      </c>
      <c r="W67" s="27">
        <v>12012446.162</v>
      </c>
      <c r="X67" s="420">
        <v>13100969.444</v>
      </c>
      <c r="Y67" s="29">
        <v>53.166666666666664</v>
      </c>
      <c r="Z67" s="30">
        <f t="shared" si="7"/>
        <v>-0.60052748621587226</v>
      </c>
      <c r="AA67" s="31"/>
      <c r="AB67" s="27">
        <v>23118.796999999999</v>
      </c>
      <c r="AC67" s="27">
        <v>19020.916000000001</v>
      </c>
      <c r="AD67" s="422">
        <v>18898.862000000001</v>
      </c>
      <c r="AE67" s="27">
        <v>16888.718000000001</v>
      </c>
      <c r="AF67" s="27">
        <v>21467.360000000001</v>
      </c>
      <c r="AG67" s="27">
        <v>23960.219000000001</v>
      </c>
      <c r="AH67" s="27">
        <v>19706.822</v>
      </c>
      <c r="AI67" s="27">
        <v>4438.5069999999996</v>
      </c>
      <c r="AJ67" s="27">
        <v>2189.3380000000002</v>
      </c>
      <c r="AK67" s="27">
        <v>1454.8009999999999</v>
      </c>
      <c r="AL67" s="27">
        <v>1727.0550000000001</v>
      </c>
      <c r="AM67" s="27">
        <v>987.19</v>
      </c>
      <c r="AN67" s="27">
        <v>138.88</v>
      </c>
      <c r="AO67" s="27">
        <v>133.21199999999999</v>
      </c>
      <c r="AP67" s="420">
        <v>191.69399999999999</v>
      </c>
      <c r="AQ67" s="30">
        <f t="shared" si="8"/>
        <v>-0.9898568495817367</v>
      </c>
      <c r="AR67" s="32"/>
      <c r="AS67" s="33">
        <f t="shared" si="6"/>
        <v>1.2728791933984815</v>
      </c>
      <c r="AT67" s="34">
        <f t="shared" si="6"/>
        <v>1.2304859426557322</v>
      </c>
      <c r="AU67" s="35">
        <f t="shared" si="6"/>
        <v>1.1525217188040835</v>
      </c>
      <c r="AV67" s="34">
        <f t="shared" si="6"/>
        <v>1.1633660343138146</v>
      </c>
      <c r="AW67" s="34">
        <f t="shared" si="6"/>
        <v>1.2454839198631946</v>
      </c>
      <c r="AX67" s="34">
        <f t="shared" si="6"/>
        <v>1.258244181102274</v>
      </c>
      <c r="AY67" s="34">
        <f t="shared" si="6"/>
        <v>1.2029751312169772</v>
      </c>
      <c r="AZ67" s="34">
        <f t="shared" si="6"/>
        <v>0.35163358090480196</v>
      </c>
      <c r="BA67" s="34">
        <f t="shared" si="6"/>
        <v>0.17337098442457055</v>
      </c>
      <c r="BB67" s="34">
        <f t="shared" si="6"/>
        <v>0.16308285900486685</v>
      </c>
      <c r="BC67" s="34">
        <f t="shared" si="6"/>
        <v>0.15397803855383244</v>
      </c>
      <c r="BD67" s="34">
        <f t="shared" si="6"/>
        <v>9.9954497957273222E-2</v>
      </c>
      <c r="BE67" s="34">
        <f t="shared" si="6"/>
        <v>2.8778245909229797E-2</v>
      </c>
      <c r="BF67" s="34">
        <f t="shared" si="6"/>
        <v>2.2178996384833078E-2</v>
      </c>
      <c r="BG67" s="34">
        <f t="shared" si="6"/>
        <v>2.9264093900744463E-2</v>
      </c>
      <c r="BH67" s="36">
        <f t="shared" si="9"/>
        <v>-0.97460863997330094</v>
      </c>
      <c r="BI67" s="25" t="s">
        <v>334</v>
      </c>
      <c r="BJ67" s="423" t="s">
        <v>538</v>
      </c>
      <c r="BK67" s="423"/>
    </row>
    <row r="68" spans="1:63" s="37" customFormat="1" ht="51" x14ac:dyDescent="0.2">
      <c r="A68" s="21">
        <v>78</v>
      </c>
      <c r="B68" s="22"/>
      <c r="C68" s="23"/>
      <c r="D68" s="24">
        <v>2408</v>
      </c>
      <c r="E68" s="26">
        <v>2</v>
      </c>
      <c r="F68" s="22" t="s">
        <v>114</v>
      </c>
      <c r="G68" s="22" t="s">
        <v>9</v>
      </c>
      <c r="H68" s="23">
        <v>2836</v>
      </c>
      <c r="I68" s="25" t="s">
        <v>115</v>
      </c>
      <c r="J68" s="27">
        <v>16617263.066</v>
      </c>
      <c r="K68" s="27">
        <v>13389290.179</v>
      </c>
      <c r="L68" s="28">
        <v>12182430.123</v>
      </c>
      <c r="M68" s="27">
        <v>13636835.426000001</v>
      </c>
      <c r="N68" s="27">
        <v>13104787.560000001</v>
      </c>
      <c r="O68" s="27">
        <v>15999150.108999999</v>
      </c>
      <c r="P68" s="27">
        <v>15440558.492000001</v>
      </c>
      <c r="Q68" s="27">
        <v>12253529.578</v>
      </c>
      <c r="R68" s="27">
        <v>12519945.460000001</v>
      </c>
      <c r="S68" s="27">
        <v>8580108.6089999992</v>
      </c>
      <c r="T68" s="27">
        <v>9206852.9360000007</v>
      </c>
      <c r="U68" s="27">
        <v>4606209.4630000005</v>
      </c>
      <c r="V68" s="27">
        <v>2326391.4900000002</v>
      </c>
      <c r="W68" s="27">
        <v>1950459.9539999999</v>
      </c>
      <c r="X68" s="420">
        <v>3920061.679</v>
      </c>
      <c r="Y68" s="29">
        <v>60</v>
      </c>
      <c r="Z68" s="30">
        <f t="shared" si="7"/>
        <v>-0.67822005630887539</v>
      </c>
      <c r="AA68" s="31"/>
      <c r="AB68" s="27">
        <v>8369.5190000000002</v>
      </c>
      <c r="AC68" s="27">
        <v>6361.2079999999996</v>
      </c>
      <c r="AD68" s="422">
        <v>5953.6869999999999</v>
      </c>
      <c r="AE68" s="27">
        <v>6672.7939999999999</v>
      </c>
      <c r="AF68" s="27">
        <v>6341.2790000000005</v>
      </c>
      <c r="AG68" s="27">
        <v>8019.4049999999997</v>
      </c>
      <c r="AH68" s="27">
        <v>6996.75</v>
      </c>
      <c r="AI68" s="27">
        <v>5500.174</v>
      </c>
      <c r="AJ68" s="27">
        <v>6708.049</v>
      </c>
      <c r="AK68" s="27">
        <v>4022.4949999999999</v>
      </c>
      <c r="AL68" s="27">
        <v>3825.7429999999999</v>
      </c>
      <c r="AM68" s="27">
        <v>259.82499999999999</v>
      </c>
      <c r="AN68" s="27">
        <v>54.116999999999997</v>
      </c>
      <c r="AO68" s="27">
        <v>40.503</v>
      </c>
      <c r="AP68" s="420">
        <v>87.596999999999994</v>
      </c>
      <c r="AQ68" s="30">
        <f t="shared" si="8"/>
        <v>-0.98528693228246633</v>
      </c>
      <c r="AR68" s="32"/>
      <c r="AS68" s="33">
        <f t="shared" si="6"/>
        <v>1.0073282184627119</v>
      </c>
      <c r="AT68" s="34">
        <f t="shared" si="6"/>
        <v>0.95019346282852712</v>
      </c>
      <c r="AU68" s="35">
        <f t="shared" si="6"/>
        <v>0.97742190021014741</v>
      </c>
      <c r="AV68" s="34">
        <f t="shared" si="6"/>
        <v>0.97864259434819401</v>
      </c>
      <c r="AW68" s="34">
        <f t="shared" si="6"/>
        <v>0.96778051089597361</v>
      </c>
      <c r="AX68" s="34">
        <f t="shared" si="6"/>
        <v>1.0024788748608398</v>
      </c>
      <c r="AY68" s="34">
        <f t="shared" si="6"/>
        <v>0.90628198502342094</v>
      </c>
      <c r="AZ68" s="34">
        <f t="shared" si="6"/>
        <v>0.89772893026267608</v>
      </c>
      <c r="BA68" s="34">
        <f t="shared" si="6"/>
        <v>1.0715779907239307</v>
      </c>
      <c r="BB68" s="34">
        <f t="shared" si="6"/>
        <v>0.93763265322321288</v>
      </c>
      <c r="BC68" s="34">
        <f t="shared" si="6"/>
        <v>0.83106421414441056</v>
      </c>
      <c r="BD68" s="34">
        <f t="shared" si="6"/>
        <v>0.11281510408377188</v>
      </c>
      <c r="BE68" s="34">
        <f t="shared" si="6"/>
        <v>4.6524413653180954E-2</v>
      </c>
      <c r="BF68" s="34">
        <f t="shared" si="6"/>
        <v>4.1531742209765979E-2</v>
      </c>
      <c r="BG68" s="34">
        <f t="shared" si="6"/>
        <v>4.4691643740843293E-2</v>
      </c>
      <c r="BH68" s="36">
        <f t="shared" si="9"/>
        <v>-0.95427599511404992</v>
      </c>
      <c r="BI68" s="25" t="s">
        <v>335</v>
      </c>
      <c r="BJ68" s="423" t="s">
        <v>539</v>
      </c>
      <c r="BK68" s="423"/>
    </row>
    <row r="69" spans="1:63" s="37" customFormat="1" ht="51.75" thickBot="1" x14ac:dyDescent="0.25">
      <c r="A69" s="21">
        <v>79</v>
      </c>
      <c r="B69" s="50"/>
      <c r="C69" s="51"/>
      <c r="D69" s="52"/>
      <c r="E69" s="54">
        <v>1</v>
      </c>
      <c r="F69" s="50"/>
      <c r="G69" s="50"/>
      <c r="H69" s="51">
        <v>8002</v>
      </c>
      <c r="I69" s="53" t="s">
        <v>113</v>
      </c>
      <c r="J69" s="55">
        <v>16594760.960000001</v>
      </c>
      <c r="K69" s="55">
        <v>15154606.266000001</v>
      </c>
      <c r="L69" s="56">
        <v>16829587.158</v>
      </c>
      <c r="M69" s="55">
        <v>12226321.677999999</v>
      </c>
      <c r="N69" s="55">
        <v>10955899.369999999</v>
      </c>
      <c r="O69" s="55">
        <v>17813463.425000001</v>
      </c>
      <c r="P69" s="55">
        <v>16655582.057</v>
      </c>
      <c r="Q69" s="55">
        <v>19624581.607999999</v>
      </c>
      <c r="R69" s="55">
        <v>11746436.041999999</v>
      </c>
      <c r="S69" s="55">
        <v>7168752.0020000003</v>
      </c>
      <c r="T69" s="55">
        <v>11628949.038000001</v>
      </c>
      <c r="U69" s="55">
        <v>5314491.7460000003</v>
      </c>
      <c r="V69" s="55">
        <v>2843743.057</v>
      </c>
      <c r="W69" s="55">
        <v>1659705.108</v>
      </c>
      <c r="X69" s="425">
        <v>2213220.41</v>
      </c>
      <c r="Y69" s="57">
        <v>95</v>
      </c>
      <c r="Z69" s="58">
        <f t="shared" si="7"/>
        <v>-0.86849229341030276</v>
      </c>
      <c r="AA69" s="59"/>
      <c r="AB69" s="55">
        <v>8440.893</v>
      </c>
      <c r="AC69" s="55">
        <v>7074.1989999999996</v>
      </c>
      <c r="AD69" s="426">
        <v>8308.0439999999999</v>
      </c>
      <c r="AE69" s="55">
        <v>5813.9210000000003</v>
      </c>
      <c r="AF69" s="55">
        <v>5167.7020000000002</v>
      </c>
      <c r="AG69" s="55">
        <v>8723.2710000000006</v>
      </c>
      <c r="AH69" s="55">
        <v>7520.3670000000002</v>
      </c>
      <c r="AI69" s="55">
        <v>8833.3610000000008</v>
      </c>
      <c r="AJ69" s="55">
        <v>6239.72</v>
      </c>
      <c r="AK69" s="55">
        <v>3318.22</v>
      </c>
      <c r="AL69" s="55">
        <v>4738.0659999999998</v>
      </c>
      <c r="AM69" s="55">
        <v>311.67200000000003</v>
      </c>
      <c r="AN69" s="55">
        <v>104.496</v>
      </c>
      <c r="AO69" s="55">
        <v>29.734999999999999</v>
      </c>
      <c r="AP69" s="425">
        <v>50.542999999999999</v>
      </c>
      <c r="AQ69" s="58">
        <f t="shared" si="8"/>
        <v>-0.99391637791037224</v>
      </c>
      <c r="AR69" s="32"/>
      <c r="AS69" s="33">
        <f t="shared" si="6"/>
        <v>1.0172961238002671</v>
      </c>
      <c r="AT69" s="34">
        <f t="shared" si="6"/>
        <v>0.93360380016883238</v>
      </c>
      <c r="AU69" s="35">
        <f t="shared" si="6"/>
        <v>0.98731405850924203</v>
      </c>
      <c r="AV69" s="34">
        <f t="shared" si="6"/>
        <v>0.95104989924509331</v>
      </c>
      <c r="AW69" s="34">
        <f t="shared" si="6"/>
        <v>0.94336426896188263</v>
      </c>
      <c r="AX69" s="34">
        <f t="shared" si="6"/>
        <v>0.9794020165396331</v>
      </c>
      <c r="AY69" s="34">
        <f t="shared" si="6"/>
        <v>0.90304463383665945</v>
      </c>
      <c r="AZ69" s="34">
        <f t="shared" si="6"/>
        <v>0.90023432615746191</v>
      </c>
      <c r="BA69" s="34">
        <f t="shared" si="6"/>
        <v>1.0624022431466962</v>
      </c>
      <c r="BB69" s="34">
        <f t="shared" si="6"/>
        <v>0.92574551304725128</v>
      </c>
      <c r="BC69" s="34">
        <f t="shared" si="6"/>
        <v>0.8148743251892131</v>
      </c>
      <c r="BD69" s="34">
        <f t="shared" si="6"/>
        <v>0.11729136666157501</v>
      </c>
      <c r="BE69" s="34">
        <f t="shared" si="6"/>
        <v>7.3491871737693351E-2</v>
      </c>
      <c r="BF69" s="34">
        <f t="shared" si="6"/>
        <v>3.5831666549284366E-2</v>
      </c>
      <c r="BG69" s="34">
        <f t="shared" si="6"/>
        <v>4.5673715795888574E-2</v>
      </c>
      <c r="BH69" s="36">
        <f t="shared" si="9"/>
        <v>-0.95373942525962629</v>
      </c>
      <c r="BI69" s="53" t="s">
        <v>335</v>
      </c>
      <c r="BJ69" s="427" t="s">
        <v>539</v>
      </c>
      <c r="BK69" s="427"/>
    </row>
    <row r="70" spans="1:63" s="37" customFormat="1" ht="38.25" x14ac:dyDescent="0.2">
      <c r="A70" s="21">
        <v>80</v>
      </c>
      <c r="B70" s="60" t="s">
        <v>118</v>
      </c>
      <c r="C70" s="61">
        <v>36</v>
      </c>
      <c r="D70" s="62">
        <v>2480</v>
      </c>
      <c r="E70" s="64">
        <v>4</v>
      </c>
      <c r="F70" s="60" t="s">
        <v>117</v>
      </c>
      <c r="G70" s="60" t="s">
        <v>40</v>
      </c>
      <c r="H70" s="61">
        <v>3136</v>
      </c>
      <c r="I70" s="63" t="s">
        <v>116</v>
      </c>
      <c r="J70" s="65">
        <v>17842703.75</v>
      </c>
      <c r="K70" s="65">
        <v>15677414.300000001</v>
      </c>
      <c r="L70" s="66">
        <v>17383626.899999999</v>
      </c>
      <c r="M70" s="65">
        <v>14618900.425000001</v>
      </c>
      <c r="N70" s="65">
        <v>12762991.425000001</v>
      </c>
      <c r="O70" s="65">
        <v>13315923.699999999</v>
      </c>
      <c r="P70" s="65">
        <v>16191954.824999999</v>
      </c>
      <c r="Q70" s="65">
        <v>15949677.27</v>
      </c>
      <c r="R70" s="65">
        <v>16401970.888</v>
      </c>
      <c r="S70" s="65">
        <v>12576757.181</v>
      </c>
      <c r="T70" s="65">
        <v>10354382.363</v>
      </c>
      <c r="U70" s="65">
        <v>5912299.949</v>
      </c>
      <c r="V70" s="65">
        <v>2096727.0260000001</v>
      </c>
      <c r="W70" s="65">
        <v>0</v>
      </c>
      <c r="X70" s="428">
        <v>28015.535</v>
      </c>
      <c r="Y70" s="67">
        <v>71</v>
      </c>
      <c r="Z70" s="68">
        <f t="shared" si="7"/>
        <v>-0.99838839528936274</v>
      </c>
      <c r="AA70" s="69"/>
      <c r="AB70" s="65">
        <v>8469.6029999999992</v>
      </c>
      <c r="AC70" s="65">
        <v>7693.82</v>
      </c>
      <c r="AD70" s="429">
        <v>8329.6</v>
      </c>
      <c r="AE70" s="65">
        <v>6949.4279999999999</v>
      </c>
      <c r="AF70" s="65">
        <v>6092.4660000000003</v>
      </c>
      <c r="AG70" s="65">
        <v>6258.1689999999999</v>
      </c>
      <c r="AH70" s="65">
        <v>7452.1570000000002</v>
      </c>
      <c r="AI70" s="65">
        <v>7125.567</v>
      </c>
      <c r="AJ70" s="65">
        <v>7670.1809999999996</v>
      </c>
      <c r="AK70" s="65">
        <v>5935.6019999999999</v>
      </c>
      <c r="AL70" s="65">
        <v>5003.9390000000003</v>
      </c>
      <c r="AM70" s="65">
        <v>2902.33</v>
      </c>
      <c r="AN70" s="65">
        <v>940.57399999999996</v>
      </c>
      <c r="AO70" s="65">
        <v>0</v>
      </c>
      <c r="AP70" s="428">
        <v>8.0000000000000002E-3</v>
      </c>
      <c r="AQ70" s="68">
        <f t="shared" si="8"/>
        <v>-0.99999903956972724</v>
      </c>
      <c r="AR70" s="70"/>
      <c r="AS70" s="71">
        <f t="shared" ref="AS70:BG86" si="10">IF(J70=0,0,AB70*2000/J70)</f>
        <v>0.94936318157498967</v>
      </c>
      <c r="AT70" s="72">
        <f t="shared" si="10"/>
        <v>0.9815164481556119</v>
      </c>
      <c r="AU70" s="73">
        <f t="shared" si="10"/>
        <v>0.95832705659369632</v>
      </c>
      <c r="AV70" s="72">
        <f t="shared" si="10"/>
        <v>0.95074565089939034</v>
      </c>
      <c r="AW70" s="72">
        <f t="shared" si="10"/>
        <v>0.95470815534141118</v>
      </c>
      <c r="AX70" s="72">
        <f t="shared" si="10"/>
        <v>0.93995266734668959</v>
      </c>
      <c r="AY70" s="72">
        <f t="shared" si="10"/>
        <v>0.92047650583783058</v>
      </c>
      <c r="AZ70" s="72">
        <f t="shared" si="10"/>
        <v>0.89350610415203724</v>
      </c>
      <c r="BA70" s="72">
        <f t="shared" si="10"/>
        <v>0.93527552906604083</v>
      </c>
      <c r="BB70" s="72">
        <f t="shared" si="10"/>
        <v>0.94390023033394521</v>
      </c>
      <c r="BC70" s="72">
        <f t="shared" si="10"/>
        <v>0.96653548701869585</v>
      </c>
      <c r="BD70" s="72">
        <f t="shared" si="10"/>
        <v>0.98179389578869281</v>
      </c>
      <c r="BE70" s="72">
        <f t="shared" si="10"/>
        <v>0.89718307470321124</v>
      </c>
      <c r="BF70" s="72">
        <f t="shared" si="10"/>
        <v>0</v>
      </c>
      <c r="BG70" s="72">
        <f t="shared" si="10"/>
        <v>5.7111170641574395E-4</v>
      </c>
      <c r="BH70" s="74">
        <f t="shared" si="9"/>
        <v>-0.99940405344659078</v>
      </c>
      <c r="BI70" s="63"/>
      <c r="BJ70" s="430" t="s">
        <v>497</v>
      </c>
      <c r="BK70" s="459" t="s">
        <v>634</v>
      </c>
    </row>
    <row r="71" spans="1:63" s="37" customFormat="1" ht="55.5" customHeight="1" x14ac:dyDescent="0.2">
      <c r="A71" s="21">
        <v>81</v>
      </c>
      <c r="B71" s="22"/>
      <c r="C71" s="23"/>
      <c r="D71" s="24">
        <v>2516</v>
      </c>
      <c r="E71" s="26">
        <v>3</v>
      </c>
      <c r="F71" s="22" t="s">
        <v>120</v>
      </c>
      <c r="G71" s="22" t="s">
        <v>40</v>
      </c>
      <c r="H71" s="23">
        <v>8042</v>
      </c>
      <c r="I71" s="25" t="s">
        <v>119</v>
      </c>
      <c r="J71" s="27">
        <v>18132985.875</v>
      </c>
      <c r="K71" s="27">
        <v>17940038.024999999</v>
      </c>
      <c r="L71" s="28">
        <v>14196800.725</v>
      </c>
      <c r="M71" s="27">
        <v>18205644.550000001</v>
      </c>
      <c r="N71" s="27">
        <v>13315648.1</v>
      </c>
      <c r="O71" s="27">
        <v>18367371.925000001</v>
      </c>
      <c r="P71" s="27">
        <v>17283473.899999999</v>
      </c>
      <c r="Q71" s="27">
        <v>10714457.074999999</v>
      </c>
      <c r="R71" s="27">
        <v>10550479.025</v>
      </c>
      <c r="S71" s="27">
        <v>7195012.2750000004</v>
      </c>
      <c r="T71" s="27">
        <v>14903673.199999999</v>
      </c>
      <c r="U71" s="27">
        <v>11644295.85</v>
      </c>
      <c r="V71" s="27">
        <v>10301791.425000001</v>
      </c>
      <c r="W71" s="27">
        <v>6699273.2999999998</v>
      </c>
      <c r="X71" s="420">
        <v>7321030.3499999996</v>
      </c>
      <c r="Y71" s="29">
        <v>96</v>
      </c>
      <c r="Z71" s="30">
        <f t="shared" si="7"/>
        <v>-0.48431829876234317</v>
      </c>
      <c r="AA71" s="31"/>
      <c r="AB71" s="27">
        <v>9660.9490000000005</v>
      </c>
      <c r="AC71" s="27">
        <v>9568.0229999999992</v>
      </c>
      <c r="AD71" s="422">
        <v>7406.8680000000004</v>
      </c>
      <c r="AE71" s="27">
        <v>9144.8459999999995</v>
      </c>
      <c r="AF71" s="27">
        <v>6333.1750000000002</v>
      </c>
      <c r="AG71" s="27">
        <v>5829.5209999999997</v>
      </c>
      <c r="AH71" s="27">
        <v>3986.8229999999999</v>
      </c>
      <c r="AI71" s="27">
        <v>2957.1390000000001</v>
      </c>
      <c r="AJ71" s="27">
        <v>1828.1</v>
      </c>
      <c r="AK71" s="27">
        <v>806.07</v>
      </c>
      <c r="AL71" s="27">
        <v>184.49100000000001</v>
      </c>
      <c r="AM71" s="27">
        <v>270.39699999999999</v>
      </c>
      <c r="AN71" s="27">
        <v>269.488</v>
      </c>
      <c r="AO71" s="27">
        <v>309.98200000000003</v>
      </c>
      <c r="AP71" s="420">
        <v>522.07000000000005</v>
      </c>
      <c r="AQ71" s="30">
        <f t="shared" si="8"/>
        <v>-0.92951541731268872</v>
      </c>
      <c r="AR71" s="32"/>
      <c r="AS71" s="33">
        <f t="shared" si="10"/>
        <v>1.0655662632285594</v>
      </c>
      <c r="AT71" s="34">
        <f t="shared" si="10"/>
        <v>1.066666969899023</v>
      </c>
      <c r="AU71" s="35">
        <f t="shared" si="10"/>
        <v>1.0434559367952247</v>
      </c>
      <c r="AV71" s="34">
        <f t="shared" si="10"/>
        <v>1.004616559977823</v>
      </c>
      <c r="AW71" s="34">
        <f t="shared" si="10"/>
        <v>0.95123796490236179</v>
      </c>
      <c r="AX71" s="34">
        <f t="shared" si="10"/>
        <v>0.63476920092910893</v>
      </c>
      <c r="AY71" s="34">
        <f t="shared" si="10"/>
        <v>0.46134510030416981</v>
      </c>
      <c r="AZ71" s="34">
        <f t="shared" si="10"/>
        <v>0.55199045164871319</v>
      </c>
      <c r="BA71" s="34">
        <f t="shared" si="10"/>
        <v>0.34654350682432639</v>
      </c>
      <c r="BB71" s="34">
        <f t="shared" si="10"/>
        <v>0.22406355102431008</v>
      </c>
      <c r="BC71" s="34">
        <f t="shared" si="10"/>
        <v>2.475778924084299E-2</v>
      </c>
      <c r="BD71" s="34">
        <f t="shared" si="10"/>
        <v>4.6442825480082592E-2</v>
      </c>
      <c r="BE71" s="34">
        <f t="shared" si="10"/>
        <v>5.231866747874872E-2</v>
      </c>
      <c r="BF71" s="34">
        <f t="shared" si="10"/>
        <v>9.254197765002363E-2</v>
      </c>
      <c r="BG71" s="34">
        <f t="shared" si="10"/>
        <v>0.14262200128701832</v>
      </c>
      <c r="BH71" s="36">
        <f t="shared" si="9"/>
        <v>-0.86331765793095727</v>
      </c>
      <c r="BI71" s="25"/>
      <c r="BJ71" s="423" t="s">
        <v>540</v>
      </c>
      <c r="BK71" s="460" t="s">
        <v>635</v>
      </c>
    </row>
    <row r="72" spans="1:63" s="37" customFormat="1" ht="25.5" x14ac:dyDescent="0.2">
      <c r="A72" s="21">
        <v>82</v>
      </c>
      <c r="B72" s="22"/>
      <c r="C72" s="23"/>
      <c r="D72" s="24">
        <v>2526</v>
      </c>
      <c r="E72" s="26" t="s">
        <v>360</v>
      </c>
      <c r="F72" s="22" t="s">
        <v>122</v>
      </c>
      <c r="G72" s="22" t="s">
        <v>9</v>
      </c>
      <c r="H72" s="23">
        <v>3809</v>
      </c>
      <c r="I72" s="25" t="s">
        <v>121</v>
      </c>
      <c r="J72" s="27">
        <v>10566337.325999999</v>
      </c>
      <c r="K72" s="27">
        <v>9719641.7769999988</v>
      </c>
      <c r="L72" s="28">
        <v>10324267.693</v>
      </c>
      <c r="M72" s="27">
        <v>10200634.341</v>
      </c>
      <c r="N72" s="27">
        <v>8065325.6129999999</v>
      </c>
      <c r="O72" s="27">
        <v>7815803.7880000006</v>
      </c>
      <c r="P72" s="27">
        <v>6353825.4409999996</v>
      </c>
      <c r="Q72" s="27">
        <v>5995674.7580000004</v>
      </c>
      <c r="R72" s="27">
        <v>4581689.7810000004</v>
      </c>
      <c r="S72" s="27">
        <v>2679831.1430000002</v>
      </c>
      <c r="T72" s="27">
        <v>2854723.12</v>
      </c>
      <c r="U72" s="27">
        <v>118158.505</v>
      </c>
      <c r="V72" s="27">
        <v>0</v>
      </c>
      <c r="W72" s="27">
        <v>0</v>
      </c>
      <c r="X72" s="420">
        <v>0</v>
      </c>
      <c r="Y72" s="29">
        <v>78</v>
      </c>
      <c r="Z72" s="30">
        <f t="shared" si="7"/>
        <v>-1</v>
      </c>
      <c r="AA72" s="31"/>
      <c r="AB72" s="27">
        <v>17490.332999999999</v>
      </c>
      <c r="AC72" s="27">
        <v>15661.156999999999</v>
      </c>
      <c r="AD72" s="422">
        <v>15071.103999999999</v>
      </c>
      <c r="AE72" s="27">
        <v>14242.876</v>
      </c>
      <c r="AF72" s="27">
        <v>11590.883000000002</v>
      </c>
      <c r="AG72" s="27">
        <v>11078.602999999999</v>
      </c>
      <c r="AH72" s="27">
        <v>8735.866</v>
      </c>
      <c r="AI72" s="27">
        <v>7930.9470000000001</v>
      </c>
      <c r="AJ72" s="27">
        <v>6232.5619999999999</v>
      </c>
      <c r="AK72" s="27">
        <v>2193.152</v>
      </c>
      <c r="AL72" s="27">
        <v>378.83699999999999</v>
      </c>
      <c r="AM72" s="27">
        <v>20.878</v>
      </c>
      <c r="AN72" s="27">
        <v>0</v>
      </c>
      <c r="AO72" s="27">
        <v>0</v>
      </c>
      <c r="AP72" s="420">
        <v>0</v>
      </c>
      <c r="AQ72" s="30">
        <f t="shared" si="8"/>
        <v>-1</v>
      </c>
      <c r="AR72" s="32"/>
      <c r="AS72" s="33">
        <f t="shared" si="10"/>
        <v>3.3105763066947538</v>
      </c>
      <c r="AT72" s="34">
        <f t="shared" si="10"/>
        <v>3.2225790536971561</v>
      </c>
      <c r="AU72" s="35">
        <f t="shared" si="10"/>
        <v>2.9195492500099398</v>
      </c>
      <c r="AV72" s="34">
        <f t="shared" si="10"/>
        <v>2.7925471149873071</v>
      </c>
      <c r="AW72" s="34">
        <f t="shared" si="10"/>
        <v>2.8742504781995097</v>
      </c>
      <c r="AX72" s="34">
        <f t="shared" si="10"/>
        <v>2.8349235217520534</v>
      </c>
      <c r="AY72" s="34">
        <f t="shared" si="10"/>
        <v>2.7497972933373824</v>
      </c>
      <c r="AZ72" s="34">
        <f t="shared" si="10"/>
        <v>2.6455561117346384</v>
      </c>
      <c r="BA72" s="34">
        <f t="shared" si="10"/>
        <v>2.7206390209333118</v>
      </c>
      <c r="BB72" s="34">
        <f t="shared" si="10"/>
        <v>1.6367837247721693</v>
      </c>
      <c r="BC72" s="34">
        <f t="shared" si="10"/>
        <v>0.26541067842684513</v>
      </c>
      <c r="BD72" s="34">
        <f t="shared" si="10"/>
        <v>0.35338971155736948</v>
      </c>
      <c r="BE72" s="34">
        <f t="shared" si="10"/>
        <v>0</v>
      </c>
      <c r="BF72" s="34">
        <f t="shared" si="10"/>
        <v>0</v>
      </c>
      <c r="BG72" s="34">
        <f t="shared" si="10"/>
        <v>0</v>
      </c>
      <c r="BH72" s="36">
        <f t="shared" si="9"/>
        <v>-1</v>
      </c>
      <c r="BI72" s="25" t="s">
        <v>335</v>
      </c>
      <c r="BJ72" s="423" t="s">
        <v>452</v>
      </c>
      <c r="BK72" s="460" t="s">
        <v>636</v>
      </c>
    </row>
    <row r="73" spans="1:63" s="37" customFormat="1" ht="25.5" x14ac:dyDescent="0.2">
      <c r="A73" s="21">
        <v>83</v>
      </c>
      <c r="B73" s="22"/>
      <c r="C73" s="23"/>
      <c r="D73" s="24">
        <v>2527</v>
      </c>
      <c r="E73" s="26">
        <v>6</v>
      </c>
      <c r="F73" s="22" t="s">
        <v>124</v>
      </c>
      <c r="G73" s="22" t="s">
        <v>9</v>
      </c>
      <c r="H73" s="23">
        <v>3942</v>
      </c>
      <c r="I73" s="25" t="s">
        <v>123</v>
      </c>
      <c r="J73" s="27">
        <v>8485523.9000000004</v>
      </c>
      <c r="K73" s="27">
        <v>8365555.9249999998</v>
      </c>
      <c r="L73" s="28">
        <v>8800191.625</v>
      </c>
      <c r="M73" s="27">
        <v>7578954.4179999996</v>
      </c>
      <c r="N73" s="27">
        <v>7055093.7000000002</v>
      </c>
      <c r="O73" s="27">
        <v>7003111.5789999999</v>
      </c>
      <c r="P73" s="27">
        <v>5056598.6789999995</v>
      </c>
      <c r="Q73" s="27">
        <v>7082666.2010000004</v>
      </c>
      <c r="R73" s="27">
        <v>6707594.6069999998</v>
      </c>
      <c r="S73" s="27">
        <v>4409206.6749999998</v>
      </c>
      <c r="T73" s="27">
        <v>5838307.2450000001</v>
      </c>
      <c r="U73" s="27">
        <v>1104779.919</v>
      </c>
      <c r="V73" s="27">
        <v>0</v>
      </c>
      <c r="W73" s="27">
        <v>0</v>
      </c>
      <c r="X73" s="420">
        <v>0</v>
      </c>
      <c r="Y73" s="29">
        <v>80</v>
      </c>
      <c r="Z73" s="30">
        <f t="shared" si="7"/>
        <v>-1</v>
      </c>
      <c r="AA73" s="31"/>
      <c r="AB73" s="27">
        <v>12818.058000000001</v>
      </c>
      <c r="AC73" s="27">
        <v>12771.880999999999</v>
      </c>
      <c r="AD73" s="422">
        <v>13369.98</v>
      </c>
      <c r="AE73" s="27">
        <v>12811.736000000001</v>
      </c>
      <c r="AF73" s="27">
        <v>12001.749</v>
      </c>
      <c r="AG73" s="27">
        <v>10243.877</v>
      </c>
      <c r="AH73" s="27">
        <v>8027.3639999999996</v>
      </c>
      <c r="AI73" s="27">
        <v>2332.5079999999998</v>
      </c>
      <c r="AJ73" s="27">
        <v>447.92099999999999</v>
      </c>
      <c r="AK73" s="27">
        <v>371.43400000000003</v>
      </c>
      <c r="AL73" s="27">
        <v>448.86500000000001</v>
      </c>
      <c r="AM73" s="27">
        <v>80.256</v>
      </c>
      <c r="AN73" s="27">
        <v>0</v>
      </c>
      <c r="AO73" s="27">
        <v>0</v>
      </c>
      <c r="AP73" s="420">
        <v>0</v>
      </c>
      <c r="AQ73" s="30">
        <f t="shared" si="8"/>
        <v>-1</v>
      </c>
      <c r="AR73" s="32"/>
      <c r="AS73" s="33">
        <f t="shared" si="10"/>
        <v>3.0211588939134328</v>
      </c>
      <c r="AT73" s="34">
        <f t="shared" si="10"/>
        <v>3.0534446519763119</v>
      </c>
      <c r="AU73" s="35">
        <f t="shared" si="10"/>
        <v>3.0385656516882951</v>
      </c>
      <c r="AV73" s="34">
        <f t="shared" si="10"/>
        <v>3.3808716330506372</v>
      </c>
      <c r="AW73" s="34">
        <f t="shared" si="10"/>
        <v>3.4022932962605443</v>
      </c>
      <c r="AX73" s="34">
        <f t="shared" si="10"/>
        <v>2.9255215726443589</v>
      </c>
      <c r="AY73" s="34">
        <f t="shared" si="10"/>
        <v>3.1750053779579375</v>
      </c>
      <c r="AZ73" s="34">
        <f t="shared" si="10"/>
        <v>0.65865252824442688</v>
      </c>
      <c r="BA73" s="34">
        <f t="shared" si="10"/>
        <v>0.13355637191685757</v>
      </c>
      <c r="BB73" s="34">
        <f t="shared" si="10"/>
        <v>0.16848110210211456</v>
      </c>
      <c r="BC73" s="34">
        <f t="shared" si="10"/>
        <v>0.15376546014580292</v>
      </c>
      <c r="BD73" s="34">
        <f t="shared" si="10"/>
        <v>0.14528866540703297</v>
      </c>
      <c r="BE73" s="34">
        <f t="shared" si="10"/>
        <v>0</v>
      </c>
      <c r="BF73" s="34">
        <f t="shared" si="10"/>
        <v>0</v>
      </c>
      <c r="BG73" s="34">
        <f t="shared" si="10"/>
        <v>0</v>
      </c>
      <c r="BH73" s="36">
        <f t="shared" si="9"/>
        <v>-1</v>
      </c>
      <c r="BI73" s="25" t="s">
        <v>336</v>
      </c>
      <c r="BJ73" s="423" t="s">
        <v>451</v>
      </c>
      <c r="BK73" s="460" t="s">
        <v>636</v>
      </c>
    </row>
    <row r="74" spans="1:63" s="37" customFormat="1" ht="25.5" x14ac:dyDescent="0.2">
      <c r="A74" s="21">
        <v>84</v>
      </c>
      <c r="B74" s="22"/>
      <c r="C74" s="23"/>
      <c r="D74" s="24">
        <v>2549</v>
      </c>
      <c r="E74" s="26" t="s">
        <v>361</v>
      </c>
      <c r="F74" s="22" t="s">
        <v>126</v>
      </c>
      <c r="G74" s="22" t="s">
        <v>9</v>
      </c>
      <c r="H74" s="23">
        <v>2642</v>
      </c>
      <c r="I74" s="25" t="s">
        <v>125</v>
      </c>
      <c r="J74" s="27">
        <v>24263874.028000001</v>
      </c>
      <c r="K74" s="27">
        <v>21277299.653999999</v>
      </c>
      <c r="L74" s="28">
        <v>24131262.245999999</v>
      </c>
      <c r="M74" s="27">
        <v>26777428.401999999</v>
      </c>
      <c r="N74" s="27">
        <v>27382263.399</v>
      </c>
      <c r="O74" s="27">
        <v>26197652.924000002</v>
      </c>
      <c r="P74" s="27">
        <v>28241562.932</v>
      </c>
      <c r="Q74" s="27">
        <v>25468480.005999997</v>
      </c>
      <c r="R74" s="27">
        <v>24444391.120999999</v>
      </c>
      <c r="S74" s="27">
        <v>19772120.497000001</v>
      </c>
      <c r="T74" s="27">
        <v>21640961.353</v>
      </c>
      <c r="U74" s="27">
        <v>15591839.739</v>
      </c>
      <c r="V74" s="27">
        <v>7721290.159</v>
      </c>
      <c r="W74" s="27">
        <v>11457181.427000001</v>
      </c>
      <c r="X74" s="420">
        <v>12812674.697000001</v>
      </c>
      <c r="Y74" s="29">
        <v>54.75</v>
      </c>
      <c r="Z74" s="30">
        <f t="shared" si="7"/>
        <v>-0.46904249904607326</v>
      </c>
      <c r="AA74" s="31"/>
      <c r="AB74" s="27">
        <v>30866.357000000004</v>
      </c>
      <c r="AC74" s="27">
        <v>25149.75</v>
      </c>
      <c r="AD74" s="422">
        <v>26689.095000000001</v>
      </c>
      <c r="AE74" s="27">
        <v>22514.851999999999</v>
      </c>
      <c r="AF74" s="27">
        <v>19641.030999999999</v>
      </c>
      <c r="AG74" s="27">
        <v>11084.101999999999</v>
      </c>
      <c r="AH74" s="27">
        <v>8602.0750000000007</v>
      </c>
      <c r="AI74" s="27">
        <v>7430.4539999999997</v>
      </c>
      <c r="AJ74" s="27">
        <v>6852.4439999999995</v>
      </c>
      <c r="AK74" s="27">
        <v>6017.9679999999998</v>
      </c>
      <c r="AL74" s="27">
        <v>6041.3850000000002</v>
      </c>
      <c r="AM74" s="27">
        <v>4315.5739999999996</v>
      </c>
      <c r="AN74" s="27">
        <v>2715.5439999999999</v>
      </c>
      <c r="AO74" s="27">
        <v>3217.9960000000001</v>
      </c>
      <c r="AP74" s="420">
        <v>3192.3729999999996</v>
      </c>
      <c r="AQ74" s="30">
        <f t="shared" si="8"/>
        <v>-0.88038661483276226</v>
      </c>
      <c r="AR74" s="32"/>
      <c r="AS74" s="33">
        <f t="shared" si="10"/>
        <v>2.5442233144122719</v>
      </c>
      <c r="AT74" s="34">
        <f t="shared" si="10"/>
        <v>2.3639982900999379</v>
      </c>
      <c r="AU74" s="35">
        <f t="shared" si="10"/>
        <v>2.211993283063673</v>
      </c>
      <c r="AV74" s="34">
        <f t="shared" si="10"/>
        <v>1.6816291439187172</v>
      </c>
      <c r="AW74" s="34">
        <f t="shared" si="10"/>
        <v>1.4345805322081073</v>
      </c>
      <c r="AX74" s="34">
        <f t="shared" si="10"/>
        <v>0.84619046081381677</v>
      </c>
      <c r="AY74" s="34">
        <f t="shared" si="10"/>
        <v>0.60917839573624633</v>
      </c>
      <c r="AZ74" s="34">
        <f t="shared" si="10"/>
        <v>0.58350195993239451</v>
      </c>
      <c r="BA74" s="34">
        <f t="shared" si="10"/>
        <v>0.56065573211296837</v>
      </c>
      <c r="BB74" s="34">
        <f t="shared" si="10"/>
        <v>0.6087326850868725</v>
      </c>
      <c r="BC74" s="34">
        <f t="shared" si="10"/>
        <v>0.55832870836512138</v>
      </c>
      <c r="BD74" s="34">
        <f t="shared" si="10"/>
        <v>0.5535682860060982</v>
      </c>
      <c r="BE74" s="34">
        <f t="shared" si="10"/>
        <v>0.70339125821731729</v>
      </c>
      <c r="BF74" s="34">
        <f t="shared" si="10"/>
        <v>0.56174304657801244</v>
      </c>
      <c r="BG74" s="34">
        <f t="shared" si="10"/>
        <v>0.49831484455739311</v>
      </c>
      <c r="BH74" s="36">
        <f t="shared" si="9"/>
        <v>-0.77472135726053704</v>
      </c>
      <c r="BI74" s="25"/>
      <c r="BJ74" s="423" t="s">
        <v>541</v>
      </c>
      <c r="BK74" s="460" t="s">
        <v>637</v>
      </c>
    </row>
    <row r="75" spans="1:63" s="37" customFormat="1" x14ac:dyDescent="0.2">
      <c r="A75" s="21">
        <v>85</v>
      </c>
      <c r="B75" s="22"/>
      <c r="C75" s="23"/>
      <c r="D75" s="24"/>
      <c r="E75" s="26" t="s">
        <v>362</v>
      </c>
      <c r="F75" s="22"/>
      <c r="G75" s="22"/>
      <c r="H75" s="23">
        <v>8102</v>
      </c>
      <c r="I75" s="25" t="s">
        <v>127</v>
      </c>
      <c r="J75" s="27">
        <v>16714673.570999999</v>
      </c>
      <c r="K75" s="27">
        <v>15371403.739000002</v>
      </c>
      <c r="L75" s="28">
        <v>10011477.736000001</v>
      </c>
      <c r="M75" s="27">
        <v>9487099.8670000006</v>
      </c>
      <c r="N75" s="27">
        <v>9168735.3740000017</v>
      </c>
      <c r="O75" s="27">
        <v>6898332.1289999997</v>
      </c>
      <c r="P75" s="27">
        <v>3934677.7609999999</v>
      </c>
      <c r="Q75" s="27">
        <v>2774576.4970000004</v>
      </c>
      <c r="R75" s="27">
        <v>0</v>
      </c>
      <c r="S75" s="27">
        <v>0</v>
      </c>
      <c r="T75" s="27">
        <v>0</v>
      </c>
      <c r="U75" s="27">
        <v>0</v>
      </c>
      <c r="V75" s="27">
        <v>0</v>
      </c>
      <c r="W75" s="27">
        <v>0</v>
      </c>
      <c r="X75" s="420">
        <v>0</v>
      </c>
      <c r="Y75" s="29">
        <v>99</v>
      </c>
      <c r="Z75" s="30">
        <f t="shared" si="7"/>
        <v>-1</v>
      </c>
      <c r="AA75" s="31"/>
      <c r="AB75" s="27">
        <v>21436.085999999999</v>
      </c>
      <c r="AC75" s="27">
        <v>18705.864000000001</v>
      </c>
      <c r="AD75" s="422">
        <v>12308.946</v>
      </c>
      <c r="AE75" s="27">
        <v>13002.039000000001</v>
      </c>
      <c r="AF75" s="27">
        <v>11892.811</v>
      </c>
      <c r="AG75" s="27">
        <v>7550.42</v>
      </c>
      <c r="AH75" s="27">
        <v>3697.364</v>
      </c>
      <c r="AI75" s="27">
        <v>3181.9459999999999</v>
      </c>
      <c r="AJ75" s="27">
        <v>0</v>
      </c>
      <c r="AK75" s="27">
        <v>0</v>
      </c>
      <c r="AL75" s="27">
        <v>0</v>
      </c>
      <c r="AM75" s="27">
        <v>0</v>
      </c>
      <c r="AN75" s="27">
        <v>0</v>
      </c>
      <c r="AO75" s="27">
        <v>0</v>
      </c>
      <c r="AP75" s="420">
        <v>0</v>
      </c>
      <c r="AQ75" s="30">
        <f t="shared" si="8"/>
        <v>-1</v>
      </c>
      <c r="AR75" s="32"/>
      <c r="AS75" s="33">
        <f t="shared" si="10"/>
        <v>2.5649422238423685</v>
      </c>
      <c r="AT75" s="34">
        <f t="shared" si="10"/>
        <v>2.4338524077069001</v>
      </c>
      <c r="AU75" s="35">
        <f t="shared" si="10"/>
        <v>2.4589668627516583</v>
      </c>
      <c r="AV75" s="34">
        <f t="shared" si="10"/>
        <v>2.7409933872892789</v>
      </c>
      <c r="AW75" s="34">
        <f t="shared" si="10"/>
        <v>2.5942096733917577</v>
      </c>
      <c r="AX75" s="34">
        <f t="shared" si="10"/>
        <v>2.1890566759633616</v>
      </c>
      <c r="AY75" s="34">
        <f t="shared" si="10"/>
        <v>1.8793732166063395</v>
      </c>
      <c r="AZ75" s="34">
        <f t="shared" si="10"/>
        <v>2.2936444559668594</v>
      </c>
      <c r="BA75" s="34">
        <f t="shared" si="10"/>
        <v>0</v>
      </c>
      <c r="BB75" s="34">
        <f t="shared" si="10"/>
        <v>0</v>
      </c>
      <c r="BC75" s="34">
        <f t="shared" si="10"/>
        <v>0</v>
      </c>
      <c r="BD75" s="34">
        <f t="shared" si="10"/>
        <v>0</v>
      </c>
      <c r="BE75" s="34">
        <f t="shared" si="10"/>
        <v>0</v>
      </c>
      <c r="BF75" s="34">
        <f t="shared" si="10"/>
        <v>0</v>
      </c>
      <c r="BG75" s="34">
        <f t="shared" si="10"/>
        <v>0</v>
      </c>
      <c r="BH75" s="36">
        <f t="shared" si="9"/>
        <v>-1</v>
      </c>
      <c r="BI75" s="25" t="s">
        <v>323</v>
      </c>
      <c r="BJ75" s="423" t="s">
        <v>313</v>
      </c>
      <c r="BK75" s="423"/>
    </row>
    <row r="76" spans="1:63" s="37" customFormat="1" ht="63.75" x14ac:dyDescent="0.2">
      <c r="A76" s="21">
        <v>86</v>
      </c>
      <c r="B76" s="22"/>
      <c r="C76" s="23"/>
      <c r="D76" s="24">
        <v>2554</v>
      </c>
      <c r="E76" s="26" t="s">
        <v>355</v>
      </c>
      <c r="F76" s="22" t="s">
        <v>129</v>
      </c>
      <c r="G76" s="22" t="s">
        <v>9</v>
      </c>
      <c r="H76" s="23">
        <v>1619</v>
      </c>
      <c r="I76" s="25" t="s">
        <v>128</v>
      </c>
      <c r="J76" s="27">
        <v>21271249.375</v>
      </c>
      <c r="K76" s="27">
        <v>20295147.973999999</v>
      </c>
      <c r="L76" s="28">
        <v>22324575.611000001</v>
      </c>
      <c r="M76" s="27">
        <v>22647329.579</v>
      </c>
      <c r="N76" s="27">
        <v>23761985.173</v>
      </c>
      <c r="O76" s="27">
        <v>21377721.156999998</v>
      </c>
      <c r="P76" s="27">
        <v>21611089.343000002</v>
      </c>
      <c r="Q76" s="27">
        <v>22434695.509999998</v>
      </c>
      <c r="R76" s="27">
        <v>23745436.748999998</v>
      </c>
      <c r="S76" s="27">
        <v>18024514.872000001</v>
      </c>
      <c r="T76" s="27">
        <v>20196067.435000002</v>
      </c>
      <c r="U76" s="27">
        <v>15367320.890000001</v>
      </c>
      <c r="V76" s="27">
        <v>3463468.912</v>
      </c>
      <c r="W76" s="27">
        <v>0</v>
      </c>
      <c r="X76" s="420">
        <v>0</v>
      </c>
      <c r="Y76" s="29">
        <v>44.8</v>
      </c>
      <c r="Z76" s="30">
        <f t="shared" si="7"/>
        <v>-1</v>
      </c>
      <c r="AA76" s="31"/>
      <c r="AB76" s="27">
        <v>31697.743999999999</v>
      </c>
      <c r="AC76" s="27">
        <v>30046.853999999999</v>
      </c>
      <c r="AD76" s="422">
        <v>32140.656000000003</v>
      </c>
      <c r="AE76" s="27">
        <v>29937.249</v>
      </c>
      <c r="AF76" s="27">
        <v>19010.378000000001</v>
      </c>
      <c r="AG76" s="27">
        <v>10395.876</v>
      </c>
      <c r="AH76" s="27">
        <v>6036.2820000000002</v>
      </c>
      <c r="AI76" s="27">
        <v>6241.6080000000002</v>
      </c>
      <c r="AJ76" s="27">
        <v>6617.0910000000003</v>
      </c>
      <c r="AK76" s="27">
        <v>5450.4139999999998</v>
      </c>
      <c r="AL76" s="27">
        <v>5037.8890000000001</v>
      </c>
      <c r="AM76" s="27">
        <v>4091.6849999999999</v>
      </c>
      <c r="AN76" s="27">
        <v>1067.0319999999999</v>
      </c>
      <c r="AO76" s="27">
        <v>0</v>
      </c>
      <c r="AP76" s="420">
        <v>0</v>
      </c>
      <c r="AQ76" s="30">
        <f t="shared" si="8"/>
        <v>-1</v>
      </c>
      <c r="AR76" s="32"/>
      <c r="AS76" s="33">
        <f t="shared" si="10"/>
        <v>2.9803368331767301</v>
      </c>
      <c r="AT76" s="34">
        <f t="shared" si="10"/>
        <v>2.96098890616544</v>
      </c>
      <c r="AU76" s="35">
        <f t="shared" si="10"/>
        <v>2.8793968190072396</v>
      </c>
      <c r="AV76" s="34">
        <f t="shared" si="10"/>
        <v>2.6437773950849959</v>
      </c>
      <c r="AW76" s="34">
        <f t="shared" si="10"/>
        <v>1.6000664811120997</v>
      </c>
      <c r="AX76" s="34">
        <f t="shared" si="10"/>
        <v>0.97258972774990449</v>
      </c>
      <c r="AY76" s="34">
        <f t="shared" si="10"/>
        <v>0.55862820278934233</v>
      </c>
      <c r="AZ76" s="34">
        <f t="shared" si="10"/>
        <v>0.55642457881524421</v>
      </c>
      <c r="BA76" s="34">
        <f t="shared" si="10"/>
        <v>0.55733580055365106</v>
      </c>
      <c r="BB76" s="34">
        <f t="shared" si="10"/>
        <v>0.60477788597427273</v>
      </c>
      <c r="BC76" s="34">
        <f t="shared" si="10"/>
        <v>0.49889801727135097</v>
      </c>
      <c r="BD76" s="34">
        <f t="shared" si="10"/>
        <v>0.53251767556472229</v>
      </c>
      <c r="BE76" s="34">
        <f t="shared" si="10"/>
        <v>0.61616375207123553</v>
      </c>
      <c r="BF76" s="34">
        <f t="shared" si="10"/>
        <v>0</v>
      </c>
      <c r="BG76" s="34">
        <f t="shared" si="10"/>
        <v>0</v>
      </c>
      <c r="BH76" s="36">
        <f t="shared" si="9"/>
        <v>-1</v>
      </c>
      <c r="BI76" s="25" t="s">
        <v>321</v>
      </c>
      <c r="BJ76" s="423" t="s">
        <v>542</v>
      </c>
      <c r="BK76" s="460" t="s">
        <v>636</v>
      </c>
    </row>
    <row r="77" spans="1:63" s="37" customFormat="1" x14ac:dyDescent="0.2">
      <c r="A77" s="438">
        <v>87</v>
      </c>
      <c r="B77" s="444"/>
      <c r="C77" s="445"/>
      <c r="D77" s="446">
        <v>2594</v>
      </c>
      <c r="E77" s="447">
        <v>5</v>
      </c>
      <c r="F77" s="444" t="s">
        <v>131</v>
      </c>
      <c r="G77" s="444" t="s">
        <v>40</v>
      </c>
      <c r="H77" s="445">
        <v>3406</v>
      </c>
      <c r="I77" s="448" t="s">
        <v>130</v>
      </c>
      <c r="J77" s="27">
        <v>3184937.821</v>
      </c>
      <c r="K77" s="27">
        <v>3863026.8309999998</v>
      </c>
      <c r="L77" s="28">
        <v>3274416.8</v>
      </c>
      <c r="M77" s="27">
        <v>2121648.4789999998</v>
      </c>
      <c r="N77" s="27">
        <v>3472696.5759999999</v>
      </c>
      <c r="O77" s="27">
        <v>6730638.5530000003</v>
      </c>
      <c r="P77" s="27">
        <v>792932.81700000004</v>
      </c>
      <c r="Q77" s="27">
        <v>1888901.662</v>
      </c>
      <c r="R77" s="27">
        <v>603776.55099999998</v>
      </c>
      <c r="S77" s="27">
        <v>365434.33</v>
      </c>
      <c r="T77" s="27">
        <v>440072.04200000002</v>
      </c>
      <c r="U77" s="27">
        <v>514146.94400000002</v>
      </c>
      <c r="V77" s="27">
        <v>329846.788</v>
      </c>
      <c r="W77" s="27">
        <v>580235.50899999996</v>
      </c>
      <c r="X77" s="420">
        <v>574048.89500000002</v>
      </c>
      <c r="Y77" s="29">
        <v>76</v>
      </c>
      <c r="Z77" s="30">
        <f t="shared" si="7"/>
        <v>-0.82468667550203134</v>
      </c>
      <c r="AA77" s="31"/>
      <c r="AB77" s="27">
        <v>1528.3620000000001</v>
      </c>
      <c r="AC77" s="27">
        <v>2103.9490000000001</v>
      </c>
      <c r="AD77" s="422">
        <v>1746.058</v>
      </c>
      <c r="AE77" s="27">
        <v>1087.5260000000001</v>
      </c>
      <c r="AF77" s="27">
        <v>1834.2080000000001</v>
      </c>
      <c r="AG77" s="27">
        <v>3822.4369999999999</v>
      </c>
      <c r="AH77" s="27">
        <v>402.48099999999999</v>
      </c>
      <c r="AI77" s="27">
        <v>1125.451</v>
      </c>
      <c r="AJ77" s="27">
        <v>341.76400000000001</v>
      </c>
      <c r="AK77" s="27">
        <v>192.61799999999999</v>
      </c>
      <c r="AL77" s="27">
        <v>226.11799999999999</v>
      </c>
      <c r="AM77" s="27">
        <v>257.91399999999999</v>
      </c>
      <c r="AN77" s="27">
        <v>108.419</v>
      </c>
      <c r="AO77" s="27">
        <v>176.75299999999999</v>
      </c>
      <c r="AP77" s="420">
        <v>136.12299999999999</v>
      </c>
      <c r="AQ77" s="30">
        <f t="shared" si="8"/>
        <v>-0.92203981769219578</v>
      </c>
      <c r="AR77" s="32"/>
      <c r="AS77" s="33">
        <f t="shared" si="10"/>
        <v>0.95974369730089626</v>
      </c>
      <c r="AT77" s="34">
        <f t="shared" si="10"/>
        <v>1.0892748572783599</v>
      </c>
      <c r="AU77" s="35">
        <f t="shared" si="10"/>
        <v>1.0664848775513247</v>
      </c>
      <c r="AV77" s="34">
        <f t="shared" si="10"/>
        <v>1.0251707676971875</v>
      </c>
      <c r="AW77" s="34">
        <f t="shared" si="10"/>
        <v>1.056359494622314</v>
      </c>
      <c r="AX77" s="34">
        <f t="shared" si="10"/>
        <v>1.135831903585508</v>
      </c>
      <c r="AY77" s="34">
        <f t="shared" si="10"/>
        <v>1.0151704945767177</v>
      </c>
      <c r="AZ77" s="34">
        <f t="shared" si="10"/>
        <v>1.1916459418097542</v>
      </c>
      <c r="BA77" s="34">
        <f t="shared" si="10"/>
        <v>1.132087688513097</v>
      </c>
      <c r="BB77" s="34">
        <f t="shared" si="10"/>
        <v>1.0541866715149613</v>
      </c>
      <c r="BC77" s="34">
        <f t="shared" si="10"/>
        <v>1.0276408334069993</v>
      </c>
      <c r="BD77" s="34">
        <f t="shared" si="10"/>
        <v>1.0032696022404053</v>
      </c>
      <c r="BE77" s="34">
        <f t="shared" si="10"/>
        <v>0.65739006074541495</v>
      </c>
      <c r="BF77" s="34">
        <f t="shared" si="10"/>
        <v>0.60924571922398496</v>
      </c>
      <c r="BG77" s="34">
        <f t="shared" si="10"/>
        <v>0.47425576875293868</v>
      </c>
      <c r="BH77" s="36">
        <f t="shared" si="9"/>
        <v>-0.55530942938277605</v>
      </c>
      <c r="BI77" s="25"/>
      <c r="BJ77" s="423" t="s">
        <v>612</v>
      </c>
      <c r="BK77" s="460" t="s">
        <v>636</v>
      </c>
    </row>
    <row r="78" spans="1:63" s="37" customFormat="1" x14ac:dyDescent="0.2">
      <c r="A78" s="21">
        <v>88</v>
      </c>
      <c r="B78" s="22"/>
      <c r="C78" s="23"/>
      <c r="D78" s="24">
        <v>2642</v>
      </c>
      <c r="E78" s="26" t="s">
        <v>355</v>
      </c>
      <c r="F78" s="22" t="s">
        <v>133</v>
      </c>
      <c r="G78" s="22" t="s">
        <v>9</v>
      </c>
      <c r="H78" s="23">
        <v>6264</v>
      </c>
      <c r="I78" s="25" t="s">
        <v>132</v>
      </c>
      <c r="J78" s="27">
        <v>8608590.5</v>
      </c>
      <c r="K78" s="27">
        <v>9987733.8000000007</v>
      </c>
      <c r="L78" s="28">
        <v>9039637.5500000007</v>
      </c>
      <c r="M78" s="27">
        <v>9243945.5</v>
      </c>
      <c r="N78" s="27">
        <v>9392735.1999999993</v>
      </c>
      <c r="O78" s="27">
        <v>7324544.4000000004</v>
      </c>
      <c r="P78" s="27">
        <v>6325287.6500000004</v>
      </c>
      <c r="Q78" s="27">
        <v>7717635.9000000004</v>
      </c>
      <c r="R78" s="27">
        <v>2165591.2000000002</v>
      </c>
      <c r="S78" s="27">
        <v>0</v>
      </c>
      <c r="T78" s="27">
        <v>0</v>
      </c>
      <c r="U78" s="27">
        <v>0</v>
      </c>
      <c r="V78" s="27">
        <v>0</v>
      </c>
      <c r="W78" s="27">
        <v>0</v>
      </c>
      <c r="X78" s="420">
        <v>0</v>
      </c>
      <c r="Y78" s="29">
        <v>91</v>
      </c>
      <c r="Z78" s="30">
        <f t="shared" si="7"/>
        <v>-1</v>
      </c>
      <c r="AA78" s="31"/>
      <c r="AB78" s="27">
        <v>14390.083000000001</v>
      </c>
      <c r="AC78" s="27">
        <v>15960.207999999999</v>
      </c>
      <c r="AD78" s="422">
        <v>14725.59</v>
      </c>
      <c r="AE78" s="27">
        <v>15189.576000000001</v>
      </c>
      <c r="AF78" s="27">
        <v>15175.487999999999</v>
      </c>
      <c r="AG78" s="27">
        <v>9609.5580000000009</v>
      </c>
      <c r="AH78" s="27">
        <v>9065.3649999999998</v>
      </c>
      <c r="AI78" s="27">
        <v>11240.879000000001</v>
      </c>
      <c r="AJ78" s="27">
        <v>3497.5479999999998</v>
      </c>
      <c r="AK78" s="27">
        <v>0</v>
      </c>
      <c r="AL78" s="27">
        <v>0</v>
      </c>
      <c r="AM78" s="27">
        <v>0</v>
      </c>
      <c r="AN78" s="27">
        <v>0</v>
      </c>
      <c r="AO78" s="27">
        <v>0</v>
      </c>
      <c r="AP78" s="420">
        <v>0</v>
      </c>
      <c r="AQ78" s="30">
        <f t="shared" si="8"/>
        <v>-1</v>
      </c>
      <c r="AR78" s="32"/>
      <c r="AS78" s="33">
        <f t="shared" si="10"/>
        <v>3.3431914318609999</v>
      </c>
      <c r="AT78" s="34">
        <f t="shared" si="10"/>
        <v>3.1959618307007736</v>
      </c>
      <c r="AU78" s="35">
        <f t="shared" si="10"/>
        <v>3.2580045203250432</v>
      </c>
      <c r="AV78" s="34">
        <f t="shared" si="10"/>
        <v>3.2863837200251775</v>
      </c>
      <c r="AW78" s="34">
        <f t="shared" si="10"/>
        <v>3.2313245666714847</v>
      </c>
      <c r="AX78" s="34">
        <f t="shared" si="10"/>
        <v>2.6239333056674488</v>
      </c>
      <c r="AY78" s="34">
        <f t="shared" si="10"/>
        <v>2.8663882187239342</v>
      </c>
      <c r="AZ78" s="34">
        <f t="shared" si="10"/>
        <v>2.9130368795967687</v>
      </c>
      <c r="BA78" s="34">
        <f t="shared" si="10"/>
        <v>3.2301091729593283</v>
      </c>
      <c r="BB78" s="34">
        <f t="shared" si="10"/>
        <v>0</v>
      </c>
      <c r="BC78" s="34">
        <f t="shared" si="10"/>
        <v>0</v>
      </c>
      <c r="BD78" s="34">
        <f t="shared" si="10"/>
        <v>0</v>
      </c>
      <c r="BE78" s="34">
        <f t="shared" si="10"/>
        <v>0</v>
      </c>
      <c r="BF78" s="34">
        <f t="shared" si="10"/>
        <v>0</v>
      </c>
      <c r="BG78" s="34">
        <f t="shared" si="10"/>
        <v>0</v>
      </c>
      <c r="BH78" s="36">
        <f t="shared" si="9"/>
        <v>-1</v>
      </c>
      <c r="BI78" s="25" t="s">
        <v>323</v>
      </c>
      <c r="BJ78" s="423" t="s">
        <v>308</v>
      </c>
      <c r="BK78" s="460" t="s">
        <v>636</v>
      </c>
    </row>
    <row r="79" spans="1:63" s="37" customFormat="1" x14ac:dyDescent="0.2">
      <c r="A79" s="438">
        <v>89</v>
      </c>
      <c r="B79" s="444"/>
      <c r="C79" s="445"/>
      <c r="D79" s="446">
        <v>8006</v>
      </c>
      <c r="E79" s="447">
        <v>2</v>
      </c>
      <c r="F79" s="444" t="s">
        <v>292</v>
      </c>
      <c r="G79" s="444" t="s">
        <v>40</v>
      </c>
      <c r="H79" s="445">
        <v>6113</v>
      </c>
      <c r="I79" s="448" t="s">
        <v>293</v>
      </c>
      <c r="J79" s="27">
        <v>20581290.125</v>
      </c>
      <c r="K79" s="27">
        <v>20536889.324999999</v>
      </c>
      <c r="L79" s="28">
        <v>7460914.4500000002</v>
      </c>
      <c r="M79" s="27">
        <v>21489508.5</v>
      </c>
      <c r="N79" s="27">
        <v>21708582.100000001</v>
      </c>
      <c r="O79" s="27">
        <v>18453787.975000001</v>
      </c>
      <c r="P79" s="27">
        <v>2413631.3250000002</v>
      </c>
      <c r="Q79" s="27">
        <v>7237117.5279999999</v>
      </c>
      <c r="R79" s="27">
        <v>3264311.1349999998</v>
      </c>
      <c r="S79" s="27">
        <v>2343983.0019999999</v>
      </c>
      <c r="T79" s="27">
        <v>2582815.9539999999</v>
      </c>
      <c r="U79" s="27">
        <v>2254993.0070000002</v>
      </c>
      <c r="V79" s="27">
        <v>2253055.6129999999</v>
      </c>
      <c r="W79" s="27">
        <v>1792286.91</v>
      </c>
      <c r="X79" s="420">
        <v>2217694.602</v>
      </c>
      <c r="Y79" s="29">
        <v>88</v>
      </c>
      <c r="Z79" s="30">
        <f t="shared" si="7"/>
        <v>-0.7027583392274388</v>
      </c>
      <c r="AA79" s="31"/>
      <c r="AB79" s="27">
        <v>9255.8160000000007</v>
      </c>
      <c r="AC79" s="27">
        <v>9558.4529999999995</v>
      </c>
      <c r="AD79" s="422">
        <v>2995.9369999999999</v>
      </c>
      <c r="AE79" s="27">
        <v>9813.8089999999993</v>
      </c>
      <c r="AF79" s="27">
        <v>11499.692999999999</v>
      </c>
      <c r="AG79" s="27">
        <v>9302.1959999999999</v>
      </c>
      <c r="AH79" s="27">
        <v>1093.829</v>
      </c>
      <c r="AI79" s="27">
        <v>2993.462</v>
      </c>
      <c r="AJ79" s="27">
        <v>1165.777</v>
      </c>
      <c r="AK79" s="27">
        <v>811.59299999999996</v>
      </c>
      <c r="AL79" s="27">
        <v>105.89</v>
      </c>
      <c r="AM79" s="27">
        <v>138.86000000000001</v>
      </c>
      <c r="AN79" s="27">
        <v>29.071999999999999</v>
      </c>
      <c r="AO79" s="27">
        <v>98.438999999999993</v>
      </c>
      <c r="AP79" s="420">
        <v>321.613</v>
      </c>
      <c r="AQ79" s="30">
        <f t="shared" si="8"/>
        <v>-0.89265027936168218</v>
      </c>
      <c r="AR79" s="32"/>
      <c r="AS79" s="33">
        <f t="shared" si="10"/>
        <v>0.89943982556827207</v>
      </c>
      <c r="AT79" s="34">
        <f t="shared" si="10"/>
        <v>0.93085694223070958</v>
      </c>
      <c r="AU79" s="35">
        <f t="shared" si="10"/>
        <v>0.80310182353049231</v>
      </c>
      <c r="AV79" s="34">
        <f t="shared" si="10"/>
        <v>0.91335816265876901</v>
      </c>
      <c r="AW79" s="34">
        <f t="shared" si="10"/>
        <v>1.0594605347347859</v>
      </c>
      <c r="AX79" s="34">
        <f t="shared" si="10"/>
        <v>1.0081611442162459</v>
      </c>
      <c r="AY79" s="34">
        <f t="shared" si="10"/>
        <v>0.90637620474203939</v>
      </c>
      <c r="AZ79" s="34">
        <f t="shared" si="10"/>
        <v>0.82725255971551215</v>
      </c>
      <c r="BA79" s="34">
        <f t="shared" si="10"/>
        <v>0.71425605696743732</v>
      </c>
      <c r="BB79" s="34">
        <f t="shared" si="10"/>
        <v>0.69249051661851602</v>
      </c>
      <c r="BC79" s="34">
        <f t="shared" si="10"/>
        <v>8.1995776614286781E-2</v>
      </c>
      <c r="BD79" s="34">
        <f t="shared" si="10"/>
        <v>0.1231578098636649</v>
      </c>
      <c r="BE79" s="34">
        <f t="shared" si="10"/>
        <v>2.5806730941088405E-2</v>
      </c>
      <c r="BF79" s="34">
        <f t="shared" si="10"/>
        <v>0.10984736813147847</v>
      </c>
      <c r="BG79" s="34">
        <f t="shared" si="10"/>
        <v>0.2900426413176615</v>
      </c>
      <c r="BH79" s="36">
        <f t="shared" si="9"/>
        <v>-0.63884698948557528</v>
      </c>
      <c r="BI79" s="25"/>
      <c r="BJ79" s="423" t="s">
        <v>613</v>
      </c>
      <c r="BK79" s="423"/>
    </row>
    <row r="80" spans="1:63" s="37" customFormat="1" ht="13.5" thickBot="1" x14ac:dyDescent="0.25">
      <c r="A80" s="438">
        <v>90</v>
      </c>
      <c r="B80" s="454"/>
      <c r="C80" s="455"/>
      <c r="D80" s="456"/>
      <c r="E80" s="457">
        <v>1</v>
      </c>
      <c r="F80" s="454"/>
      <c r="G80" s="454"/>
      <c r="H80" s="455">
        <v>6705</v>
      </c>
      <c r="I80" s="458" t="s">
        <v>291</v>
      </c>
      <c r="J80" s="55">
        <v>17430740.425000001</v>
      </c>
      <c r="K80" s="55">
        <v>13031244.199999999</v>
      </c>
      <c r="L80" s="56">
        <v>9029915.8499999996</v>
      </c>
      <c r="M80" s="55">
        <v>19794347.350000001</v>
      </c>
      <c r="N80" s="55">
        <v>22588494.899999999</v>
      </c>
      <c r="O80" s="55">
        <v>17520768.524999999</v>
      </c>
      <c r="P80" s="55">
        <v>2407117.6749999998</v>
      </c>
      <c r="Q80" s="55">
        <v>4055159.8590000002</v>
      </c>
      <c r="R80" s="55">
        <v>1516634.2209999999</v>
      </c>
      <c r="S80" s="55">
        <v>2233028.2239999999</v>
      </c>
      <c r="T80" s="55">
        <v>2865301.6370000001</v>
      </c>
      <c r="U80" s="55">
        <v>1149592.1329999999</v>
      </c>
      <c r="V80" s="55">
        <v>2709301.9369999999</v>
      </c>
      <c r="W80" s="55">
        <v>1774187.389</v>
      </c>
      <c r="X80" s="425">
        <v>1916870.835</v>
      </c>
      <c r="Y80" s="57">
        <v>93</v>
      </c>
      <c r="Z80" s="58">
        <f t="shared" si="7"/>
        <v>-0.78771996695849611</v>
      </c>
      <c r="AA80" s="59"/>
      <c r="AB80" s="55">
        <v>7408.2910000000002</v>
      </c>
      <c r="AC80" s="55">
        <v>6032.3559999999998</v>
      </c>
      <c r="AD80" s="426">
        <v>3825.09</v>
      </c>
      <c r="AE80" s="55">
        <v>9066.027</v>
      </c>
      <c r="AF80" s="55">
        <v>11661.07</v>
      </c>
      <c r="AG80" s="55">
        <v>8748.2970000000005</v>
      </c>
      <c r="AH80" s="55">
        <v>1093.98</v>
      </c>
      <c r="AI80" s="55">
        <v>1661.1780000000001</v>
      </c>
      <c r="AJ80" s="55">
        <v>594.11900000000003</v>
      </c>
      <c r="AK80" s="55">
        <v>756.3</v>
      </c>
      <c r="AL80" s="55">
        <v>102.181</v>
      </c>
      <c r="AM80" s="55">
        <v>142.221</v>
      </c>
      <c r="AN80" s="55">
        <v>34.978000000000002</v>
      </c>
      <c r="AO80" s="55">
        <v>17.681999999999999</v>
      </c>
      <c r="AP80" s="425">
        <v>286.09300000000002</v>
      </c>
      <c r="AQ80" s="58">
        <f t="shared" si="8"/>
        <v>-0.92520620429846101</v>
      </c>
      <c r="AR80" s="75"/>
      <c r="AS80" s="76">
        <f t="shared" si="10"/>
        <v>0.85002596784410545</v>
      </c>
      <c r="AT80" s="77">
        <f t="shared" si="10"/>
        <v>0.92582963029731269</v>
      </c>
      <c r="AU80" s="78">
        <f t="shared" si="10"/>
        <v>0.84720390832878034</v>
      </c>
      <c r="AV80" s="77">
        <f t="shared" si="10"/>
        <v>0.91602181569275121</v>
      </c>
      <c r="AW80" s="77">
        <f t="shared" si="10"/>
        <v>1.0324787066711558</v>
      </c>
      <c r="AX80" s="77">
        <f t="shared" si="10"/>
        <v>0.99862023603784822</v>
      </c>
      <c r="AY80" s="77">
        <f t="shared" si="10"/>
        <v>0.908954316078461</v>
      </c>
      <c r="AZ80" s="77">
        <f t="shared" si="10"/>
        <v>0.81929100590852932</v>
      </c>
      <c r="BA80" s="77">
        <f t="shared" si="10"/>
        <v>0.78347038695759463</v>
      </c>
      <c r="BB80" s="77">
        <f t="shared" si="10"/>
        <v>0.67737612258679636</v>
      </c>
      <c r="BC80" s="77">
        <f t="shared" si="10"/>
        <v>7.1323031879453047E-2</v>
      </c>
      <c r="BD80" s="77">
        <f t="shared" si="10"/>
        <v>0.24742862432236218</v>
      </c>
      <c r="BE80" s="77">
        <f t="shared" si="10"/>
        <v>2.5820673231224285E-2</v>
      </c>
      <c r="BF80" s="77">
        <f t="shared" si="10"/>
        <v>1.9932505562409903E-2</v>
      </c>
      <c r="BG80" s="77">
        <f t="shared" si="10"/>
        <v>0.29850002908516265</v>
      </c>
      <c r="BH80" s="79">
        <f t="shared" si="9"/>
        <v>-0.64766448059240811</v>
      </c>
      <c r="BI80" s="53"/>
      <c r="BJ80" s="427" t="s">
        <v>613</v>
      </c>
      <c r="BK80" s="427"/>
    </row>
    <row r="81" spans="1:64" s="37" customFormat="1" x14ac:dyDescent="0.2">
      <c r="A81" s="21">
        <v>91</v>
      </c>
      <c r="B81" s="60" t="s">
        <v>136</v>
      </c>
      <c r="C81" s="61">
        <v>37</v>
      </c>
      <c r="D81" s="62">
        <v>2709</v>
      </c>
      <c r="E81" s="64">
        <v>3</v>
      </c>
      <c r="F81" s="60" t="s">
        <v>135</v>
      </c>
      <c r="G81" s="60" t="s">
        <v>9</v>
      </c>
      <c r="H81" s="61">
        <v>8042</v>
      </c>
      <c r="I81" s="63" t="s">
        <v>134</v>
      </c>
      <c r="J81" s="65">
        <v>13380027</v>
      </c>
      <c r="K81" s="65">
        <v>14286303.85</v>
      </c>
      <c r="L81" s="66">
        <v>13902569.574999999</v>
      </c>
      <c r="M81" s="65">
        <v>12437961.85</v>
      </c>
      <c r="N81" s="65">
        <v>13735915.225</v>
      </c>
      <c r="O81" s="65">
        <v>14382665.699999999</v>
      </c>
      <c r="P81" s="65">
        <v>13970081.975</v>
      </c>
      <c r="Q81" s="65">
        <v>13712263.225</v>
      </c>
      <c r="R81" s="65">
        <v>8123317.1749999998</v>
      </c>
      <c r="S81" s="65">
        <v>11907757.975</v>
      </c>
      <c r="T81" s="65">
        <v>14825114.175000001</v>
      </c>
      <c r="U81" s="65">
        <v>9891672.0749999993</v>
      </c>
      <c r="V81" s="65">
        <v>7138673.0750000002</v>
      </c>
      <c r="W81" s="65">
        <v>0</v>
      </c>
      <c r="X81" s="428">
        <v>0</v>
      </c>
      <c r="Y81" s="67">
        <v>97</v>
      </c>
      <c r="Z81" s="68">
        <f t="shared" si="7"/>
        <v>-1</v>
      </c>
      <c r="AA81" s="69"/>
      <c r="AB81" s="65">
        <v>10094.141</v>
      </c>
      <c r="AC81" s="65">
        <v>10120.462</v>
      </c>
      <c r="AD81" s="429">
        <v>9459.0779999999995</v>
      </c>
      <c r="AE81" s="65">
        <v>8370.56</v>
      </c>
      <c r="AF81" s="65">
        <v>8713.4809999999998</v>
      </c>
      <c r="AG81" s="65">
        <v>9371.848</v>
      </c>
      <c r="AH81" s="65">
        <v>8833.3169999999991</v>
      </c>
      <c r="AI81" s="65">
        <v>9321.2569999999996</v>
      </c>
      <c r="AJ81" s="65">
        <v>5659.55</v>
      </c>
      <c r="AK81" s="65">
        <v>8362.6149999999998</v>
      </c>
      <c r="AL81" s="65">
        <v>9744.0910000000003</v>
      </c>
      <c r="AM81" s="65">
        <v>7046.5950000000003</v>
      </c>
      <c r="AN81" s="65">
        <v>5124.3860000000004</v>
      </c>
      <c r="AO81" s="65">
        <v>0</v>
      </c>
      <c r="AP81" s="428">
        <v>0</v>
      </c>
      <c r="AQ81" s="68">
        <f t="shared" si="8"/>
        <v>-1</v>
      </c>
      <c r="AR81" s="32"/>
      <c r="AS81" s="33">
        <f t="shared" si="10"/>
        <v>1.5088371645288907</v>
      </c>
      <c r="AT81" s="34">
        <f t="shared" si="10"/>
        <v>1.4168062091161528</v>
      </c>
      <c r="AU81" s="35">
        <f t="shared" si="10"/>
        <v>1.3607668638479014</v>
      </c>
      <c r="AV81" s="34">
        <f t="shared" si="10"/>
        <v>1.3459697176993672</v>
      </c>
      <c r="AW81" s="34">
        <f t="shared" si="10"/>
        <v>1.2687150229554507</v>
      </c>
      <c r="AX81" s="34">
        <f t="shared" si="10"/>
        <v>1.3032143269519225</v>
      </c>
      <c r="AY81" s="34">
        <f t="shared" si="10"/>
        <v>1.2646048914827503</v>
      </c>
      <c r="AZ81" s="34">
        <f t="shared" si="10"/>
        <v>1.3595504763948258</v>
      </c>
      <c r="BA81" s="34">
        <f t="shared" si="10"/>
        <v>1.3934085985015106</v>
      </c>
      <c r="BB81" s="34">
        <f t="shared" si="10"/>
        <v>1.404565833057251</v>
      </c>
      <c r="BC81" s="34">
        <f t="shared" si="10"/>
        <v>1.31453840894281</v>
      </c>
      <c r="BD81" s="34">
        <f t="shared" si="10"/>
        <v>1.4247530541998887</v>
      </c>
      <c r="BE81" s="34">
        <f t="shared" si="10"/>
        <v>1.435669051142253</v>
      </c>
      <c r="BF81" s="34">
        <f t="shared" si="10"/>
        <v>0</v>
      </c>
      <c r="BG81" s="34">
        <f t="shared" si="10"/>
        <v>0</v>
      </c>
      <c r="BH81" s="36">
        <f t="shared" si="9"/>
        <v>-1</v>
      </c>
      <c r="BI81" s="63"/>
      <c r="BJ81" s="430" t="s">
        <v>498</v>
      </c>
      <c r="BK81" s="461" t="s">
        <v>640</v>
      </c>
      <c r="BL81" s="462"/>
    </row>
    <row r="82" spans="1:64" s="37" customFormat="1" ht="89.25" x14ac:dyDescent="0.2">
      <c r="A82" s="21">
        <v>92</v>
      </c>
      <c r="B82" s="22"/>
      <c r="C82" s="23"/>
      <c r="D82" s="24">
        <v>2712</v>
      </c>
      <c r="E82" s="26" t="s">
        <v>363</v>
      </c>
      <c r="F82" s="22" t="s">
        <v>138</v>
      </c>
      <c r="G82" s="22" t="s">
        <v>9</v>
      </c>
      <c r="H82" s="23">
        <v>1619</v>
      </c>
      <c r="I82" s="25" t="s">
        <v>140</v>
      </c>
      <c r="J82" s="27">
        <v>46066956.549999997</v>
      </c>
      <c r="K82" s="27">
        <v>42152909.625</v>
      </c>
      <c r="L82" s="28">
        <v>42454785.950000003</v>
      </c>
      <c r="M82" s="27">
        <v>45242420.126000002</v>
      </c>
      <c r="N82" s="27">
        <v>45330805.549999997</v>
      </c>
      <c r="O82" s="27">
        <v>42213616.400000006</v>
      </c>
      <c r="P82" s="27">
        <v>35494009.099999994</v>
      </c>
      <c r="Q82" s="27">
        <v>40693436.700000003</v>
      </c>
      <c r="R82" s="27">
        <v>41002052.849999994</v>
      </c>
      <c r="S82" s="27">
        <v>39920007.375</v>
      </c>
      <c r="T82" s="27">
        <v>49795906.25</v>
      </c>
      <c r="U82" s="27">
        <v>37469206.650000006</v>
      </c>
      <c r="V82" s="27">
        <v>38182033.819000006</v>
      </c>
      <c r="W82" s="27">
        <v>25522003.346999999</v>
      </c>
      <c r="X82" s="420">
        <v>31021172.530000001</v>
      </c>
      <c r="Y82" s="29">
        <v>45.5</v>
      </c>
      <c r="Z82" s="30">
        <f t="shared" si="7"/>
        <v>-0.26931270913638894</v>
      </c>
      <c r="AA82" s="31"/>
      <c r="AB82" s="27">
        <v>30714.17</v>
      </c>
      <c r="AC82" s="27">
        <v>29211.093999999997</v>
      </c>
      <c r="AD82" s="422">
        <v>30610.491999999998</v>
      </c>
      <c r="AE82" s="27">
        <v>33044.502</v>
      </c>
      <c r="AF82" s="27">
        <v>34416.158000000003</v>
      </c>
      <c r="AG82" s="27">
        <v>33909.800999999999</v>
      </c>
      <c r="AH82" s="27">
        <v>24827.542999999998</v>
      </c>
      <c r="AI82" s="27">
        <v>26856.447</v>
      </c>
      <c r="AJ82" s="27">
        <v>8765.884</v>
      </c>
      <c r="AK82" s="27">
        <v>2451.527</v>
      </c>
      <c r="AL82" s="27">
        <v>4201.4340000000002</v>
      </c>
      <c r="AM82" s="27">
        <v>2719.8209999999999</v>
      </c>
      <c r="AN82" s="27">
        <v>3347.413</v>
      </c>
      <c r="AO82" s="27">
        <v>2968.3310000000001</v>
      </c>
      <c r="AP82" s="420">
        <v>4009.2469999999998</v>
      </c>
      <c r="AQ82" s="30">
        <f t="shared" si="8"/>
        <v>-0.86902376479280374</v>
      </c>
      <c r="AR82" s="32"/>
      <c r="AS82" s="33">
        <f t="shared" si="10"/>
        <v>1.33345774499618</v>
      </c>
      <c r="AT82" s="34">
        <f t="shared" si="10"/>
        <v>1.3859586092569758</v>
      </c>
      <c r="AU82" s="35">
        <f t="shared" si="10"/>
        <v>1.4420278569323466</v>
      </c>
      <c r="AV82" s="34">
        <f t="shared" si="10"/>
        <v>1.4607751710881585</v>
      </c>
      <c r="AW82" s="34">
        <f t="shared" si="10"/>
        <v>1.5184445801228432</v>
      </c>
      <c r="AX82" s="34">
        <f t="shared" si="10"/>
        <v>1.6065811883390306</v>
      </c>
      <c r="AY82" s="34">
        <f t="shared" si="10"/>
        <v>1.3989709040785703</v>
      </c>
      <c r="AZ82" s="34">
        <f t="shared" si="10"/>
        <v>1.3199399794119624</v>
      </c>
      <c r="BA82" s="34">
        <f t="shared" si="10"/>
        <v>0.42758268870432919</v>
      </c>
      <c r="BB82" s="34">
        <f t="shared" si="10"/>
        <v>0.12282197129729364</v>
      </c>
      <c r="BC82" s="34">
        <f t="shared" si="10"/>
        <v>0.16874616073484958</v>
      </c>
      <c r="BD82" s="34">
        <f t="shared" si="10"/>
        <v>0.14517633241642172</v>
      </c>
      <c r="BE82" s="34">
        <f t="shared" si="10"/>
        <v>0.17533969069684666</v>
      </c>
      <c r="BF82" s="34">
        <f t="shared" si="10"/>
        <v>0.23260956121995921</v>
      </c>
      <c r="BG82" s="34">
        <f t="shared" si="10"/>
        <v>0.25848455574158141</v>
      </c>
      <c r="BH82" s="36">
        <f t="shared" si="9"/>
        <v>-0.82074926326911568</v>
      </c>
      <c r="BI82" s="25" t="s">
        <v>324</v>
      </c>
      <c r="BJ82" s="423" t="s">
        <v>543</v>
      </c>
      <c r="BK82" s="1097" t="s">
        <v>641</v>
      </c>
      <c r="BL82" s="463" t="s">
        <v>642</v>
      </c>
    </row>
    <row r="83" spans="1:64" s="37" customFormat="1" ht="76.5" x14ac:dyDescent="0.2">
      <c r="A83" s="21">
        <v>93</v>
      </c>
      <c r="B83" s="22"/>
      <c r="C83" s="23"/>
      <c r="D83" s="24"/>
      <c r="E83" s="26">
        <v>2</v>
      </c>
      <c r="F83" s="22"/>
      <c r="G83" s="22"/>
      <c r="H83" s="23">
        <v>2828</v>
      </c>
      <c r="I83" s="25" t="s">
        <v>139</v>
      </c>
      <c r="J83" s="27">
        <v>44411517.924999997</v>
      </c>
      <c r="K83" s="27">
        <v>39248603.475000001</v>
      </c>
      <c r="L83" s="28">
        <v>41211435.950000003</v>
      </c>
      <c r="M83" s="27">
        <v>40744833.575000003</v>
      </c>
      <c r="N83" s="27">
        <v>38959752.674999997</v>
      </c>
      <c r="O83" s="27">
        <v>37090983.424999997</v>
      </c>
      <c r="P83" s="27">
        <v>47033162.674999997</v>
      </c>
      <c r="Q83" s="27">
        <v>43213181.149999999</v>
      </c>
      <c r="R83" s="27">
        <v>43344702.274999999</v>
      </c>
      <c r="S83" s="27">
        <v>43432597.100000001</v>
      </c>
      <c r="T83" s="27">
        <v>38583729.100000001</v>
      </c>
      <c r="U83" s="27">
        <v>24020328</v>
      </c>
      <c r="V83" s="27">
        <v>38408921.512999997</v>
      </c>
      <c r="W83" s="27">
        <v>34406843.789999999</v>
      </c>
      <c r="X83" s="420">
        <v>29953878.142000001</v>
      </c>
      <c r="Y83" s="29">
        <v>58.8</v>
      </c>
      <c r="Z83" s="30">
        <f t="shared" si="7"/>
        <v>-0.27316587128044495</v>
      </c>
      <c r="AA83" s="31"/>
      <c r="AB83" s="27">
        <v>30285.772000000001</v>
      </c>
      <c r="AC83" s="27">
        <v>27470.276999999998</v>
      </c>
      <c r="AD83" s="422">
        <v>29717.935000000001</v>
      </c>
      <c r="AE83" s="27">
        <v>29904.138999999999</v>
      </c>
      <c r="AF83" s="27">
        <v>29000.227999999999</v>
      </c>
      <c r="AG83" s="27">
        <v>28210.508000000002</v>
      </c>
      <c r="AH83" s="27">
        <v>31760.223000000002</v>
      </c>
      <c r="AI83" s="27">
        <v>7764.1229999999996</v>
      </c>
      <c r="AJ83" s="27">
        <v>862.75099999999998</v>
      </c>
      <c r="AK83" s="27">
        <v>3160.652</v>
      </c>
      <c r="AL83" s="27">
        <v>3071.3270000000002</v>
      </c>
      <c r="AM83" s="27">
        <v>1863.665</v>
      </c>
      <c r="AN83" s="27">
        <v>4025.7809999999999</v>
      </c>
      <c r="AO83" s="27">
        <v>4457.3620000000001</v>
      </c>
      <c r="AP83" s="420">
        <v>3660.6729999999998</v>
      </c>
      <c r="AQ83" s="30">
        <f t="shared" si="8"/>
        <v>-0.87681940215563436</v>
      </c>
      <c r="AR83" s="32"/>
      <c r="AS83" s="33">
        <f t="shared" si="10"/>
        <v>1.3638701586892452</v>
      </c>
      <c r="AT83" s="34">
        <f t="shared" si="10"/>
        <v>1.3998091431455701</v>
      </c>
      <c r="AU83" s="35">
        <f t="shared" si="10"/>
        <v>1.4422178851547636</v>
      </c>
      <c r="AV83" s="34">
        <f t="shared" si="10"/>
        <v>1.4678739057777583</v>
      </c>
      <c r="AW83" s="34">
        <f t="shared" si="10"/>
        <v>1.4887275205219204</v>
      </c>
      <c r="AX83" s="34">
        <f t="shared" si="10"/>
        <v>1.5211517945887412</v>
      </c>
      <c r="AY83" s="34">
        <f t="shared" si="10"/>
        <v>1.3505459209478943</v>
      </c>
      <c r="AZ83" s="34">
        <f t="shared" si="10"/>
        <v>0.35934049719919775</v>
      </c>
      <c r="BA83" s="34">
        <f t="shared" si="10"/>
        <v>3.9808832670082055E-2</v>
      </c>
      <c r="BB83" s="34">
        <f t="shared" si="10"/>
        <v>0.14554285080962842</v>
      </c>
      <c r="BC83" s="34">
        <f t="shared" si="10"/>
        <v>0.15920322227226086</v>
      </c>
      <c r="BD83" s="34">
        <f t="shared" si="10"/>
        <v>0.15517398430196291</v>
      </c>
      <c r="BE83" s="34">
        <f t="shared" si="10"/>
        <v>0.20962739079447582</v>
      </c>
      <c r="BF83" s="34">
        <f t="shared" si="10"/>
        <v>0.25909740673717285</v>
      </c>
      <c r="BG83" s="34">
        <f t="shared" si="10"/>
        <v>0.2444206377982934</v>
      </c>
      <c r="BH83" s="36">
        <f t="shared" si="9"/>
        <v>-0.83052447184700895</v>
      </c>
      <c r="BI83" s="25" t="s">
        <v>325</v>
      </c>
      <c r="BJ83" s="423" t="s">
        <v>544</v>
      </c>
      <c r="BK83" s="1097"/>
      <c r="BL83" s="463" t="s">
        <v>643</v>
      </c>
    </row>
    <row r="84" spans="1:64" s="37" customFormat="1" ht="76.5" x14ac:dyDescent="0.2">
      <c r="A84" s="21">
        <v>94</v>
      </c>
      <c r="B84" s="22"/>
      <c r="C84" s="23"/>
      <c r="D84" s="24"/>
      <c r="E84" s="26">
        <v>1</v>
      </c>
      <c r="F84" s="22"/>
      <c r="G84" s="22"/>
      <c r="H84" s="23">
        <v>2828</v>
      </c>
      <c r="I84" s="25" t="s">
        <v>137</v>
      </c>
      <c r="J84" s="27">
        <v>23398085.024999999</v>
      </c>
      <c r="K84" s="27">
        <v>22186576.350000001</v>
      </c>
      <c r="L84" s="28">
        <v>17501529.399999999</v>
      </c>
      <c r="M84" s="27">
        <v>26064042</v>
      </c>
      <c r="N84" s="27">
        <v>24314823.149999999</v>
      </c>
      <c r="O84" s="27">
        <v>25377431.225000001</v>
      </c>
      <c r="P84" s="27">
        <v>25494527.125</v>
      </c>
      <c r="Q84" s="27">
        <v>24121656.574999999</v>
      </c>
      <c r="R84" s="27">
        <v>20921681.600000001</v>
      </c>
      <c r="S84" s="27">
        <v>25316585.524999999</v>
      </c>
      <c r="T84" s="27">
        <v>26707158.300000001</v>
      </c>
      <c r="U84" s="27">
        <v>17404385.024999999</v>
      </c>
      <c r="V84" s="27">
        <v>19245948.921999998</v>
      </c>
      <c r="W84" s="27">
        <v>13962609.789999999</v>
      </c>
      <c r="X84" s="420">
        <v>20553101.239999998</v>
      </c>
      <c r="Y84" s="29">
        <v>59</v>
      </c>
      <c r="Z84" s="30">
        <f t="shared" si="7"/>
        <v>0.174360295620793</v>
      </c>
      <c r="AA84" s="31"/>
      <c r="AB84" s="27">
        <v>16057.643</v>
      </c>
      <c r="AC84" s="27">
        <v>15458.03</v>
      </c>
      <c r="AD84" s="422">
        <v>12027.593999999999</v>
      </c>
      <c r="AE84" s="27">
        <v>18847.939999999999</v>
      </c>
      <c r="AF84" s="27">
        <v>17976.844000000001</v>
      </c>
      <c r="AG84" s="27">
        <v>18806.974999999999</v>
      </c>
      <c r="AH84" s="27">
        <v>17258.874</v>
      </c>
      <c r="AI84" s="27">
        <v>15663.853999999999</v>
      </c>
      <c r="AJ84" s="27">
        <v>13792.14</v>
      </c>
      <c r="AK84" s="27">
        <v>1530.357</v>
      </c>
      <c r="AL84" s="27">
        <v>2139.5859999999998</v>
      </c>
      <c r="AM84" s="27">
        <v>1649.6179999999999</v>
      </c>
      <c r="AN84" s="27">
        <v>1980.059</v>
      </c>
      <c r="AO84" s="27">
        <v>2012.7840000000001</v>
      </c>
      <c r="AP84" s="420">
        <v>2599.3560000000002</v>
      </c>
      <c r="AQ84" s="30">
        <f t="shared" si="8"/>
        <v>-0.78388395883665507</v>
      </c>
      <c r="AR84" s="32"/>
      <c r="AS84" s="33">
        <f t="shared" si="10"/>
        <v>1.3725604452537885</v>
      </c>
      <c r="AT84" s="34">
        <f t="shared" si="10"/>
        <v>1.3934578959948454</v>
      </c>
      <c r="AU84" s="35">
        <f t="shared" si="10"/>
        <v>1.3744620512993568</v>
      </c>
      <c r="AV84" s="34">
        <f t="shared" si="10"/>
        <v>1.446279130458737</v>
      </c>
      <c r="AW84" s="34">
        <f t="shared" si="10"/>
        <v>1.4786736378134011</v>
      </c>
      <c r="AX84" s="34">
        <f t="shared" si="10"/>
        <v>1.4821811422326099</v>
      </c>
      <c r="AY84" s="34">
        <f t="shared" si="10"/>
        <v>1.3539277598976058</v>
      </c>
      <c r="AZ84" s="34">
        <f t="shared" si="10"/>
        <v>1.2987378334731972</v>
      </c>
      <c r="BA84" s="34">
        <f t="shared" si="10"/>
        <v>1.318454248916588</v>
      </c>
      <c r="BB84" s="34">
        <f t="shared" si="10"/>
        <v>0.12089758300848116</v>
      </c>
      <c r="BC84" s="34">
        <f t="shared" si="10"/>
        <v>0.16022565755339083</v>
      </c>
      <c r="BD84" s="34">
        <f t="shared" si="10"/>
        <v>0.18956349191660107</v>
      </c>
      <c r="BE84" s="34">
        <f t="shared" si="10"/>
        <v>0.20576371765557366</v>
      </c>
      <c r="BF84" s="34">
        <f t="shared" si="10"/>
        <v>0.28831057091369167</v>
      </c>
      <c r="BG84" s="34">
        <f t="shared" si="10"/>
        <v>0.25294051439217258</v>
      </c>
      <c r="BH84" s="36">
        <f t="shared" si="9"/>
        <v>-0.81597126370054851</v>
      </c>
      <c r="BI84" s="25" t="s">
        <v>324</v>
      </c>
      <c r="BJ84" s="423" t="s">
        <v>545</v>
      </c>
      <c r="BK84" s="1097"/>
      <c r="BL84" s="463" t="s">
        <v>644</v>
      </c>
    </row>
    <row r="85" spans="1:64" s="37" customFormat="1" ht="89.25" x14ac:dyDescent="0.2">
      <c r="A85" s="21">
        <v>95</v>
      </c>
      <c r="B85" s="22"/>
      <c r="C85" s="23"/>
      <c r="D85" s="24"/>
      <c r="E85" s="26" t="s">
        <v>364</v>
      </c>
      <c r="F85" s="22"/>
      <c r="G85" s="22"/>
      <c r="H85" s="23">
        <v>2866</v>
      </c>
      <c r="I85" s="25" t="s">
        <v>141</v>
      </c>
      <c r="J85" s="27">
        <v>37919658.25</v>
      </c>
      <c r="K85" s="27">
        <v>42488606.924999997</v>
      </c>
      <c r="L85" s="28">
        <v>44422901.100000001</v>
      </c>
      <c r="M85" s="27">
        <v>41812381.700000003</v>
      </c>
      <c r="N85" s="27">
        <v>41898038.299999997</v>
      </c>
      <c r="O85" s="27">
        <v>40630554.975000001</v>
      </c>
      <c r="P85" s="27">
        <v>40155872.575000003</v>
      </c>
      <c r="Q85" s="27">
        <v>32352644.949999999</v>
      </c>
      <c r="R85" s="27">
        <v>43561979.349999994</v>
      </c>
      <c r="S85" s="27">
        <v>39925364.200000003</v>
      </c>
      <c r="T85" s="27">
        <v>40604179.950000003</v>
      </c>
      <c r="U85" s="27">
        <v>40524413.649999999</v>
      </c>
      <c r="V85" s="27">
        <v>46040505.055999994</v>
      </c>
      <c r="W85" s="27">
        <v>26556031.317000002</v>
      </c>
      <c r="X85" s="420">
        <v>41943353.866999999</v>
      </c>
      <c r="Y85" s="29">
        <v>63.5</v>
      </c>
      <c r="Z85" s="30">
        <f t="shared" si="7"/>
        <v>-5.5816868588080638E-2</v>
      </c>
      <c r="AA85" s="31"/>
      <c r="AB85" s="27">
        <v>19855.205000000002</v>
      </c>
      <c r="AC85" s="27">
        <v>22066.696</v>
      </c>
      <c r="AD85" s="422">
        <v>23253.508000000002</v>
      </c>
      <c r="AE85" s="27">
        <v>22140.546000000002</v>
      </c>
      <c r="AF85" s="27">
        <v>21868.868999999999</v>
      </c>
      <c r="AG85" s="27">
        <v>20516.875</v>
      </c>
      <c r="AH85" s="27">
        <v>20780.349999999999</v>
      </c>
      <c r="AI85" s="27">
        <v>14962.859</v>
      </c>
      <c r="AJ85" s="27">
        <v>1015.173</v>
      </c>
      <c r="AK85" s="27">
        <v>2486.9650000000001</v>
      </c>
      <c r="AL85" s="27">
        <v>2702.7179999999998</v>
      </c>
      <c r="AM85" s="27">
        <v>3101.326</v>
      </c>
      <c r="AN85" s="27">
        <v>4019.3209999999999</v>
      </c>
      <c r="AO85" s="27">
        <v>3204.3609999999999</v>
      </c>
      <c r="AP85" s="420">
        <v>5378.5159999999996</v>
      </c>
      <c r="AQ85" s="30">
        <f t="shared" si="8"/>
        <v>-0.76870087730419001</v>
      </c>
      <c r="AR85" s="32"/>
      <c r="AS85" s="33">
        <f t="shared" si="10"/>
        <v>1.0472248915903666</v>
      </c>
      <c r="AT85" s="34">
        <f t="shared" si="10"/>
        <v>1.03871120269731</v>
      </c>
      <c r="AU85" s="35">
        <f t="shared" si="10"/>
        <v>1.0469153262932662</v>
      </c>
      <c r="AV85" s="34">
        <f t="shared" si="10"/>
        <v>1.059042565853167</v>
      </c>
      <c r="AW85" s="34">
        <f t="shared" si="10"/>
        <v>1.0439089698383326</v>
      </c>
      <c r="AX85" s="34">
        <f t="shared" si="10"/>
        <v>1.0099234437050659</v>
      </c>
      <c r="AY85" s="34">
        <f t="shared" si="10"/>
        <v>1.0349843580755509</v>
      </c>
      <c r="AZ85" s="34">
        <f t="shared" si="10"/>
        <v>0.92498520743046697</v>
      </c>
      <c r="BA85" s="34">
        <f t="shared" si="10"/>
        <v>4.6608212718874088E-2</v>
      </c>
      <c r="BB85" s="34">
        <f t="shared" si="10"/>
        <v>0.12458070451364849</v>
      </c>
      <c r="BC85" s="34">
        <f t="shared" si="10"/>
        <v>0.13312511191350879</v>
      </c>
      <c r="BD85" s="34">
        <f t="shared" si="10"/>
        <v>0.15305963594120997</v>
      </c>
      <c r="BE85" s="34">
        <f t="shared" si="10"/>
        <v>0.17459934442991965</v>
      </c>
      <c r="BF85" s="34">
        <f t="shared" si="10"/>
        <v>0.24132830404885908</v>
      </c>
      <c r="BG85" s="34">
        <f t="shared" si="10"/>
        <v>0.25646570930188223</v>
      </c>
      <c r="BH85" s="36">
        <f t="shared" si="9"/>
        <v>-0.75502726642666418</v>
      </c>
      <c r="BI85" s="25" t="s">
        <v>325</v>
      </c>
      <c r="BJ85" s="423" t="s">
        <v>546</v>
      </c>
      <c r="BK85" s="1097"/>
      <c r="BL85" s="463" t="s">
        <v>645</v>
      </c>
    </row>
    <row r="86" spans="1:64" s="37" customFormat="1" ht="72.75" customHeight="1" x14ac:dyDescent="0.2">
      <c r="A86" s="21">
        <v>96</v>
      </c>
      <c r="B86" s="22"/>
      <c r="C86" s="23"/>
      <c r="D86" s="24">
        <v>2713</v>
      </c>
      <c r="E86" s="26">
        <v>3</v>
      </c>
      <c r="F86" s="22" t="s">
        <v>143</v>
      </c>
      <c r="G86" s="22" t="s">
        <v>9</v>
      </c>
      <c r="H86" s="23">
        <v>2840</v>
      </c>
      <c r="I86" s="25" t="s">
        <v>142</v>
      </c>
      <c r="J86" s="27">
        <v>18981277.649999999</v>
      </c>
      <c r="K86" s="27">
        <v>18905135.25</v>
      </c>
      <c r="L86" s="28">
        <v>20064802.5</v>
      </c>
      <c r="M86" s="27">
        <v>23474850.399999999</v>
      </c>
      <c r="N86" s="27">
        <v>21738414.800000001</v>
      </c>
      <c r="O86" s="27">
        <v>23010941.100000001</v>
      </c>
      <c r="P86" s="27">
        <v>20975937.725000001</v>
      </c>
      <c r="Q86" s="27">
        <v>19494051.125</v>
      </c>
      <c r="R86" s="27">
        <v>19173018.024999999</v>
      </c>
      <c r="S86" s="27">
        <v>16283838.574999999</v>
      </c>
      <c r="T86" s="27">
        <v>16806162.699999999</v>
      </c>
      <c r="U86" s="27">
        <v>12231065.875</v>
      </c>
      <c r="V86" s="27">
        <v>11082428.175000001</v>
      </c>
      <c r="W86" s="27">
        <v>11932364.449999999</v>
      </c>
      <c r="X86" s="420">
        <v>0</v>
      </c>
      <c r="Y86" s="29">
        <v>61</v>
      </c>
      <c r="Z86" s="30">
        <f t="shared" si="7"/>
        <v>-1</v>
      </c>
      <c r="AA86" s="31"/>
      <c r="AB86" s="27">
        <v>15135.210999999999</v>
      </c>
      <c r="AC86" s="27">
        <v>14743.111000000001</v>
      </c>
      <c r="AD86" s="422">
        <v>14491.977000000001</v>
      </c>
      <c r="AE86" s="27">
        <v>14774.924000000001</v>
      </c>
      <c r="AF86" s="27">
        <v>13533.209000000001</v>
      </c>
      <c r="AG86" s="27">
        <v>14256.91</v>
      </c>
      <c r="AH86" s="27">
        <v>13100.35</v>
      </c>
      <c r="AI86" s="27">
        <v>12680.093000000001</v>
      </c>
      <c r="AJ86" s="27">
        <v>13075.78</v>
      </c>
      <c r="AK86" s="27">
        <v>12027.491</v>
      </c>
      <c r="AL86" s="27">
        <v>11861.007</v>
      </c>
      <c r="AM86" s="27">
        <v>8850.2289999999994</v>
      </c>
      <c r="AN86" s="27">
        <v>7754.9040000000005</v>
      </c>
      <c r="AO86" s="27">
        <v>8186.7420000000002</v>
      </c>
      <c r="AP86" s="420">
        <v>0</v>
      </c>
      <c r="AQ86" s="30">
        <f t="shared" si="8"/>
        <v>-1</v>
      </c>
      <c r="AR86" s="32"/>
      <c r="AS86" s="33">
        <f t="shared" si="10"/>
        <v>1.5947515524593785</v>
      </c>
      <c r="AT86" s="34">
        <f t="shared" si="10"/>
        <v>1.559693787432703</v>
      </c>
      <c r="AU86" s="35">
        <f t="shared" si="10"/>
        <v>1.4445172834370037</v>
      </c>
      <c r="AV86" s="34">
        <f t="shared" si="10"/>
        <v>1.2587874894401885</v>
      </c>
      <c r="AW86" s="34">
        <f t="shared" si="10"/>
        <v>1.2450962155713396</v>
      </c>
      <c r="AX86" s="34">
        <f t="shared" si="10"/>
        <v>1.239141844572363</v>
      </c>
      <c r="AY86" s="34">
        <f t="shared" si="10"/>
        <v>1.2490836092048894</v>
      </c>
      <c r="AZ86" s="34">
        <f t="shared" si="10"/>
        <v>1.30091923107132</v>
      </c>
      <c r="BA86" s="34">
        <f t="shared" si="10"/>
        <v>1.3639772291404813</v>
      </c>
      <c r="BB86" s="34">
        <f t="shared" si="10"/>
        <v>1.4772304385853323</v>
      </c>
      <c r="BC86" s="34">
        <f t="shared" si="10"/>
        <v>1.4115068634912122</v>
      </c>
      <c r="BD86" s="34">
        <f t="shared" si="10"/>
        <v>1.447172158248228</v>
      </c>
      <c r="BE86" s="34">
        <f t="shared" si="10"/>
        <v>1.3994954675174331</v>
      </c>
      <c r="BF86" s="34">
        <f t="shared" si="10"/>
        <v>1.3721910748376447</v>
      </c>
      <c r="BG86" s="34">
        <f t="shared" si="10"/>
        <v>0</v>
      </c>
      <c r="BH86" s="36">
        <f t="shared" si="9"/>
        <v>-1</v>
      </c>
      <c r="BI86" s="25"/>
      <c r="BJ86" s="423" t="s">
        <v>499</v>
      </c>
      <c r="BK86" s="461" t="s">
        <v>646</v>
      </c>
      <c r="BL86" s="462"/>
    </row>
    <row r="87" spans="1:64" s="37" customFormat="1" ht="63.75" x14ac:dyDescent="0.2">
      <c r="A87" s="21">
        <v>97</v>
      </c>
      <c r="B87" s="22"/>
      <c r="C87" s="23"/>
      <c r="D87" s="24">
        <v>2721</v>
      </c>
      <c r="E87" s="26">
        <v>5</v>
      </c>
      <c r="F87" s="22" t="s">
        <v>145</v>
      </c>
      <c r="G87" s="22" t="s">
        <v>9</v>
      </c>
      <c r="H87" s="23">
        <v>3319</v>
      </c>
      <c r="I87" s="25" t="s">
        <v>144</v>
      </c>
      <c r="J87" s="27">
        <v>33175658.024999999</v>
      </c>
      <c r="K87" s="27">
        <v>33623388.278999999</v>
      </c>
      <c r="L87" s="28">
        <v>24218041.191</v>
      </c>
      <c r="M87" s="27">
        <v>35402458.060999997</v>
      </c>
      <c r="N87" s="27">
        <v>30166011.576000001</v>
      </c>
      <c r="O87" s="27">
        <v>31521923.346999999</v>
      </c>
      <c r="P87" s="27">
        <v>32959328.609999999</v>
      </c>
      <c r="Q87" s="27">
        <v>33656295.840000004</v>
      </c>
      <c r="R87" s="27">
        <v>36830771.622000001</v>
      </c>
      <c r="S87" s="27">
        <v>30947715.441</v>
      </c>
      <c r="T87" s="27">
        <v>23601070.581</v>
      </c>
      <c r="U87" s="27">
        <v>24797873.846999999</v>
      </c>
      <c r="V87" s="27">
        <v>11620564.585000001</v>
      </c>
      <c r="W87" s="27">
        <v>13323284.01</v>
      </c>
      <c r="X87" s="420">
        <v>13407760.683</v>
      </c>
      <c r="Y87" s="29">
        <v>75.166666666666671</v>
      </c>
      <c r="Z87" s="30">
        <f t="shared" si="7"/>
        <v>-0.44637303334083672</v>
      </c>
      <c r="AA87" s="31"/>
      <c r="AB87" s="27">
        <v>23945.952000000001</v>
      </c>
      <c r="AC87" s="27">
        <v>25555.608</v>
      </c>
      <c r="AD87" s="422">
        <v>19429.477999999999</v>
      </c>
      <c r="AE87" s="27">
        <v>28183.1</v>
      </c>
      <c r="AF87" s="27">
        <v>23558.181</v>
      </c>
      <c r="AG87" s="27">
        <v>23308.518</v>
      </c>
      <c r="AH87" s="27">
        <v>23855.655999999999</v>
      </c>
      <c r="AI87" s="27">
        <v>22623.221000000001</v>
      </c>
      <c r="AJ87" s="27">
        <v>25178.941999999999</v>
      </c>
      <c r="AK87" s="27">
        <v>22483.764999999999</v>
      </c>
      <c r="AL87" s="27">
        <v>11702.922</v>
      </c>
      <c r="AM87" s="27">
        <v>308.09100000000001</v>
      </c>
      <c r="AN87" s="27">
        <v>284.47399999999999</v>
      </c>
      <c r="AO87" s="27">
        <v>460.31599999999997</v>
      </c>
      <c r="AP87" s="420">
        <v>337.77800000000002</v>
      </c>
      <c r="AQ87" s="30">
        <f t="shared" si="8"/>
        <v>-0.9826151788534927</v>
      </c>
      <c r="AR87" s="32"/>
      <c r="AS87" s="33">
        <f t="shared" ref="AS87:BG103" si="11">IF(J87=0,0,AB87*2000/J87)</f>
        <v>1.4435856543948686</v>
      </c>
      <c r="AT87" s="34">
        <f t="shared" si="11"/>
        <v>1.5201090257736545</v>
      </c>
      <c r="AU87" s="35">
        <f t="shared" si="11"/>
        <v>1.6045457885520862</v>
      </c>
      <c r="AV87" s="34">
        <f t="shared" si="11"/>
        <v>1.5921549826534234</v>
      </c>
      <c r="AW87" s="34">
        <f t="shared" si="11"/>
        <v>1.5619022714121629</v>
      </c>
      <c r="AX87" s="34">
        <f t="shared" si="11"/>
        <v>1.4788766372797055</v>
      </c>
      <c r="AY87" s="34">
        <f t="shared" si="11"/>
        <v>1.4475814287528961</v>
      </c>
      <c r="AZ87" s="34">
        <f t="shared" si="11"/>
        <v>1.3443678477007348</v>
      </c>
      <c r="BA87" s="34">
        <f t="shared" si="11"/>
        <v>1.3672774634436355</v>
      </c>
      <c r="BB87" s="34">
        <f t="shared" si="11"/>
        <v>1.4530161389692222</v>
      </c>
      <c r="BC87" s="34">
        <f t="shared" si="11"/>
        <v>0.99172806249064116</v>
      </c>
      <c r="BD87" s="34">
        <f t="shared" si="11"/>
        <v>2.4848178670549392E-2</v>
      </c>
      <c r="BE87" s="34">
        <f t="shared" si="11"/>
        <v>4.8960443861256676E-2</v>
      </c>
      <c r="BF87" s="34">
        <f t="shared" si="11"/>
        <v>6.9099480226422039E-2</v>
      </c>
      <c r="BG87" s="34">
        <f t="shared" si="11"/>
        <v>5.0385445860213825E-2</v>
      </c>
      <c r="BH87" s="36">
        <f t="shared" si="9"/>
        <v>-0.96859831223284643</v>
      </c>
      <c r="BI87" s="25" t="s">
        <v>321</v>
      </c>
      <c r="BJ87" s="423" t="s">
        <v>547</v>
      </c>
      <c r="BK87" s="461"/>
      <c r="BL87" s="463" t="s">
        <v>647</v>
      </c>
    </row>
    <row r="88" spans="1:64" s="37" customFormat="1" ht="63.75" x14ac:dyDescent="0.2">
      <c r="A88" s="21">
        <v>98</v>
      </c>
      <c r="B88" s="22"/>
      <c r="C88" s="23"/>
      <c r="D88" s="24">
        <v>2727</v>
      </c>
      <c r="E88" s="26">
        <v>4</v>
      </c>
      <c r="F88" s="22" t="s">
        <v>147</v>
      </c>
      <c r="G88" s="22" t="s">
        <v>9</v>
      </c>
      <c r="H88" s="23">
        <v>3113</v>
      </c>
      <c r="I88" s="25" t="s">
        <v>148</v>
      </c>
      <c r="J88" s="27">
        <v>41100375.299999997</v>
      </c>
      <c r="K88" s="27">
        <v>31972620.787</v>
      </c>
      <c r="L88" s="28">
        <v>41702201.557999998</v>
      </c>
      <c r="M88" s="27">
        <v>42716745.405000001</v>
      </c>
      <c r="N88" s="27">
        <v>39930130.759000003</v>
      </c>
      <c r="O88" s="27">
        <v>43006921.994000003</v>
      </c>
      <c r="P88" s="27">
        <v>32692109.324000001</v>
      </c>
      <c r="Q88" s="27">
        <v>46708800.954999998</v>
      </c>
      <c r="R88" s="27">
        <v>41620963.104000002</v>
      </c>
      <c r="S88" s="27">
        <v>43132066.483999997</v>
      </c>
      <c r="T88" s="27">
        <v>45653499.888999999</v>
      </c>
      <c r="U88" s="27">
        <v>39685899.853</v>
      </c>
      <c r="V88" s="27">
        <v>38084958.773000002</v>
      </c>
      <c r="W88" s="27">
        <v>36447985.825999998</v>
      </c>
      <c r="X88" s="420">
        <v>12393299.936000001</v>
      </c>
      <c r="Y88" s="29">
        <v>68.333333333333329</v>
      </c>
      <c r="Z88" s="30">
        <f t="shared" si="7"/>
        <v>-0.70281425265370634</v>
      </c>
      <c r="AA88" s="31"/>
      <c r="AB88" s="27">
        <v>25362.931</v>
      </c>
      <c r="AC88" s="27">
        <v>21610.146000000001</v>
      </c>
      <c r="AD88" s="422">
        <v>27322.994999999999</v>
      </c>
      <c r="AE88" s="27">
        <v>30365.239000000001</v>
      </c>
      <c r="AF88" s="27">
        <v>29394.589</v>
      </c>
      <c r="AG88" s="27">
        <v>33079.303999999996</v>
      </c>
      <c r="AH88" s="27">
        <v>21481.456999999999</v>
      </c>
      <c r="AI88" s="27">
        <v>1991.675</v>
      </c>
      <c r="AJ88" s="27">
        <v>2014.8779999999999</v>
      </c>
      <c r="AK88" s="27">
        <v>1481.625</v>
      </c>
      <c r="AL88" s="27">
        <v>1318.671</v>
      </c>
      <c r="AM88" s="27">
        <v>1304.6189999999999</v>
      </c>
      <c r="AN88" s="27">
        <v>1995.847</v>
      </c>
      <c r="AO88" s="27">
        <v>2466.6350000000002</v>
      </c>
      <c r="AP88" s="420">
        <v>945.43299999999999</v>
      </c>
      <c r="AQ88" s="30">
        <f t="shared" si="8"/>
        <v>-0.96539790019359151</v>
      </c>
      <c r="AR88" s="32"/>
      <c r="AS88" s="33">
        <f t="shared" si="11"/>
        <v>1.2341946181693384</v>
      </c>
      <c r="AT88" s="34">
        <f t="shared" si="11"/>
        <v>1.3517907176872181</v>
      </c>
      <c r="AU88" s="35">
        <f t="shared" si="11"/>
        <v>1.3103862136390474</v>
      </c>
      <c r="AV88" s="34">
        <f t="shared" si="11"/>
        <v>1.421701897562905</v>
      </c>
      <c r="AW88" s="34">
        <f t="shared" si="11"/>
        <v>1.4723011641215145</v>
      </c>
      <c r="AX88" s="34">
        <f t="shared" si="11"/>
        <v>1.5383246447915975</v>
      </c>
      <c r="AY88" s="34">
        <f t="shared" si="11"/>
        <v>1.314167696376201</v>
      </c>
      <c r="AZ88" s="34">
        <f t="shared" si="11"/>
        <v>8.5280502144288034E-2</v>
      </c>
      <c r="BA88" s="34">
        <f t="shared" si="11"/>
        <v>9.6820344832739311E-2</v>
      </c>
      <c r="BB88" s="34">
        <f t="shared" si="11"/>
        <v>6.8701785969360607E-2</v>
      </c>
      <c r="BC88" s="34">
        <f t="shared" si="11"/>
        <v>5.7768670669550472E-2</v>
      </c>
      <c r="BD88" s="34">
        <f t="shared" si="11"/>
        <v>6.5747230368086468E-2</v>
      </c>
      <c r="BE88" s="34">
        <f t="shared" si="11"/>
        <v>0.10481024868090121</v>
      </c>
      <c r="BF88" s="34">
        <f t="shared" si="11"/>
        <v>0.13535096352240336</v>
      </c>
      <c r="BG88" s="34">
        <f t="shared" si="11"/>
        <v>0.15257163223391546</v>
      </c>
      <c r="BH88" s="36">
        <f t="shared" si="9"/>
        <v>-0.88356743176485975</v>
      </c>
      <c r="BI88" s="25" t="s">
        <v>330</v>
      </c>
      <c r="BJ88" s="423" t="s">
        <v>548</v>
      </c>
      <c r="BK88" s="1098" t="s">
        <v>648</v>
      </c>
      <c r="BL88" s="463" t="s">
        <v>649</v>
      </c>
    </row>
    <row r="89" spans="1:64" s="37" customFormat="1" ht="63.75" x14ac:dyDescent="0.2">
      <c r="A89" s="21">
        <v>99</v>
      </c>
      <c r="B89" s="22"/>
      <c r="C89" s="23"/>
      <c r="D89" s="24"/>
      <c r="E89" s="26">
        <v>3</v>
      </c>
      <c r="F89" s="22"/>
      <c r="G89" s="22"/>
      <c r="H89" s="23">
        <v>3122</v>
      </c>
      <c r="I89" s="25" t="s">
        <v>146</v>
      </c>
      <c r="J89" s="27">
        <v>39645277.024999999</v>
      </c>
      <c r="K89" s="27">
        <v>42106304.494000003</v>
      </c>
      <c r="L89" s="28">
        <v>39880089.626000002</v>
      </c>
      <c r="M89" s="27">
        <v>37221504.667000003</v>
      </c>
      <c r="N89" s="27">
        <v>41204040.734999999</v>
      </c>
      <c r="O89" s="27">
        <v>39929205.647</v>
      </c>
      <c r="P89" s="27">
        <v>29979754.669</v>
      </c>
      <c r="Q89" s="27">
        <v>45559212.560999997</v>
      </c>
      <c r="R89" s="27">
        <v>36684458.443999998</v>
      </c>
      <c r="S89" s="27">
        <v>46987681.351999998</v>
      </c>
      <c r="T89" s="27">
        <v>41861574.520999998</v>
      </c>
      <c r="U89" s="27">
        <v>39540360.928000003</v>
      </c>
      <c r="V89" s="27">
        <v>32913538.743000001</v>
      </c>
      <c r="W89" s="27">
        <v>18559016.213</v>
      </c>
      <c r="X89" s="420">
        <v>41843811.490000002</v>
      </c>
      <c r="Y89" s="29">
        <v>69.400000000000006</v>
      </c>
      <c r="Z89" s="30">
        <f t="shared" si="7"/>
        <v>4.9240658243650058E-2</v>
      </c>
      <c r="AA89" s="31"/>
      <c r="AB89" s="27">
        <v>23872.294999999998</v>
      </c>
      <c r="AC89" s="27">
        <v>27731.210999999999</v>
      </c>
      <c r="AD89" s="422">
        <v>26381.423999999999</v>
      </c>
      <c r="AE89" s="27">
        <v>26275.7</v>
      </c>
      <c r="AF89" s="27">
        <v>30369.53</v>
      </c>
      <c r="AG89" s="27">
        <v>30534.666000000001</v>
      </c>
      <c r="AH89" s="27">
        <v>24500.616000000002</v>
      </c>
      <c r="AI89" s="27">
        <v>7650.6819999999998</v>
      </c>
      <c r="AJ89" s="27">
        <v>1749.184</v>
      </c>
      <c r="AK89" s="27">
        <v>1592.144</v>
      </c>
      <c r="AL89" s="27">
        <v>1162.8340000000001</v>
      </c>
      <c r="AM89" s="27">
        <v>1291.0060000000001</v>
      </c>
      <c r="AN89" s="27">
        <v>1278.7070000000001</v>
      </c>
      <c r="AO89" s="27">
        <v>848.90499999999997</v>
      </c>
      <c r="AP89" s="420">
        <v>2788.6559999999999</v>
      </c>
      <c r="AQ89" s="30">
        <f t="shared" si="8"/>
        <v>-0.89429471282520612</v>
      </c>
      <c r="AR89" s="32"/>
      <c r="AS89" s="33">
        <f t="shared" si="11"/>
        <v>1.2042945234029425</v>
      </c>
      <c r="AT89" s="34">
        <f t="shared" si="11"/>
        <v>1.3171999458632897</v>
      </c>
      <c r="AU89" s="35">
        <f t="shared" si="11"/>
        <v>1.3230373475791044</v>
      </c>
      <c r="AV89" s="34">
        <f t="shared" si="11"/>
        <v>1.4118558739134273</v>
      </c>
      <c r="AW89" s="34">
        <f t="shared" si="11"/>
        <v>1.4741044547217512</v>
      </c>
      <c r="AX89" s="34">
        <f t="shared" si="11"/>
        <v>1.5294401932232859</v>
      </c>
      <c r="AY89" s="34">
        <f t="shared" si="11"/>
        <v>1.6344774178778987</v>
      </c>
      <c r="AZ89" s="34">
        <f t="shared" si="11"/>
        <v>0.33585663886338568</v>
      </c>
      <c r="BA89" s="34">
        <f t="shared" si="11"/>
        <v>9.5363762977184768E-2</v>
      </c>
      <c r="BB89" s="34">
        <f t="shared" si="11"/>
        <v>6.7768570578008808E-2</v>
      </c>
      <c r="BC89" s="34">
        <f t="shared" si="11"/>
        <v>5.5556152070518061E-2</v>
      </c>
      <c r="BD89" s="34">
        <f t="shared" si="11"/>
        <v>6.5300668466371559E-2</v>
      </c>
      <c r="BE89" s="34">
        <f t="shared" si="11"/>
        <v>7.7700973449532432E-2</v>
      </c>
      <c r="BF89" s="34">
        <f t="shared" si="11"/>
        <v>9.1481680953042016E-2</v>
      </c>
      <c r="BG89" s="34">
        <f t="shared" si="11"/>
        <v>0.13328881383888483</v>
      </c>
      <c r="BH89" s="36">
        <f t="shared" si="9"/>
        <v>-0.89925544121428103</v>
      </c>
      <c r="BI89" s="25" t="s">
        <v>325</v>
      </c>
      <c r="BJ89" s="423" t="s">
        <v>549</v>
      </c>
      <c r="BK89" s="1098"/>
      <c r="BL89" s="463" t="s">
        <v>650</v>
      </c>
    </row>
    <row r="90" spans="1:64" s="37" customFormat="1" ht="76.5" x14ac:dyDescent="0.2">
      <c r="A90" s="21">
        <v>100</v>
      </c>
      <c r="B90" s="22"/>
      <c r="C90" s="23"/>
      <c r="D90" s="24">
        <v>6250</v>
      </c>
      <c r="E90" s="26" t="s">
        <v>365</v>
      </c>
      <c r="F90" s="22" t="s">
        <v>280</v>
      </c>
      <c r="G90" s="22" t="s">
        <v>9</v>
      </c>
      <c r="H90" s="23">
        <v>1733</v>
      </c>
      <c r="I90" s="25" t="s">
        <v>279</v>
      </c>
      <c r="J90" s="27">
        <v>56806000.274999999</v>
      </c>
      <c r="K90" s="27">
        <v>50817583.825000003</v>
      </c>
      <c r="L90" s="28">
        <v>52674734.299999997</v>
      </c>
      <c r="M90" s="27">
        <v>45514146.100000001</v>
      </c>
      <c r="N90" s="27">
        <v>51639739.299999997</v>
      </c>
      <c r="O90" s="27">
        <v>51268653.325000003</v>
      </c>
      <c r="P90" s="27">
        <v>46476353.75</v>
      </c>
      <c r="Q90" s="27">
        <v>43740942.924999997</v>
      </c>
      <c r="R90" s="27">
        <v>39416952.899999999</v>
      </c>
      <c r="S90" s="27">
        <v>41899309.549999997</v>
      </c>
      <c r="T90" s="27">
        <v>51011944.899999999</v>
      </c>
      <c r="U90" s="27">
        <v>38269514.100000001</v>
      </c>
      <c r="V90" s="27">
        <v>37234174.577</v>
      </c>
      <c r="W90" s="27">
        <v>28209574.18</v>
      </c>
      <c r="X90" s="420">
        <v>28383297.986000001</v>
      </c>
      <c r="Y90" s="29">
        <v>47.75</v>
      </c>
      <c r="Z90" s="30">
        <f t="shared" si="7"/>
        <v>-0.46115916172737104</v>
      </c>
      <c r="AA90" s="31"/>
      <c r="AB90" s="27">
        <v>29511.667999999998</v>
      </c>
      <c r="AC90" s="27">
        <v>25943.298999999999</v>
      </c>
      <c r="AD90" s="422">
        <v>27410.226999999999</v>
      </c>
      <c r="AE90" s="27">
        <v>23940.862999999998</v>
      </c>
      <c r="AF90" s="27">
        <v>27558.883000000002</v>
      </c>
      <c r="AG90" s="27">
        <v>27075.764999999999</v>
      </c>
      <c r="AH90" s="27">
        <v>24499.002</v>
      </c>
      <c r="AI90" s="27">
        <v>22810.525000000001</v>
      </c>
      <c r="AJ90" s="27">
        <v>20072.210999999999</v>
      </c>
      <c r="AK90" s="27">
        <v>5931.7209999999995</v>
      </c>
      <c r="AL90" s="27">
        <v>5368.6080000000002</v>
      </c>
      <c r="AM90" s="27">
        <v>7235.33</v>
      </c>
      <c r="AN90" s="27">
        <v>6060.7370000000001</v>
      </c>
      <c r="AO90" s="27">
        <v>4570.2070000000003</v>
      </c>
      <c r="AP90" s="420">
        <v>3490.7089999999998</v>
      </c>
      <c r="AQ90" s="30">
        <f t="shared" si="8"/>
        <v>-0.87264939469490721</v>
      </c>
      <c r="AR90" s="32"/>
      <c r="AS90" s="33">
        <f t="shared" si="11"/>
        <v>1.0390334773486214</v>
      </c>
      <c r="AT90" s="34">
        <f t="shared" si="11"/>
        <v>1.0210363046515818</v>
      </c>
      <c r="AU90" s="35">
        <f t="shared" si="11"/>
        <v>1.0407352733433721</v>
      </c>
      <c r="AV90" s="34">
        <f t="shared" si="11"/>
        <v>1.052018550338133</v>
      </c>
      <c r="AW90" s="34">
        <f t="shared" si="11"/>
        <v>1.0673517478427705</v>
      </c>
      <c r="AX90" s="34">
        <f t="shared" si="11"/>
        <v>1.0562307860267948</v>
      </c>
      <c r="AY90" s="34">
        <f t="shared" si="11"/>
        <v>1.0542566282967067</v>
      </c>
      <c r="AZ90" s="34">
        <f t="shared" si="11"/>
        <v>1.042982774244801</v>
      </c>
      <c r="BA90" s="34">
        <f t="shared" si="11"/>
        <v>1.0184557416664239</v>
      </c>
      <c r="BB90" s="34">
        <f t="shared" si="11"/>
        <v>0.28314170632914404</v>
      </c>
      <c r="BC90" s="34">
        <f t="shared" si="11"/>
        <v>0.21048434873534885</v>
      </c>
      <c r="BD90" s="34">
        <f t="shared" si="11"/>
        <v>0.3781249995018881</v>
      </c>
      <c r="BE90" s="34">
        <f t="shared" si="11"/>
        <v>0.32554700453834101</v>
      </c>
      <c r="BF90" s="34">
        <f t="shared" si="11"/>
        <v>0.32401814864970074</v>
      </c>
      <c r="BG90" s="34">
        <f t="shared" si="11"/>
        <v>0.24596923174479474</v>
      </c>
      <c r="BH90" s="36">
        <f t="shared" si="9"/>
        <v>-0.76365821545125856</v>
      </c>
      <c r="BI90" s="25" t="s">
        <v>322</v>
      </c>
      <c r="BJ90" s="423" t="s">
        <v>550</v>
      </c>
      <c r="BK90" s="464"/>
      <c r="BL90" s="463" t="s">
        <v>651</v>
      </c>
    </row>
    <row r="91" spans="1:64" s="37" customFormat="1" ht="63.75" x14ac:dyDescent="0.2">
      <c r="A91" s="21">
        <v>101</v>
      </c>
      <c r="B91" s="22"/>
      <c r="C91" s="23"/>
      <c r="D91" s="24">
        <v>8042</v>
      </c>
      <c r="E91" s="26">
        <v>1</v>
      </c>
      <c r="F91" s="22" t="s">
        <v>295</v>
      </c>
      <c r="G91" s="22" t="s">
        <v>9</v>
      </c>
      <c r="H91" s="23">
        <v>703</v>
      </c>
      <c r="I91" s="25" t="s">
        <v>294</v>
      </c>
      <c r="J91" s="27">
        <v>39025917.049999997</v>
      </c>
      <c r="K91" s="27">
        <v>64757155.722000003</v>
      </c>
      <c r="L91" s="28">
        <v>85232109.391000003</v>
      </c>
      <c r="M91" s="27">
        <v>39030454.807999998</v>
      </c>
      <c r="N91" s="27">
        <v>64154486</v>
      </c>
      <c r="O91" s="27">
        <v>69237383.364999995</v>
      </c>
      <c r="P91" s="27">
        <v>67835958.908999994</v>
      </c>
      <c r="Q91" s="27">
        <v>58087551.995999999</v>
      </c>
      <c r="R91" s="27">
        <v>80148713.538000003</v>
      </c>
      <c r="S91" s="27">
        <v>66215753.498000003</v>
      </c>
      <c r="T91" s="27">
        <v>74255520.776999995</v>
      </c>
      <c r="U91" s="27">
        <v>70012806.324000001</v>
      </c>
      <c r="V91" s="27">
        <v>69896660.952999994</v>
      </c>
      <c r="W91" s="27">
        <v>53451243.854000002</v>
      </c>
      <c r="X91" s="420">
        <v>69146321.973000005</v>
      </c>
      <c r="Y91" s="29">
        <v>15.333333333333334</v>
      </c>
      <c r="Z91" s="30">
        <f t="shared" si="7"/>
        <v>-0.18872919528726997</v>
      </c>
      <c r="AA91" s="31"/>
      <c r="AB91" s="27">
        <v>24643.100999999999</v>
      </c>
      <c r="AC91" s="27">
        <v>42055.75</v>
      </c>
      <c r="AD91" s="422">
        <v>57848.792000000001</v>
      </c>
      <c r="AE91" s="27">
        <v>26558.731</v>
      </c>
      <c r="AF91" s="27">
        <v>42320.963000000003</v>
      </c>
      <c r="AG91" s="27">
        <v>49096.379000000001</v>
      </c>
      <c r="AH91" s="27">
        <v>47023.834000000003</v>
      </c>
      <c r="AI91" s="27">
        <v>38355.741999999998</v>
      </c>
      <c r="AJ91" s="27">
        <v>2197.752</v>
      </c>
      <c r="AK91" s="27">
        <v>2004.36</v>
      </c>
      <c r="AL91" s="27">
        <v>2102.4499999999998</v>
      </c>
      <c r="AM91" s="27">
        <v>1675.979</v>
      </c>
      <c r="AN91" s="27">
        <v>2199.5250000000001</v>
      </c>
      <c r="AO91" s="27">
        <v>2471.6149999999998</v>
      </c>
      <c r="AP91" s="420">
        <v>4092.1410000000001</v>
      </c>
      <c r="AQ91" s="30">
        <f t="shared" si="8"/>
        <v>-0.92926142692832714</v>
      </c>
      <c r="AR91" s="32"/>
      <c r="AS91" s="33">
        <f t="shared" si="11"/>
        <v>1.2629095156650523</v>
      </c>
      <c r="AT91" s="34">
        <f t="shared" si="11"/>
        <v>1.2988757622568765</v>
      </c>
      <c r="AU91" s="35">
        <f t="shared" si="11"/>
        <v>1.3574412838856358</v>
      </c>
      <c r="AV91" s="34">
        <f t="shared" si="11"/>
        <v>1.3609234701798201</v>
      </c>
      <c r="AW91" s="34">
        <f t="shared" si="11"/>
        <v>1.3193454001018727</v>
      </c>
      <c r="AX91" s="34">
        <f t="shared" si="11"/>
        <v>1.4182043460879423</v>
      </c>
      <c r="AY91" s="34">
        <f t="shared" si="11"/>
        <v>1.3863984457883505</v>
      </c>
      <c r="AZ91" s="34">
        <f t="shared" si="11"/>
        <v>1.3206182971057632</v>
      </c>
      <c r="BA91" s="34">
        <f t="shared" si="11"/>
        <v>5.4841853424334869E-2</v>
      </c>
      <c r="BB91" s="34">
        <f t="shared" si="11"/>
        <v>6.0540276116031515E-2</v>
      </c>
      <c r="BC91" s="34">
        <f t="shared" si="11"/>
        <v>5.6627439360743548E-2</v>
      </c>
      <c r="BD91" s="34">
        <f t="shared" si="11"/>
        <v>4.7876355426863776E-2</v>
      </c>
      <c r="BE91" s="34">
        <f t="shared" si="11"/>
        <v>6.2936482802204458E-2</v>
      </c>
      <c r="BF91" s="34">
        <f t="shared" si="11"/>
        <v>9.2481103218144761E-2</v>
      </c>
      <c r="BG91" s="34">
        <f t="shared" si="11"/>
        <v>0.11836178362741792</v>
      </c>
      <c r="BH91" s="36">
        <f t="shared" si="9"/>
        <v>-0.91280522772328621</v>
      </c>
      <c r="BI91" s="25" t="s">
        <v>324</v>
      </c>
      <c r="BJ91" s="423" t="s">
        <v>551</v>
      </c>
      <c r="BK91" s="423"/>
      <c r="BL91" s="463" t="s">
        <v>652</v>
      </c>
    </row>
    <row r="92" spans="1:64" s="37" customFormat="1" ht="64.5" thickBot="1" x14ac:dyDescent="0.25">
      <c r="A92" s="21">
        <v>102</v>
      </c>
      <c r="B92" s="50"/>
      <c r="C92" s="51"/>
      <c r="D92" s="52"/>
      <c r="E92" s="54">
        <v>2</v>
      </c>
      <c r="F92" s="50"/>
      <c r="G92" s="50"/>
      <c r="H92" s="51">
        <v>988</v>
      </c>
      <c r="I92" s="53" t="s">
        <v>296</v>
      </c>
      <c r="J92" s="55">
        <v>75275408.150000006</v>
      </c>
      <c r="K92" s="55">
        <v>63397342.827</v>
      </c>
      <c r="L92" s="56">
        <v>67798215.303000003</v>
      </c>
      <c r="M92" s="55">
        <v>50857834.060000002</v>
      </c>
      <c r="N92" s="55">
        <v>70631131.561000004</v>
      </c>
      <c r="O92" s="55">
        <v>69353179.941</v>
      </c>
      <c r="P92" s="55">
        <v>68954796.627000004</v>
      </c>
      <c r="Q92" s="55">
        <v>71930212.5</v>
      </c>
      <c r="R92" s="55">
        <v>74362438.569999993</v>
      </c>
      <c r="S92" s="55">
        <v>70204793.438999996</v>
      </c>
      <c r="T92" s="55">
        <v>59045182.865000002</v>
      </c>
      <c r="U92" s="55">
        <v>74913418.798999995</v>
      </c>
      <c r="V92" s="55">
        <v>59523138.164999999</v>
      </c>
      <c r="W92" s="55">
        <v>63132309.800999999</v>
      </c>
      <c r="X92" s="425">
        <v>53207491.539999999</v>
      </c>
      <c r="Y92" s="57">
        <v>24</v>
      </c>
      <c r="Z92" s="58">
        <f t="shared" si="7"/>
        <v>-0.21520808029816058</v>
      </c>
      <c r="AA92" s="59"/>
      <c r="AB92" s="55">
        <v>47686.078000000001</v>
      </c>
      <c r="AC92" s="55">
        <v>41020.769</v>
      </c>
      <c r="AD92" s="426">
        <v>45236.275000000001</v>
      </c>
      <c r="AE92" s="55">
        <v>32087.420999999998</v>
      </c>
      <c r="AF92" s="55">
        <v>45982.163</v>
      </c>
      <c r="AG92" s="55">
        <v>47716.290999999997</v>
      </c>
      <c r="AH92" s="55">
        <v>48266.334999999999</v>
      </c>
      <c r="AI92" s="55">
        <v>48031.866999999998</v>
      </c>
      <c r="AJ92" s="55">
        <v>15053.754999999999</v>
      </c>
      <c r="AK92" s="55">
        <v>2214.6950000000002</v>
      </c>
      <c r="AL92" s="55">
        <v>1522.6279999999999</v>
      </c>
      <c r="AM92" s="55">
        <v>1631.59</v>
      </c>
      <c r="AN92" s="55">
        <v>1875.163</v>
      </c>
      <c r="AO92" s="55">
        <v>2603.395</v>
      </c>
      <c r="AP92" s="425">
        <v>2940.357</v>
      </c>
      <c r="AQ92" s="58">
        <f t="shared" si="8"/>
        <v>-0.93500001934288368</v>
      </c>
      <c r="AR92" s="32"/>
      <c r="AS92" s="33">
        <f t="shared" si="11"/>
        <v>1.2669762721173634</v>
      </c>
      <c r="AT92" s="34">
        <f t="shared" si="11"/>
        <v>1.2940848045300049</v>
      </c>
      <c r="AU92" s="35">
        <f t="shared" si="11"/>
        <v>1.3344385187082746</v>
      </c>
      <c r="AV92" s="34">
        <f t="shared" si="11"/>
        <v>1.2618477209290733</v>
      </c>
      <c r="AW92" s="34">
        <f t="shared" si="11"/>
        <v>1.302036707716848</v>
      </c>
      <c r="AX92" s="34">
        <f t="shared" si="11"/>
        <v>1.3760375815670776</v>
      </c>
      <c r="AY92" s="34">
        <f t="shared" si="11"/>
        <v>1.399941334352389</v>
      </c>
      <c r="AZ92" s="34">
        <f t="shared" si="11"/>
        <v>1.3355130015777446</v>
      </c>
      <c r="BA92" s="34">
        <f t="shared" si="11"/>
        <v>0.40487523780784485</v>
      </c>
      <c r="BB92" s="34">
        <f t="shared" si="11"/>
        <v>6.3092415532119431E-2</v>
      </c>
      <c r="BC92" s="34">
        <f t="shared" si="11"/>
        <v>5.1575011749267111E-2</v>
      </c>
      <c r="BD92" s="34">
        <f t="shared" si="11"/>
        <v>4.3559352280469671E-2</v>
      </c>
      <c r="BE92" s="34">
        <f t="shared" si="11"/>
        <v>6.300618743595103E-2</v>
      </c>
      <c r="BF92" s="34">
        <f t="shared" si="11"/>
        <v>8.2474251558550232E-2</v>
      </c>
      <c r="BG92" s="34">
        <f t="shared" si="11"/>
        <v>0.11052417300257489</v>
      </c>
      <c r="BH92" s="36">
        <f t="shared" si="9"/>
        <v>-0.91717552254894341</v>
      </c>
      <c r="BI92" s="53" t="s">
        <v>324</v>
      </c>
      <c r="BJ92" s="427" t="s">
        <v>552</v>
      </c>
      <c r="BK92" s="427"/>
      <c r="BL92" s="463" t="s">
        <v>653</v>
      </c>
    </row>
    <row r="93" spans="1:64" s="37" customFormat="1" ht="51" x14ac:dyDescent="0.2">
      <c r="A93" s="21">
        <v>103</v>
      </c>
      <c r="B93" s="60" t="s">
        <v>151</v>
      </c>
      <c r="C93" s="61">
        <v>39</v>
      </c>
      <c r="D93" s="62">
        <v>2828</v>
      </c>
      <c r="E93" s="64">
        <v>1</v>
      </c>
      <c r="F93" s="60" t="s">
        <v>150</v>
      </c>
      <c r="G93" s="60" t="s">
        <v>9</v>
      </c>
      <c r="H93" s="61">
        <v>709</v>
      </c>
      <c r="I93" s="63" t="s">
        <v>149</v>
      </c>
      <c r="J93" s="65">
        <v>28657228.774999999</v>
      </c>
      <c r="K93" s="65">
        <v>31183093.225000001</v>
      </c>
      <c r="L93" s="66">
        <v>24679545.774999999</v>
      </c>
      <c r="M93" s="65">
        <v>33516398.324999999</v>
      </c>
      <c r="N93" s="65">
        <v>34365541.950000003</v>
      </c>
      <c r="O93" s="65">
        <v>32246192.149999999</v>
      </c>
      <c r="P93" s="65">
        <v>31028035.107000001</v>
      </c>
      <c r="Q93" s="65">
        <v>29305347.179000001</v>
      </c>
      <c r="R93" s="65">
        <v>29626743.285</v>
      </c>
      <c r="S93" s="65">
        <v>32906487.322999999</v>
      </c>
      <c r="T93" s="65">
        <v>33791587.284000002</v>
      </c>
      <c r="U93" s="65">
        <v>25221081.760000002</v>
      </c>
      <c r="V93" s="65">
        <v>26601037.079</v>
      </c>
      <c r="W93" s="65">
        <v>33440055.577</v>
      </c>
      <c r="X93" s="428">
        <v>26894202.873</v>
      </c>
      <c r="Y93" s="67">
        <v>21.833333333333332</v>
      </c>
      <c r="Z93" s="68">
        <f t="shared" si="7"/>
        <v>8.9736542081881213E-2</v>
      </c>
      <c r="AA93" s="69"/>
      <c r="AB93" s="65">
        <v>69884.179999999993</v>
      </c>
      <c r="AC93" s="65">
        <v>59741.082999999999</v>
      </c>
      <c r="AD93" s="429">
        <v>37831.735999999997</v>
      </c>
      <c r="AE93" s="65">
        <v>52481.457000000002</v>
      </c>
      <c r="AF93" s="65">
        <v>44293.885999999999</v>
      </c>
      <c r="AG93" s="65">
        <v>46714.093999999997</v>
      </c>
      <c r="AH93" s="65">
        <v>37114.775000000001</v>
      </c>
      <c r="AI93" s="65">
        <v>36778.881000000001</v>
      </c>
      <c r="AJ93" s="65">
        <v>6831.8860000000004</v>
      </c>
      <c r="AK93" s="65">
        <v>2687.5790000000002</v>
      </c>
      <c r="AL93" s="65">
        <v>3806.3539999999998</v>
      </c>
      <c r="AM93" s="65">
        <v>3248.8130000000001</v>
      </c>
      <c r="AN93" s="65">
        <v>2710.5189999999998</v>
      </c>
      <c r="AO93" s="65">
        <v>4635.835</v>
      </c>
      <c r="AP93" s="428">
        <v>3455.0459999999998</v>
      </c>
      <c r="AQ93" s="68">
        <f t="shared" si="8"/>
        <v>-0.90867334240226239</v>
      </c>
      <c r="AR93" s="70"/>
      <c r="AS93" s="71">
        <f t="shared" si="11"/>
        <v>4.8772461949262578</v>
      </c>
      <c r="AT93" s="72">
        <f t="shared" si="11"/>
        <v>3.831632902415504</v>
      </c>
      <c r="AU93" s="73">
        <f t="shared" si="11"/>
        <v>3.0658373006461868</v>
      </c>
      <c r="AV93" s="72">
        <f t="shared" si="11"/>
        <v>3.1316883449767272</v>
      </c>
      <c r="AW93" s="72">
        <f t="shared" si="11"/>
        <v>2.5778080883720791</v>
      </c>
      <c r="AX93" s="72">
        <f t="shared" si="11"/>
        <v>2.8973401747840173</v>
      </c>
      <c r="AY93" s="72">
        <f t="shared" si="11"/>
        <v>2.3923380821254012</v>
      </c>
      <c r="AZ93" s="72">
        <f t="shared" si="11"/>
        <v>2.5100457452594509</v>
      </c>
      <c r="BA93" s="72">
        <f t="shared" si="11"/>
        <v>0.46119723212770264</v>
      </c>
      <c r="BB93" s="72">
        <f t="shared" si="11"/>
        <v>0.16334645345883003</v>
      </c>
      <c r="BC93" s="72">
        <f t="shared" si="11"/>
        <v>0.22528411986152971</v>
      </c>
      <c r="BD93" s="72">
        <f t="shared" si="11"/>
        <v>0.25762677675091122</v>
      </c>
      <c r="BE93" s="72">
        <f t="shared" si="11"/>
        <v>0.20379047568335598</v>
      </c>
      <c r="BF93" s="72">
        <f t="shared" si="11"/>
        <v>0.27726239804389069</v>
      </c>
      <c r="BG93" s="72">
        <f t="shared" si="11"/>
        <v>0.2569361149178091</v>
      </c>
      <c r="BH93" s="74">
        <f t="shared" si="9"/>
        <v>-0.91619381926638621</v>
      </c>
      <c r="BI93" s="63" t="s">
        <v>325</v>
      </c>
      <c r="BJ93" s="430" t="s">
        <v>553</v>
      </c>
      <c r="BK93" s="430"/>
    </row>
    <row r="94" spans="1:64" s="37" customFormat="1" ht="51" x14ac:dyDescent="0.2">
      <c r="A94" s="21">
        <v>104</v>
      </c>
      <c r="B94" s="22"/>
      <c r="C94" s="23"/>
      <c r="D94" s="24"/>
      <c r="E94" s="26">
        <v>2</v>
      </c>
      <c r="F94" s="22"/>
      <c r="G94" s="22"/>
      <c r="H94" s="23">
        <v>2712</v>
      </c>
      <c r="I94" s="25" t="s">
        <v>152</v>
      </c>
      <c r="J94" s="27">
        <v>33783548.274999999</v>
      </c>
      <c r="K94" s="27">
        <v>28619400.774999999</v>
      </c>
      <c r="L94" s="28">
        <v>32833770.050000001</v>
      </c>
      <c r="M94" s="27">
        <v>29431943.274999999</v>
      </c>
      <c r="N94" s="27">
        <v>27856029.100000001</v>
      </c>
      <c r="O94" s="27">
        <v>33742391.375</v>
      </c>
      <c r="P94" s="27">
        <v>36636142.354000002</v>
      </c>
      <c r="Q94" s="27">
        <v>29398620.269000001</v>
      </c>
      <c r="R94" s="27">
        <v>35523515.829000004</v>
      </c>
      <c r="S94" s="27">
        <v>27521682.613000002</v>
      </c>
      <c r="T94" s="27">
        <v>24979145.261</v>
      </c>
      <c r="U94" s="27">
        <v>19453730.712000001</v>
      </c>
      <c r="V94" s="27">
        <v>37665986.050999999</v>
      </c>
      <c r="W94" s="27">
        <v>34452059.818000004</v>
      </c>
      <c r="X94" s="420">
        <v>38520123.098999999</v>
      </c>
      <c r="Y94" s="29">
        <v>56</v>
      </c>
      <c r="Z94" s="30">
        <f t="shared" si="7"/>
        <v>0.17318611418489843</v>
      </c>
      <c r="AA94" s="31"/>
      <c r="AB94" s="27">
        <v>26697.486000000001</v>
      </c>
      <c r="AC94" s="27">
        <v>21286.851999999999</v>
      </c>
      <c r="AD94" s="422">
        <v>21367.32</v>
      </c>
      <c r="AE94" s="27">
        <v>21147.957999999999</v>
      </c>
      <c r="AF94" s="27">
        <v>28733.394</v>
      </c>
      <c r="AG94" s="27">
        <v>41530.021999999997</v>
      </c>
      <c r="AH94" s="27">
        <v>24445.152999999998</v>
      </c>
      <c r="AI94" s="27">
        <v>17685.295999999998</v>
      </c>
      <c r="AJ94" s="27">
        <v>3456.5369999999998</v>
      </c>
      <c r="AK94" s="27">
        <v>4273.951</v>
      </c>
      <c r="AL94" s="27">
        <v>2119.0729999999999</v>
      </c>
      <c r="AM94" s="27">
        <v>1650.0550000000001</v>
      </c>
      <c r="AN94" s="27">
        <v>3539.5920000000001</v>
      </c>
      <c r="AO94" s="27">
        <v>3993.06</v>
      </c>
      <c r="AP94" s="420">
        <v>4516.143</v>
      </c>
      <c r="AQ94" s="30">
        <f t="shared" si="8"/>
        <v>-0.78864251576706856</v>
      </c>
      <c r="AR94" s="32"/>
      <c r="AS94" s="33">
        <f t="shared" si="11"/>
        <v>1.5805021889755895</v>
      </c>
      <c r="AT94" s="34">
        <f t="shared" si="11"/>
        <v>1.4875819495560352</v>
      </c>
      <c r="AU94" s="35">
        <f t="shared" si="11"/>
        <v>1.301545327719684</v>
      </c>
      <c r="AV94" s="34">
        <f t="shared" si="11"/>
        <v>1.4370752078720836</v>
      </c>
      <c r="AW94" s="34">
        <f t="shared" si="11"/>
        <v>2.0629928190303333</v>
      </c>
      <c r="AX94" s="34">
        <f t="shared" si="11"/>
        <v>2.461593284154123</v>
      </c>
      <c r="AY94" s="34">
        <f t="shared" si="11"/>
        <v>1.3344829138284551</v>
      </c>
      <c r="AZ94" s="34">
        <f t="shared" si="11"/>
        <v>1.2031378233521139</v>
      </c>
      <c r="BA94" s="34">
        <f t="shared" si="11"/>
        <v>0.19460556869645312</v>
      </c>
      <c r="BB94" s="34">
        <f t="shared" si="11"/>
        <v>0.3105879142709958</v>
      </c>
      <c r="BC94" s="34">
        <f t="shared" si="11"/>
        <v>0.16966737475269131</v>
      </c>
      <c r="BD94" s="34">
        <f t="shared" si="11"/>
        <v>0.1696389267876692</v>
      </c>
      <c r="BE94" s="34">
        <f t="shared" si="11"/>
        <v>0.18794633413857098</v>
      </c>
      <c r="BF94" s="34">
        <f t="shared" si="11"/>
        <v>0.23180384691621631</v>
      </c>
      <c r="BG94" s="34">
        <f t="shared" si="11"/>
        <v>0.23448227246798395</v>
      </c>
      <c r="BH94" s="36">
        <f t="shared" si="9"/>
        <v>-0.81984317605073465</v>
      </c>
      <c r="BI94" s="25" t="s">
        <v>325</v>
      </c>
      <c r="BJ94" s="423" t="s">
        <v>554</v>
      </c>
      <c r="BK94" s="423"/>
    </row>
    <row r="95" spans="1:64" s="37" customFormat="1" ht="63.75" x14ac:dyDescent="0.2">
      <c r="A95" s="21">
        <v>105</v>
      </c>
      <c r="B95" s="22"/>
      <c r="C95" s="23"/>
      <c r="D95" s="24"/>
      <c r="E95" s="26">
        <v>3</v>
      </c>
      <c r="F95" s="22"/>
      <c r="G95" s="22"/>
      <c r="H95" s="23">
        <v>3943</v>
      </c>
      <c r="I95" s="25" t="s">
        <v>153</v>
      </c>
      <c r="J95" s="27">
        <v>39324194</v>
      </c>
      <c r="K95" s="27">
        <v>31220029.125</v>
      </c>
      <c r="L95" s="28">
        <v>24454214.925000001</v>
      </c>
      <c r="M95" s="27">
        <v>34146723.924999997</v>
      </c>
      <c r="N95" s="27">
        <v>37759357.850000001</v>
      </c>
      <c r="O95" s="27">
        <v>40003693.274999999</v>
      </c>
      <c r="P95" s="27">
        <v>39408867.600000001</v>
      </c>
      <c r="Q95" s="27">
        <v>44597074.549999997</v>
      </c>
      <c r="R95" s="27">
        <v>33384325.155000001</v>
      </c>
      <c r="S95" s="27">
        <v>43351427.473999999</v>
      </c>
      <c r="T95" s="27">
        <v>37871602.490000002</v>
      </c>
      <c r="U95" s="27">
        <v>31888714.642000001</v>
      </c>
      <c r="V95" s="27">
        <v>7190943.8849999998</v>
      </c>
      <c r="W95" s="27">
        <v>35359662.737999998</v>
      </c>
      <c r="X95" s="420">
        <v>37390538.505000003</v>
      </c>
      <c r="Y95" s="29">
        <v>80</v>
      </c>
      <c r="Z95" s="30">
        <f t="shared" si="7"/>
        <v>0.52900179456486895</v>
      </c>
      <c r="AA95" s="31"/>
      <c r="AB95" s="27">
        <v>22771.781999999999</v>
      </c>
      <c r="AC95" s="27">
        <v>19154.312999999998</v>
      </c>
      <c r="AD95" s="422">
        <v>15551.518</v>
      </c>
      <c r="AE95" s="27">
        <v>23299.117999999999</v>
      </c>
      <c r="AF95" s="27">
        <v>27107.35</v>
      </c>
      <c r="AG95" s="27">
        <v>27603.521000000001</v>
      </c>
      <c r="AH95" s="27">
        <v>25319.613000000001</v>
      </c>
      <c r="AI95" s="27">
        <v>26824.155999999999</v>
      </c>
      <c r="AJ95" s="27">
        <v>22208.166000000001</v>
      </c>
      <c r="AK95" s="27">
        <v>27789.412</v>
      </c>
      <c r="AL95" s="27">
        <v>26596.33</v>
      </c>
      <c r="AM95" s="27">
        <v>20300.72</v>
      </c>
      <c r="AN95" s="27">
        <v>1893.826</v>
      </c>
      <c r="AO95" s="27">
        <v>2048.7759999999998</v>
      </c>
      <c r="AP95" s="420">
        <v>2686.848</v>
      </c>
      <c r="AQ95" s="30">
        <f t="shared" si="8"/>
        <v>-0.82722921325107945</v>
      </c>
      <c r="AR95" s="32"/>
      <c r="AS95" s="33">
        <f t="shared" si="11"/>
        <v>1.1581563248314766</v>
      </c>
      <c r="AT95" s="34">
        <f t="shared" si="11"/>
        <v>1.2270528591315015</v>
      </c>
      <c r="AU95" s="35">
        <f t="shared" si="11"/>
        <v>1.2718885515397504</v>
      </c>
      <c r="AV95" s="34">
        <f t="shared" si="11"/>
        <v>1.3646473407624273</v>
      </c>
      <c r="AW95" s="34">
        <f t="shared" si="11"/>
        <v>1.4357950740414935</v>
      </c>
      <c r="AX95" s="34">
        <f t="shared" si="11"/>
        <v>1.3800486275226298</v>
      </c>
      <c r="AY95" s="34">
        <f t="shared" si="11"/>
        <v>1.2849703400257053</v>
      </c>
      <c r="AZ95" s="34">
        <f t="shared" si="11"/>
        <v>1.2029558562154612</v>
      </c>
      <c r="BA95" s="34">
        <f t="shared" si="11"/>
        <v>1.3304546907502106</v>
      </c>
      <c r="BB95" s="34">
        <f t="shared" si="11"/>
        <v>1.2820529158661125</v>
      </c>
      <c r="BC95" s="34">
        <f t="shared" si="11"/>
        <v>1.4045526595830087</v>
      </c>
      <c r="BD95" s="34">
        <f t="shared" si="11"/>
        <v>1.2732228456309318</v>
      </c>
      <c r="BE95" s="34">
        <f t="shared" si="11"/>
        <v>0.52672528955494691</v>
      </c>
      <c r="BF95" s="34">
        <f t="shared" si="11"/>
        <v>0.11588210075308439</v>
      </c>
      <c r="BG95" s="34">
        <f t="shared" si="11"/>
        <v>0.14371806919232813</v>
      </c>
      <c r="BH95" s="36">
        <f t="shared" si="9"/>
        <v>-0.88700419622588567</v>
      </c>
      <c r="BI95" s="25" t="s">
        <v>337</v>
      </c>
      <c r="BJ95" s="423" t="s">
        <v>555</v>
      </c>
      <c r="BK95" s="423"/>
    </row>
    <row r="96" spans="1:64" s="37" customFormat="1" ht="63.75" x14ac:dyDescent="0.2">
      <c r="A96" s="21">
        <v>106</v>
      </c>
      <c r="B96" s="22"/>
      <c r="C96" s="23"/>
      <c r="D96" s="24">
        <v>2830</v>
      </c>
      <c r="E96" s="26">
        <v>6</v>
      </c>
      <c r="F96" s="22" t="s">
        <v>155</v>
      </c>
      <c r="G96" s="22" t="s">
        <v>9</v>
      </c>
      <c r="H96" s="23">
        <v>1626</v>
      </c>
      <c r="I96" s="25" t="s">
        <v>154</v>
      </c>
      <c r="J96" s="27">
        <v>29296532.675000001</v>
      </c>
      <c r="K96" s="27">
        <v>21947782.300000001</v>
      </c>
      <c r="L96" s="28">
        <v>25725156.350000001</v>
      </c>
      <c r="M96" s="27">
        <v>25334492.550000001</v>
      </c>
      <c r="N96" s="27">
        <v>25335884.625</v>
      </c>
      <c r="O96" s="27">
        <v>24021820.600000001</v>
      </c>
      <c r="P96" s="27">
        <v>24660800.550000001</v>
      </c>
      <c r="Q96" s="27">
        <v>26568785.649999999</v>
      </c>
      <c r="R96" s="27">
        <v>12273147.960999999</v>
      </c>
      <c r="S96" s="27">
        <v>23873641.145</v>
      </c>
      <c r="T96" s="27">
        <v>23822941.752</v>
      </c>
      <c r="U96" s="27">
        <v>22733209.434999999</v>
      </c>
      <c r="V96" s="27">
        <v>19499477.888</v>
      </c>
      <c r="W96" s="27">
        <v>14813207.778999999</v>
      </c>
      <c r="X96" s="420">
        <v>12681133.069</v>
      </c>
      <c r="Y96" s="29">
        <v>45.833333333333336</v>
      </c>
      <c r="Z96" s="30">
        <f t="shared" si="7"/>
        <v>-0.50705321684079874</v>
      </c>
      <c r="AA96" s="31"/>
      <c r="AB96" s="27">
        <v>30441.5</v>
      </c>
      <c r="AC96" s="27">
        <v>25448.345000000001</v>
      </c>
      <c r="AD96" s="422">
        <v>30511.137999999999</v>
      </c>
      <c r="AE96" s="27">
        <v>28676.201000000001</v>
      </c>
      <c r="AF96" s="27">
        <v>36997.678</v>
      </c>
      <c r="AG96" s="27">
        <v>30020.143</v>
      </c>
      <c r="AH96" s="27">
        <v>29486.62</v>
      </c>
      <c r="AI96" s="27">
        <v>24230.452000000001</v>
      </c>
      <c r="AJ96" s="27">
        <v>8978.3230000000003</v>
      </c>
      <c r="AK96" s="27">
        <v>19669.242999999999</v>
      </c>
      <c r="AL96" s="27">
        <v>46944.635999999999</v>
      </c>
      <c r="AM96" s="27">
        <v>57308.220999999998</v>
      </c>
      <c r="AN96" s="27">
        <v>42999.337</v>
      </c>
      <c r="AO96" s="27">
        <v>31029.360000000001</v>
      </c>
      <c r="AP96" s="420">
        <v>23485.804</v>
      </c>
      <c r="AQ96" s="30">
        <f t="shared" si="8"/>
        <v>-0.23025473517244749</v>
      </c>
      <c r="AR96" s="32"/>
      <c r="AS96" s="33">
        <f t="shared" si="11"/>
        <v>2.0781640160425572</v>
      </c>
      <c r="AT96" s="34">
        <f t="shared" si="11"/>
        <v>2.3189901058932958</v>
      </c>
      <c r="AU96" s="35">
        <f t="shared" si="11"/>
        <v>2.372085719121392</v>
      </c>
      <c r="AV96" s="34">
        <f t="shared" si="11"/>
        <v>2.263807016730635</v>
      </c>
      <c r="AW96" s="34">
        <f t="shared" si="11"/>
        <v>2.9205751879287303</v>
      </c>
      <c r="AX96" s="34">
        <f t="shared" si="11"/>
        <v>2.4994061440955062</v>
      </c>
      <c r="AY96" s="34">
        <f t="shared" si="11"/>
        <v>2.3913757333396868</v>
      </c>
      <c r="AZ96" s="34">
        <f t="shared" si="11"/>
        <v>1.8239788840330384</v>
      </c>
      <c r="BA96" s="34">
        <f t="shared" si="11"/>
        <v>1.4630839664819715</v>
      </c>
      <c r="BB96" s="34">
        <f t="shared" si="11"/>
        <v>1.6477790614792287</v>
      </c>
      <c r="BC96" s="34">
        <f t="shared" si="11"/>
        <v>3.9411283869725175</v>
      </c>
      <c r="BD96" s="34">
        <f t="shared" si="11"/>
        <v>5.0418064518218344</v>
      </c>
      <c r="BE96" s="34">
        <f t="shared" si="11"/>
        <v>4.4103064960997589</v>
      </c>
      <c r="BF96" s="34">
        <f t="shared" si="11"/>
        <v>4.1894180467769973</v>
      </c>
      <c r="BG96" s="34">
        <f t="shared" si="11"/>
        <v>3.7040544992643984</v>
      </c>
      <c r="BH96" s="36">
        <f t="shared" si="9"/>
        <v>0.561517979475194</v>
      </c>
      <c r="BI96" s="25"/>
      <c r="BJ96" s="423" t="s">
        <v>500</v>
      </c>
      <c r="BK96" s="423"/>
    </row>
    <row r="97" spans="1:63" s="37" customFormat="1" ht="56.25" customHeight="1" x14ac:dyDescent="0.2">
      <c r="A97" s="21">
        <v>107</v>
      </c>
      <c r="B97" s="22"/>
      <c r="C97" s="23"/>
      <c r="D97" s="24">
        <v>2832</v>
      </c>
      <c r="E97" s="26">
        <v>7</v>
      </c>
      <c r="F97" s="22" t="s">
        <v>157</v>
      </c>
      <c r="G97" s="22" t="s">
        <v>9</v>
      </c>
      <c r="H97" s="23">
        <v>1599</v>
      </c>
      <c r="I97" s="25" t="s">
        <v>156</v>
      </c>
      <c r="J97" s="27">
        <v>36844663</v>
      </c>
      <c r="K97" s="27">
        <v>25839409.675000001</v>
      </c>
      <c r="L97" s="28">
        <v>31401833.675000001</v>
      </c>
      <c r="M97" s="27">
        <v>26380507.074999999</v>
      </c>
      <c r="N97" s="27">
        <v>33685190.549999997</v>
      </c>
      <c r="O97" s="27">
        <v>26946268.800000001</v>
      </c>
      <c r="P97" s="27">
        <v>31952502.949999999</v>
      </c>
      <c r="Q97" s="27">
        <v>27828465.824999999</v>
      </c>
      <c r="R97" s="27">
        <v>34168588.358999997</v>
      </c>
      <c r="S97" s="27">
        <v>38549906.417999998</v>
      </c>
      <c r="T97" s="27">
        <v>41667170.777999997</v>
      </c>
      <c r="U97" s="27">
        <v>32240377.581999999</v>
      </c>
      <c r="V97" s="27">
        <v>40691724.932999998</v>
      </c>
      <c r="W97" s="27">
        <v>38614088.762999997</v>
      </c>
      <c r="X97" s="420">
        <v>35180952.526000001</v>
      </c>
      <c r="Y97" s="29">
        <v>40.333333333333336</v>
      </c>
      <c r="Z97" s="30">
        <f t="shared" si="7"/>
        <v>0.12034707559159759</v>
      </c>
      <c r="AA97" s="31"/>
      <c r="AB97" s="27">
        <v>39662.928999999996</v>
      </c>
      <c r="AC97" s="27">
        <v>36521.760000000002</v>
      </c>
      <c r="AD97" s="422">
        <v>46562.961000000003</v>
      </c>
      <c r="AE97" s="27">
        <v>41189.457999999999</v>
      </c>
      <c r="AF97" s="27">
        <v>64168.800000000003</v>
      </c>
      <c r="AG97" s="27">
        <v>37418.718999999997</v>
      </c>
      <c r="AH97" s="27">
        <v>29235.638999999999</v>
      </c>
      <c r="AI97" s="27">
        <v>25229.001</v>
      </c>
      <c r="AJ97" s="27">
        <v>2468.9650000000001</v>
      </c>
      <c r="AK97" s="27">
        <v>2657.527</v>
      </c>
      <c r="AL97" s="27">
        <v>3596.67</v>
      </c>
      <c r="AM97" s="27">
        <v>2764.7020000000002</v>
      </c>
      <c r="AN97" s="27">
        <v>6097.91</v>
      </c>
      <c r="AO97" s="27">
        <v>5182.0249999999996</v>
      </c>
      <c r="AP97" s="420">
        <v>4685.8320000000003</v>
      </c>
      <c r="AQ97" s="30">
        <f t="shared" si="8"/>
        <v>-0.89936567822651992</v>
      </c>
      <c r="AR97" s="32"/>
      <c r="AS97" s="33">
        <f t="shared" si="11"/>
        <v>2.15298096226311</v>
      </c>
      <c r="AT97" s="34">
        <f t="shared" si="11"/>
        <v>2.8268261898672806</v>
      </c>
      <c r="AU97" s="35">
        <f t="shared" si="11"/>
        <v>2.9656205100576822</v>
      </c>
      <c r="AV97" s="34">
        <f t="shared" si="11"/>
        <v>3.1227192019393737</v>
      </c>
      <c r="AW97" s="34">
        <f t="shared" si="11"/>
        <v>3.8099116527040104</v>
      </c>
      <c r="AX97" s="34">
        <f t="shared" si="11"/>
        <v>2.7772838813216323</v>
      </c>
      <c r="AY97" s="34">
        <f t="shared" si="11"/>
        <v>1.8299435913204416</v>
      </c>
      <c r="AZ97" s="34">
        <f t="shared" si="11"/>
        <v>1.8131794371025123</v>
      </c>
      <c r="BA97" s="34">
        <f t="shared" si="11"/>
        <v>0.14451665219875409</v>
      </c>
      <c r="BB97" s="34">
        <f t="shared" si="11"/>
        <v>0.13787462782317564</v>
      </c>
      <c r="BC97" s="34">
        <f t="shared" si="11"/>
        <v>0.17263807130860054</v>
      </c>
      <c r="BD97" s="34">
        <f t="shared" si="11"/>
        <v>0.17150555963361608</v>
      </c>
      <c r="BE97" s="34">
        <f t="shared" si="11"/>
        <v>0.2997125341843026</v>
      </c>
      <c r="BF97" s="34">
        <f t="shared" si="11"/>
        <v>0.26840074004105019</v>
      </c>
      <c r="BG97" s="34">
        <f t="shared" si="11"/>
        <v>0.26638460095911276</v>
      </c>
      <c r="BH97" s="36">
        <f t="shared" si="9"/>
        <v>-0.91017576252400167</v>
      </c>
      <c r="BI97" s="25" t="s">
        <v>324</v>
      </c>
      <c r="BJ97" s="423" t="s">
        <v>556</v>
      </c>
      <c r="BK97" s="423"/>
    </row>
    <row r="98" spans="1:63" s="37" customFormat="1" ht="51" x14ac:dyDescent="0.2">
      <c r="A98" s="21">
        <v>108</v>
      </c>
      <c r="B98" s="22"/>
      <c r="C98" s="23"/>
      <c r="D98" s="24"/>
      <c r="E98" s="26" t="s">
        <v>450</v>
      </c>
      <c r="F98" s="22"/>
      <c r="G98" s="22"/>
      <c r="H98" s="23">
        <v>2712</v>
      </c>
      <c r="I98" s="25" t="s">
        <v>158</v>
      </c>
      <c r="J98" s="27">
        <v>18868599.765999999</v>
      </c>
      <c r="K98" s="27">
        <v>15245686.082</v>
      </c>
      <c r="L98" s="28">
        <v>15004757.186000001</v>
      </c>
      <c r="M98" s="27">
        <v>14156133.794</v>
      </c>
      <c r="N98" s="27">
        <v>10687896.388</v>
      </c>
      <c r="O98" s="27">
        <v>14089802.945</v>
      </c>
      <c r="P98" s="27">
        <v>10632459.410999998</v>
      </c>
      <c r="Q98" s="27">
        <v>11188637.549999999</v>
      </c>
      <c r="R98" s="27">
        <v>10280404.960999999</v>
      </c>
      <c r="S98" s="27">
        <v>10354695.649</v>
      </c>
      <c r="T98" s="27">
        <v>9451999.875</v>
      </c>
      <c r="U98" s="27">
        <v>11364139.007999999</v>
      </c>
      <c r="V98" s="27">
        <v>8774620.1239999998</v>
      </c>
      <c r="W98" s="27">
        <v>11142736.226</v>
      </c>
      <c r="X98" s="420">
        <v>10065019.812000001</v>
      </c>
      <c r="Y98" s="29">
        <v>55.666666666666664</v>
      </c>
      <c r="Z98" s="30">
        <f t="shared" si="7"/>
        <v>-0.32921141693708711</v>
      </c>
      <c r="AA98" s="31"/>
      <c r="AB98" s="27">
        <v>23048.822</v>
      </c>
      <c r="AC98" s="27">
        <v>24251.356</v>
      </c>
      <c r="AD98" s="422">
        <v>23572.938000000002</v>
      </c>
      <c r="AE98" s="27">
        <v>24072.019999999997</v>
      </c>
      <c r="AF98" s="27">
        <v>21152.243999999999</v>
      </c>
      <c r="AG98" s="27">
        <v>24320.758999999998</v>
      </c>
      <c r="AH98" s="27">
        <v>18337.137000000002</v>
      </c>
      <c r="AI98" s="27">
        <v>17055.235999999997</v>
      </c>
      <c r="AJ98" s="27">
        <v>19872.434000000001</v>
      </c>
      <c r="AK98" s="27">
        <v>19970.748</v>
      </c>
      <c r="AL98" s="27">
        <v>17983.858</v>
      </c>
      <c r="AM98" s="27">
        <v>21756.276000000002</v>
      </c>
      <c r="AN98" s="27">
        <v>15790.843000000001</v>
      </c>
      <c r="AO98" s="27">
        <v>19958.031999999999</v>
      </c>
      <c r="AP98" s="420">
        <v>18865.346000000001</v>
      </c>
      <c r="AQ98" s="30">
        <f t="shared" si="8"/>
        <v>-0.1997032359733861</v>
      </c>
      <c r="AR98" s="32"/>
      <c r="AS98" s="33">
        <f t="shared" si="11"/>
        <v>2.4430876997595226</v>
      </c>
      <c r="AT98" s="34">
        <f t="shared" si="11"/>
        <v>3.1814056605340508</v>
      </c>
      <c r="AU98" s="35">
        <f t="shared" si="11"/>
        <v>3.1420619084718595</v>
      </c>
      <c r="AV98" s="34">
        <f t="shared" si="11"/>
        <v>3.400931405466483</v>
      </c>
      <c r="AW98" s="34">
        <f t="shared" si="11"/>
        <v>3.9581678624334358</v>
      </c>
      <c r="AX98" s="34">
        <f t="shared" si="11"/>
        <v>3.4522497007143205</v>
      </c>
      <c r="AY98" s="34">
        <f t="shared" si="11"/>
        <v>3.44927477099588</v>
      </c>
      <c r="AZ98" s="34">
        <f t="shared" si="11"/>
        <v>3.0486707472260548</v>
      </c>
      <c r="BA98" s="34">
        <f t="shared" si="11"/>
        <v>3.8660799988694143</v>
      </c>
      <c r="BB98" s="34">
        <f t="shared" si="11"/>
        <v>3.8573317221407017</v>
      </c>
      <c r="BC98" s="34">
        <f t="shared" si="11"/>
        <v>3.805302208597416</v>
      </c>
      <c r="BD98" s="34">
        <f t="shared" si="11"/>
        <v>3.8289352118421398</v>
      </c>
      <c r="BE98" s="34">
        <f t="shared" si="11"/>
        <v>3.5992083479054551</v>
      </c>
      <c r="BF98" s="34">
        <f t="shared" si="11"/>
        <v>3.5822497446239021</v>
      </c>
      <c r="BG98" s="34">
        <f t="shared" si="11"/>
        <v>3.7486952539343892</v>
      </c>
      <c r="BH98" s="36">
        <f t="shared" si="9"/>
        <v>0.19306855279550031</v>
      </c>
      <c r="BI98" s="25"/>
      <c r="BJ98" s="423" t="s">
        <v>501</v>
      </c>
      <c r="BK98" s="423"/>
    </row>
    <row r="99" spans="1:63" s="37" customFormat="1" ht="68.25" customHeight="1" x14ac:dyDescent="0.2">
      <c r="A99" s="21">
        <v>109</v>
      </c>
      <c r="B99" s="22"/>
      <c r="C99" s="23"/>
      <c r="D99" s="24">
        <v>2836</v>
      </c>
      <c r="E99" s="26">
        <v>12</v>
      </c>
      <c r="F99" s="22" t="s">
        <v>160</v>
      </c>
      <c r="G99" s="22" t="s">
        <v>9</v>
      </c>
      <c r="H99" s="23">
        <v>1626</v>
      </c>
      <c r="I99" s="25" t="s">
        <v>159</v>
      </c>
      <c r="J99" s="27">
        <v>26676884.425000001</v>
      </c>
      <c r="K99" s="27">
        <v>34858120.25</v>
      </c>
      <c r="L99" s="28">
        <v>40123647.825000003</v>
      </c>
      <c r="M99" s="27">
        <v>31505463.910999998</v>
      </c>
      <c r="N99" s="27">
        <v>22621910.340999998</v>
      </c>
      <c r="O99" s="27">
        <v>31030885.923</v>
      </c>
      <c r="P99" s="27">
        <v>31705424.75</v>
      </c>
      <c r="Q99" s="27">
        <v>24480325.888</v>
      </c>
      <c r="R99" s="27">
        <v>26876131.765999999</v>
      </c>
      <c r="S99" s="27">
        <v>28746315.951000001</v>
      </c>
      <c r="T99" s="27">
        <v>24931939.429000001</v>
      </c>
      <c r="U99" s="27">
        <v>21935452.267999999</v>
      </c>
      <c r="V99" s="27">
        <v>23361606.368000001</v>
      </c>
      <c r="W99" s="27">
        <v>26371179.642999999</v>
      </c>
      <c r="X99" s="420">
        <v>19827517.044</v>
      </c>
      <c r="Y99" s="29">
        <v>46</v>
      </c>
      <c r="Z99" s="30">
        <f t="shared" si="7"/>
        <v>-0.50583962030376539</v>
      </c>
      <c r="AA99" s="31"/>
      <c r="AB99" s="27">
        <v>19372.131000000001</v>
      </c>
      <c r="AC99" s="27">
        <v>30329.126</v>
      </c>
      <c r="AD99" s="422">
        <v>41840.317000000003</v>
      </c>
      <c r="AE99" s="27">
        <v>30968.304</v>
      </c>
      <c r="AF99" s="27">
        <v>25593.542000000001</v>
      </c>
      <c r="AG99" s="27">
        <v>37773.891000000003</v>
      </c>
      <c r="AH99" s="27">
        <v>38697.127</v>
      </c>
      <c r="AI99" s="27">
        <v>32219.491000000002</v>
      </c>
      <c r="AJ99" s="27">
        <v>20582.907999999999</v>
      </c>
      <c r="AK99" s="27">
        <v>36502.849000000002</v>
      </c>
      <c r="AL99" s="27">
        <v>34481.008000000002</v>
      </c>
      <c r="AM99" s="27">
        <v>31449.031999999999</v>
      </c>
      <c r="AN99" s="27">
        <v>37045.231</v>
      </c>
      <c r="AO99" s="27">
        <v>39561.542999999998</v>
      </c>
      <c r="AP99" s="420">
        <v>33113.093000000001</v>
      </c>
      <c r="AQ99" s="30">
        <f t="shared" si="8"/>
        <v>-0.2085840793223436</v>
      </c>
      <c r="AR99" s="32"/>
      <c r="AS99" s="33">
        <f t="shared" si="11"/>
        <v>1.4523533326737048</v>
      </c>
      <c r="AT99" s="34">
        <f t="shared" si="11"/>
        <v>1.7401469604489073</v>
      </c>
      <c r="AU99" s="35">
        <f t="shared" si="11"/>
        <v>2.0855689483910975</v>
      </c>
      <c r="AV99" s="34">
        <f t="shared" si="11"/>
        <v>1.965900523635048</v>
      </c>
      <c r="AW99" s="34">
        <f t="shared" si="11"/>
        <v>2.2627215486407626</v>
      </c>
      <c r="AX99" s="34">
        <f t="shared" si="11"/>
        <v>2.4345995853120073</v>
      </c>
      <c r="AY99" s="34">
        <f t="shared" si="11"/>
        <v>2.441041386774041</v>
      </c>
      <c r="AZ99" s="34">
        <f t="shared" si="11"/>
        <v>2.6322763142457721</v>
      </c>
      <c r="BA99" s="34">
        <f t="shared" si="11"/>
        <v>1.5316867902871854</v>
      </c>
      <c r="BB99" s="34">
        <f t="shared" si="11"/>
        <v>2.5396540594781971</v>
      </c>
      <c r="BC99" s="34">
        <f t="shared" si="11"/>
        <v>2.766010891225962</v>
      </c>
      <c r="BD99" s="34">
        <f t="shared" si="11"/>
        <v>2.8674158723299867</v>
      </c>
      <c r="BE99" s="34">
        <f t="shared" si="11"/>
        <v>3.1714626482829025</v>
      </c>
      <c r="BF99" s="34">
        <f t="shared" si="11"/>
        <v>3.0003620266946434</v>
      </c>
      <c r="BG99" s="34">
        <f t="shared" si="11"/>
        <v>3.3401149449542746</v>
      </c>
      <c r="BH99" s="36">
        <f t="shared" si="9"/>
        <v>0.60153657232525959</v>
      </c>
      <c r="BI99" s="25"/>
      <c r="BJ99" s="423" t="s">
        <v>557</v>
      </c>
      <c r="BK99" s="423"/>
    </row>
    <row r="100" spans="1:63" s="37" customFormat="1" ht="51" x14ac:dyDescent="0.2">
      <c r="A100" s="21">
        <v>110</v>
      </c>
      <c r="B100" s="22"/>
      <c r="C100" s="23"/>
      <c r="D100" s="24">
        <v>2837</v>
      </c>
      <c r="E100" s="26">
        <v>5</v>
      </c>
      <c r="F100" s="22" t="s">
        <v>162</v>
      </c>
      <c r="G100" s="22" t="s">
        <v>9</v>
      </c>
      <c r="H100" s="23">
        <v>2850</v>
      </c>
      <c r="I100" s="25" t="s">
        <v>161</v>
      </c>
      <c r="J100" s="27">
        <v>25279802.375</v>
      </c>
      <c r="K100" s="27">
        <v>18723083.850000001</v>
      </c>
      <c r="L100" s="28">
        <v>32428652.949999999</v>
      </c>
      <c r="M100" s="27">
        <v>34726844.5</v>
      </c>
      <c r="N100" s="27">
        <v>34355464.75</v>
      </c>
      <c r="O100" s="27">
        <v>43019729.975000001</v>
      </c>
      <c r="P100" s="27">
        <v>42648145.575000003</v>
      </c>
      <c r="Q100" s="27">
        <v>34014902.975000001</v>
      </c>
      <c r="R100" s="27">
        <v>35179791.134999998</v>
      </c>
      <c r="S100" s="27">
        <v>27935909.094000001</v>
      </c>
      <c r="T100" s="27">
        <v>31735223.818</v>
      </c>
      <c r="U100" s="27">
        <v>39941603.728</v>
      </c>
      <c r="V100" s="27">
        <v>23952908.824999999</v>
      </c>
      <c r="W100" s="27">
        <v>0</v>
      </c>
      <c r="X100" s="420">
        <v>0</v>
      </c>
      <c r="Y100" s="29">
        <v>61.75</v>
      </c>
      <c r="Z100" s="30">
        <f t="shared" si="7"/>
        <v>-1</v>
      </c>
      <c r="AA100" s="31"/>
      <c r="AB100" s="27">
        <v>36646.271000000001</v>
      </c>
      <c r="AC100" s="27">
        <v>25678.825000000001</v>
      </c>
      <c r="AD100" s="422">
        <v>37474.067000000003</v>
      </c>
      <c r="AE100" s="27">
        <v>43566.394</v>
      </c>
      <c r="AF100" s="27">
        <v>43710.964</v>
      </c>
      <c r="AG100" s="27">
        <v>49292.866000000002</v>
      </c>
      <c r="AH100" s="27">
        <v>48631.561999999998</v>
      </c>
      <c r="AI100" s="27">
        <v>37056.572</v>
      </c>
      <c r="AJ100" s="27">
        <v>35711.409</v>
      </c>
      <c r="AK100" s="27">
        <v>28127.938999999998</v>
      </c>
      <c r="AL100" s="27">
        <v>31526.671999999999</v>
      </c>
      <c r="AM100" s="27">
        <v>34804.673999999999</v>
      </c>
      <c r="AN100" s="27">
        <v>29916.038</v>
      </c>
      <c r="AO100" s="27">
        <v>0</v>
      </c>
      <c r="AP100" s="420">
        <v>0</v>
      </c>
      <c r="AQ100" s="30">
        <f t="shared" si="8"/>
        <v>-1</v>
      </c>
      <c r="AR100" s="32"/>
      <c r="AS100" s="33">
        <f t="shared" si="11"/>
        <v>2.8992529653824084</v>
      </c>
      <c r="AT100" s="34">
        <f t="shared" si="11"/>
        <v>2.7430123376817539</v>
      </c>
      <c r="AU100" s="35">
        <f t="shared" si="11"/>
        <v>2.3111701283293669</v>
      </c>
      <c r="AV100" s="34">
        <f t="shared" si="11"/>
        <v>2.5090902802873436</v>
      </c>
      <c r="AW100" s="34">
        <f t="shared" si="11"/>
        <v>2.544629468300236</v>
      </c>
      <c r="AX100" s="34">
        <f t="shared" si="11"/>
        <v>2.2916399535118188</v>
      </c>
      <c r="AY100" s="34">
        <f t="shared" si="11"/>
        <v>2.2805944476285704</v>
      </c>
      <c r="AZ100" s="34">
        <f t="shared" si="11"/>
        <v>2.1788433162508527</v>
      </c>
      <c r="BA100" s="34">
        <f t="shared" si="11"/>
        <v>2.0302229119530559</v>
      </c>
      <c r="BB100" s="34">
        <f t="shared" si="11"/>
        <v>2.0137478902407544</v>
      </c>
      <c r="BC100" s="34">
        <f t="shared" si="11"/>
        <v>1.986856760853742</v>
      </c>
      <c r="BD100" s="34">
        <f t="shared" si="11"/>
        <v>1.7427779934435186</v>
      </c>
      <c r="BE100" s="34">
        <f t="shared" si="11"/>
        <v>2.4979043855229972</v>
      </c>
      <c r="BF100" s="34">
        <f t="shared" si="11"/>
        <v>0</v>
      </c>
      <c r="BG100" s="34">
        <f t="shared" si="11"/>
        <v>0</v>
      </c>
      <c r="BH100" s="36">
        <f t="shared" si="9"/>
        <v>-1</v>
      </c>
      <c r="BI100" s="25"/>
      <c r="BJ100" s="423" t="s">
        <v>614</v>
      </c>
      <c r="BK100" s="423"/>
    </row>
    <row r="101" spans="1:63" s="37" customFormat="1" ht="63.75" x14ac:dyDescent="0.2">
      <c r="A101" s="21">
        <v>111</v>
      </c>
      <c r="B101" s="22"/>
      <c r="C101" s="23"/>
      <c r="D101" s="24">
        <v>2840</v>
      </c>
      <c r="E101" s="26">
        <v>4</v>
      </c>
      <c r="F101" s="22" t="s">
        <v>164</v>
      </c>
      <c r="G101" s="22" t="s">
        <v>9</v>
      </c>
      <c r="H101" s="23">
        <v>593</v>
      </c>
      <c r="I101" s="25" t="s">
        <v>163</v>
      </c>
      <c r="J101" s="27">
        <v>39401653.825000003</v>
      </c>
      <c r="K101" s="27">
        <v>28039496.425000001</v>
      </c>
      <c r="L101" s="28">
        <v>43720679.799999997</v>
      </c>
      <c r="M101" s="27">
        <v>47052639.200000003</v>
      </c>
      <c r="N101" s="27">
        <v>27387382.375</v>
      </c>
      <c r="O101" s="27">
        <v>44779193.25</v>
      </c>
      <c r="P101" s="27">
        <v>38915109.549999997</v>
      </c>
      <c r="Q101" s="27">
        <v>44885033.725000001</v>
      </c>
      <c r="R101" s="27">
        <v>36844643.395999998</v>
      </c>
      <c r="S101" s="27">
        <v>20260274.344000001</v>
      </c>
      <c r="T101" s="27">
        <v>25123658.02</v>
      </c>
      <c r="U101" s="27">
        <v>28347872.100000001</v>
      </c>
      <c r="V101" s="27">
        <v>25808235.669</v>
      </c>
      <c r="W101" s="27">
        <v>29539572.434999999</v>
      </c>
      <c r="X101" s="420">
        <v>41495672.449000001</v>
      </c>
      <c r="Y101" s="29">
        <v>2.8333333333333335</v>
      </c>
      <c r="Z101" s="30">
        <f t="shared" si="7"/>
        <v>-5.0891417086337168E-2</v>
      </c>
      <c r="AA101" s="31"/>
      <c r="AB101" s="27">
        <v>76276.627999999997</v>
      </c>
      <c r="AC101" s="27">
        <v>46660.188999999998</v>
      </c>
      <c r="AD101" s="422">
        <v>87589.614000000001</v>
      </c>
      <c r="AE101" s="27">
        <v>83557.672000000006</v>
      </c>
      <c r="AF101" s="27">
        <v>47873.506000000001</v>
      </c>
      <c r="AG101" s="27">
        <v>80980.932000000001</v>
      </c>
      <c r="AH101" s="27">
        <v>71922.539000000004</v>
      </c>
      <c r="AI101" s="27">
        <v>92626.290999999997</v>
      </c>
      <c r="AJ101" s="27">
        <v>72394.948999999993</v>
      </c>
      <c r="AK101" s="27">
        <v>12025.109</v>
      </c>
      <c r="AL101" s="27">
        <v>1823.059</v>
      </c>
      <c r="AM101" s="27">
        <v>1803.165</v>
      </c>
      <c r="AN101" s="27">
        <v>2179.3020000000001</v>
      </c>
      <c r="AO101" s="27">
        <v>1674.1079999999999</v>
      </c>
      <c r="AP101" s="420">
        <v>2310.7399999999998</v>
      </c>
      <c r="AQ101" s="30">
        <f t="shared" si="8"/>
        <v>-0.97361856167102179</v>
      </c>
      <c r="AR101" s="32"/>
      <c r="AS101" s="33">
        <f t="shared" si="11"/>
        <v>3.8717475331760389</v>
      </c>
      <c r="AT101" s="34">
        <f t="shared" si="11"/>
        <v>3.3281759624183405</v>
      </c>
      <c r="AU101" s="35">
        <f t="shared" si="11"/>
        <v>4.0067818890592823</v>
      </c>
      <c r="AV101" s="34">
        <f t="shared" si="11"/>
        <v>3.5516678095285248</v>
      </c>
      <c r="AW101" s="34">
        <f t="shared" si="11"/>
        <v>3.496026406941346</v>
      </c>
      <c r="AX101" s="34">
        <f t="shared" si="11"/>
        <v>3.6168999985277761</v>
      </c>
      <c r="AY101" s="34">
        <f t="shared" si="11"/>
        <v>3.6963811656544601</v>
      </c>
      <c r="AZ101" s="34">
        <f t="shared" si="11"/>
        <v>4.1272684150133161</v>
      </c>
      <c r="BA101" s="34">
        <f t="shared" si="11"/>
        <v>3.9297407887443137</v>
      </c>
      <c r="BB101" s="34">
        <f t="shared" si="11"/>
        <v>1.1870628004167365</v>
      </c>
      <c r="BC101" s="34">
        <f t="shared" si="11"/>
        <v>0.14512687591502252</v>
      </c>
      <c r="BD101" s="34">
        <f t="shared" si="11"/>
        <v>0.1272169560832751</v>
      </c>
      <c r="BE101" s="34">
        <f t="shared" si="11"/>
        <v>0.1688842296660911</v>
      </c>
      <c r="BF101" s="34">
        <f t="shared" si="11"/>
        <v>0.11334679969954008</v>
      </c>
      <c r="BG101" s="34">
        <f t="shared" si="11"/>
        <v>0.11137257760264041</v>
      </c>
      <c r="BH101" s="36">
        <f t="shared" si="9"/>
        <v>-0.97220398297527777</v>
      </c>
      <c r="BI101" s="25" t="s">
        <v>322</v>
      </c>
      <c r="BJ101" s="423" t="s">
        <v>558</v>
      </c>
      <c r="BK101" s="423"/>
    </row>
    <row r="102" spans="1:63" s="37" customFormat="1" x14ac:dyDescent="0.2">
      <c r="A102" s="21">
        <v>113</v>
      </c>
      <c r="B102" s="22"/>
      <c r="C102" s="23"/>
      <c r="D102" s="24"/>
      <c r="E102" s="26" t="s">
        <v>351</v>
      </c>
      <c r="F102" s="22"/>
      <c r="G102" s="22"/>
      <c r="H102" s="23">
        <v>3403</v>
      </c>
      <c r="I102" s="25" t="s">
        <v>165</v>
      </c>
      <c r="J102" s="27">
        <v>13637137.15</v>
      </c>
      <c r="K102" s="27">
        <v>10837951.25</v>
      </c>
      <c r="L102" s="28">
        <v>11546067.350000001</v>
      </c>
      <c r="M102" s="27">
        <v>12286856.550000001</v>
      </c>
      <c r="N102" s="27">
        <v>7696340.6500000004</v>
      </c>
      <c r="O102" s="27">
        <v>1035723.275</v>
      </c>
      <c r="P102" s="27">
        <v>0</v>
      </c>
      <c r="Q102" s="27">
        <v>0</v>
      </c>
      <c r="R102" s="27">
        <v>0</v>
      </c>
      <c r="S102" s="27">
        <v>0</v>
      </c>
      <c r="T102" s="27">
        <v>0</v>
      </c>
      <c r="U102" s="27">
        <v>0</v>
      </c>
      <c r="V102" s="27">
        <v>0</v>
      </c>
      <c r="W102" s="27">
        <v>0</v>
      </c>
      <c r="X102" s="420">
        <v>0</v>
      </c>
      <c r="Y102" s="29">
        <v>75.25</v>
      </c>
      <c r="Z102" s="30">
        <f t="shared" si="7"/>
        <v>-1</v>
      </c>
      <c r="AA102" s="31"/>
      <c r="AB102" s="27">
        <v>31308.290999999997</v>
      </c>
      <c r="AC102" s="27">
        <v>25802.014000000003</v>
      </c>
      <c r="AD102" s="422">
        <v>23654.841</v>
      </c>
      <c r="AE102" s="27">
        <v>23677.066999999999</v>
      </c>
      <c r="AF102" s="27">
        <v>13506.008</v>
      </c>
      <c r="AG102" s="27">
        <v>1901.5390000000002</v>
      </c>
      <c r="AH102" s="27">
        <v>0</v>
      </c>
      <c r="AI102" s="27">
        <v>0</v>
      </c>
      <c r="AJ102" s="27">
        <v>0</v>
      </c>
      <c r="AK102" s="27">
        <v>0</v>
      </c>
      <c r="AL102" s="27">
        <v>0</v>
      </c>
      <c r="AM102" s="27">
        <v>0</v>
      </c>
      <c r="AN102" s="27">
        <v>0</v>
      </c>
      <c r="AO102" s="27">
        <v>0</v>
      </c>
      <c r="AP102" s="420">
        <v>0</v>
      </c>
      <c r="AQ102" s="30">
        <f t="shared" si="8"/>
        <v>-1</v>
      </c>
      <c r="AR102" s="32"/>
      <c r="AS102" s="33">
        <f t="shared" si="11"/>
        <v>4.5916222232904644</v>
      </c>
      <c r="AT102" s="34">
        <f t="shared" si="11"/>
        <v>4.7614190920078192</v>
      </c>
      <c r="AU102" s="35">
        <f t="shared" si="11"/>
        <v>4.097471508340023</v>
      </c>
      <c r="AV102" s="34">
        <f t="shared" si="11"/>
        <v>3.8540479257080604</v>
      </c>
      <c r="AW102" s="34">
        <f t="shared" si="11"/>
        <v>3.5097219871628211</v>
      </c>
      <c r="AX102" s="34">
        <f t="shared" si="11"/>
        <v>3.6719055097028694</v>
      </c>
      <c r="AY102" s="34">
        <f t="shared" si="11"/>
        <v>0</v>
      </c>
      <c r="AZ102" s="34">
        <f t="shared" si="11"/>
        <v>0</v>
      </c>
      <c r="BA102" s="34">
        <f t="shared" si="11"/>
        <v>0</v>
      </c>
      <c r="BB102" s="34">
        <f t="shared" si="11"/>
        <v>0</v>
      </c>
      <c r="BC102" s="34">
        <f t="shared" si="11"/>
        <v>0</v>
      </c>
      <c r="BD102" s="34">
        <f t="shared" si="11"/>
        <v>0</v>
      </c>
      <c r="BE102" s="34">
        <f t="shared" si="11"/>
        <v>0</v>
      </c>
      <c r="BF102" s="34">
        <f t="shared" si="11"/>
        <v>0</v>
      </c>
      <c r="BG102" s="34">
        <f t="shared" si="11"/>
        <v>0</v>
      </c>
      <c r="BH102" s="36">
        <f t="shared" si="9"/>
        <v>-1</v>
      </c>
      <c r="BI102" s="25" t="s">
        <v>323</v>
      </c>
      <c r="BJ102" s="423" t="s">
        <v>314</v>
      </c>
      <c r="BK102" s="423"/>
    </row>
    <row r="103" spans="1:63" s="37" customFormat="1" ht="51" x14ac:dyDescent="0.2">
      <c r="A103" s="21">
        <v>114</v>
      </c>
      <c r="B103" s="22"/>
      <c r="C103" s="23"/>
      <c r="D103" s="24">
        <v>2850</v>
      </c>
      <c r="E103" s="26">
        <v>1</v>
      </c>
      <c r="F103" s="22" t="s">
        <v>167</v>
      </c>
      <c r="G103" s="22" t="s">
        <v>9</v>
      </c>
      <c r="H103" s="23">
        <v>1745</v>
      </c>
      <c r="I103" s="25" t="s">
        <v>166</v>
      </c>
      <c r="J103" s="27">
        <v>40099595.612999998</v>
      </c>
      <c r="K103" s="27">
        <v>32496835.368999999</v>
      </c>
      <c r="L103" s="28">
        <v>41201682.245999999</v>
      </c>
      <c r="M103" s="27">
        <v>35057415.969999999</v>
      </c>
      <c r="N103" s="27">
        <v>34156245.555</v>
      </c>
      <c r="O103" s="27">
        <v>31282781.197999999</v>
      </c>
      <c r="P103" s="27">
        <v>30646463.905999999</v>
      </c>
      <c r="Q103" s="27">
        <v>37624045.387000002</v>
      </c>
      <c r="R103" s="27">
        <v>38355773.836999997</v>
      </c>
      <c r="S103" s="27">
        <v>39282807.262000002</v>
      </c>
      <c r="T103" s="27">
        <v>32473530.502</v>
      </c>
      <c r="U103" s="27">
        <v>38905212.325999998</v>
      </c>
      <c r="V103" s="27">
        <v>32346845.109000001</v>
      </c>
      <c r="W103" s="27">
        <v>34428851.997000001</v>
      </c>
      <c r="X103" s="420">
        <v>30657934.452</v>
      </c>
      <c r="Y103" s="29">
        <v>48</v>
      </c>
      <c r="Z103" s="30">
        <f t="shared" si="7"/>
        <v>-0.2559057596495013</v>
      </c>
      <c r="AA103" s="31"/>
      <c r="AB103" s="27">
        <v>29042.821</v>
      </c>
      <c r="AC103" s="27">
        <v>24370.963</v>
      </c>
      <c r="AD103" s="422">
        <v>31836.024000000001</v>
      </c>
      <c r="AE103" s="27">
        <v>29430.258999999998</v>
      </c>
      <c r="AF103" s="27">
        <v>29536.719000000001</v>
      </c>
      <c r="AG103" s="27">
        <v>24541.575000000001</v>
      </c>
      <c r="AH103" s="27">
        <v>23181.839</v>
      </c>
      <c r="AI103" s="27">
        <v>28031.646000000001</v>
      </c>
      <c r="AJ103" s="27">
        <v>9611.9210000000003</v>
      </c>
      <c r="AK103" s="27">
        <v>12423.034</v>
      </c>
      <c r="AL103" s="27">
        <v>2870.87</v>
      </c>
      <c r="AM103" s="27">
        <v>1933.7460000000001</v>
      </c>
      <c r="AN103" s="27">
        <v>2941.7339999999999</v>
      </c>
      <c r="AO103" s="27">
        <v>3655.2260000000001</v>
      </c>
      <c r="AP103" s="420">
        <v>2382.6590000000001</v>
      </c>
      <c r="AQ103" s="30">
        <f t="shared" si="8"/>
        <v>-0.92515839917698262</v>
      </c>
      <c r="AR103" s="32"/>
      <c r="AS103" s="33">
        <f t="shared" si="11"/>
        <v>1.4485343583157995</v>
      </c>
      <c r="AT103" s="34">
        <f t="shared" si="11"/>
        <v>1.4998976191539202</v>
      </c>
      <c r="AU103" s="35">
        <f t="shared" si="11"/>
        <v>1.5453749587174077</v>
      </c>
      <c r="AV103" s="34">
        <f t="shared" si="11"/>
        <v>1.6789748009485139</v>
      </c>
      <c r="AW103" s="34">
        <f t="shared" si="11"/>
        <v>1.7295061866468069</v>
      </c>
      <c r="AX103" s="34">
        <f t="shared" si="11"/>
        <v>1.5690149059744736</v>
      </c>
      <c r="AY103" s="34">
        <f t="shared" si="11"/>
        <v>1.5128557128877393</v>
      </c>
      <c r="AZ103" s="34">
        <f t="shared" si="11"/>
        <v>1.490092078704838</v>
      </c>
      <c r="BA103" s="34">
        <f t="shared" si="11"/>
        <v>0.50119812682427678</v>
      </c>
      <c r="BB103" s="34">
        <f t="shared" si="11"/>
        <v>0.63249216977511435</v>
      </c>
      <c r="BC103" s="34">
        <f t="shared" si="11"/>
        <v>0.17681292767493742</v>
      </c>
      <c r="BD103" s="34">
        <f t="shared" si="11"/>
        <v>9.9408068193870019E-2</v>
      </c>
      <c r="BE103" s="34">
        <f t="shared" si="11"/>
        <v>0.18188691911604751</v>
      </c>
      <c r="BF103" s="34">
        <f t="shared" si="11"/>
        <v>0.21233504970299344</v>
      </c>
      <c r="BG103" s="34">
        <f t="shared" si="11"/>
        <v>0.15543506388080003</v>
      </c>
      <c r="BH103" s="36">
        <f t="shared" si="9"/>
        <v>-0.89941919078991406</v>
      </c>
      <c r="BI103" s="25" t="s">
        <v>324</v>
      </c>
      <c r="BJ103" s="423" t="s">
        <v>559</v>
      </c>
      <c r="BK103" s="423"/>
    </row>
    <row r="104" spans="1:63" s="37" customFormat="1" ht="76.5" x14ac:dyDescent="0.2">
      <c r="A104" s="21">
        <v>115</v>
      </c>
      <c r="B104" s="22"/>
      <c r="C104" s="23"/>
      <c r="D104" s="24"/>
      <c r="E104" s="26">
        <v>3</v>
      </c>
      <c r="F104" s="22"/>
      <c r="G104" s="22"/>
      <c r="H104" s="23">
        <v>2549</v>
      </c>
      <c r="I104" s="25" t="s">
        <v>169</v>
      </c>
      <c r="J104" s="27">
        <v>31069103.635000002</v>
      </c>
      <c r="K104" s="27">
        <v>37083053.141999997</v>
      </c>
      <c r="L104" s="28">
        <v>35393380.75</v>
      </c>
      <c r="M104" s="27">
        <v>36720870.075000003</v>
      </c>
      <c r="N104" s="27">
        <v>34163795.575000003</v>
      </c>
      <c r="O104" s="27">
        <v>29003821.655000001</v>
      </c>
      <c r="P104" s="27">
        <v>37740832.211000003</v>
      </c>
      <c r="Q104" s="27">
        <v>37394108.598999999</v>
      </c>
      <c r="R104" s="27">
        <v>38171928.693999998</v>
      </c>
      <c r="S104" s="27">
        <v>41031770.572999999</v>
      </c>
      <c r="T104" s="27">
        <v>31990407.908</v>
      </c>
      <c r="U104" s="27">
        <v>38073489.924000002</v>
      </c>
      <c r="V104" s="27">
        <v>20431633.072999999</v>
      </c>
      <c r="W104" s="27">
        <v>35729621.483999997</v>
      </c>
      <c r="X104" s="420">
        <v>25011317.912999999</v>
      </c>
      <c r="Y104" s="29">
        <v>53.333333333333336</v>
      </c>
      <c r="Z104" s="30">
        <f t="shared" si="7"/>
        <v>-0.29333346001427119</v>
      </c>
      <c r="AA104" s="31"/>
      <c r="AB104" s="27">
        <v>22685.654999999999</v>
      </c>
      <c r="AC104" s="27">
        <v>28575.365000000002</v>
      </c>
      <c r="AD104" s="422">
        <v>28225.036</v>
      </c>
      <c r="AE104" s="27">
        <v>31261.585999999999</v>
      </c>
      <c r="AF104" s="27">
        <v>30513.237000000001</v>
      </c>
      <c r="AG104" s="27">
        <v>23889.201000000001</v>
      </c>
      <c r="AH104" s="27">
        <v>29965.531999999999</v>
      </c>
      <c r="AI104" s="27">
        <v>28958.026000000002</v>
      </c>
      <c r="AJ104" s="27">
        <v>6477.9830000000002</v>
      </c>
      <c r="AK104" s="27">
        <v>17856.009999999998</v>
      </c>
      <c r="AL104" s="27">
        <v>1207.7049999999999</v>
      </c>
      <c r="AM104" s="27">
        <v>1980.2550000000001</v>
      </c>
      <c r="AN104" s="27">
        <v>1458.4</v>
      </c>
      <c r="AO104" s="27">
        <v>2805.9670000000001</v>
      </c>
      <c r="AP104" s="420">
        <v>2410.7339999999999</v>
      </c>
      <c r="AQ104" s="30">
        <f t="shared" si="8"/>
        <v>-0.91458880690178745</v>
      </c>
      <c r="AR104" s="32"/>
      <c r="AS104" s="33">
        <f t="shared" ref="AS104:BG120" si="12">IF(J104=0,0,AB104*2000/J104)</f>
        <v>1.4603353393462006</v>
      </c>
      <c r="AT104" s="34">
        <f t="shared" si="12"/>
        <v>1.5411549254360477</v>
      </c>
      <c r="AU104" s="35">
        <f t="shared" si="12"/>
        <v>1.5949330299564559</v>
      </c>
      <c r="AV104" s="34">
        <f t="shared" si="12"/>
        <v>1.7026604182390142</v>
      </c>
      <c r="AW104" s="34">
        <f t="shared" si="12"/>
        <v>1.7862908079410611</v>
      </c>
      <c r="AX104" s="34">
        <f t="shared" si="12"/>
        <v>1.6473140184187909</v>
      </c>
      <c r="AY104" s="34">
        <f t="shared" si="12"/>
        <v>1.5879634997166914</v>
      </c>
      <c r="AZ104" s="34">
        <f t="shared" si="12"/>
        <v>1.5488015136573894</v>
      </c>
      <c r="BA104" s="34">
        <f t="shared" si="12"/>
        <v>0.33941082998084049</v>
      </c>
      <c r="BB104" s="34">
        <f t="shared" si="12"/>
        <v>0.87035045042632064</v>
      </c>
      <c r="BC104" s="34">
        <f t="shared" si="12"/>
        <v>7.5504195099555652E-2</v>
      </c>
      <c r="BD104" s="34">
        <f t="shared" si="12"/>
        <v>0.10402277300835124</v>
      </c>
      <c r="BE104" s="34">
        <f t="shared" si="12"/>
        <v>0.14275902418463524</v>
      </c>
      <c r="BF104" s="34">
        <f t="shared" si="12"/>
        <v>0.15706670731211267</v>
      </c>
      <c r="BG104" s="34">
        <f t="shared" si="12"/>
        <v>0.1927714491803717</v>
      </c>
      <c r="BH104" s="36">
        <f t="shared" si="9"/>
        <v>-0.87913508243939575</v>
      </c>
      <c r="BI104" s="25" t="s">
        <v>324</v>
      </c>
      <c r="BJ104" s="423" t="s">
        <v>560</v>
      </c>
      <c r="BK104" s="423"/>
    </row>
    <row r="105" spans="1:63" s="37" customFormat="1" ht="51" x14ac:dyDescent="0.2">
      <c r="A105" s="21">
        <v>116</v>
      </c>
      <c r="B105" s="22"/>
      <c r="C105" s="23"/>
      <c r="D105" s="24"/>
      <c r="E105" s="26">
        <v>2</v>
      </c>
      <c r="F105" s="22"/>
      <c r="G105" s="22"/>
      <c r="H105" s="23">
        <v>2549</v>
      </c>
      <c r="I105" s="25" t="s">
        <v>168</v>
      </c>
      <c r="J105" s="27">
        <v>39198476.365000002</v>
      </c>
      <c r="K105" s="27">
        <v>25848052.004999999</v>
      </c>
      <c r="L105" s="28">
        <v>37778253.333999999</v>
      </c>
      <c r="M105" s="27">
        <v>36350828.490999997</v>
      </c>
      <c r="N105" s="27">
        <v>34228434.832000002</v>
      </c>
      <c r="O105" s="27">
        <v>34405611.866999999</v>
      </c>
      <c r="P105" s="27">
        <v>34601222.976000004</v>
      </c>
      <c r="Q105" s="27">
        <v>29306805.528999999</v>
      </c>
      <c r="R105" s="27">
        <v>38348746.101000004</v>
      </c>
      <c r="S105" s="27">
        <v>38149758.079000004</v>
      </c>
      <c r="T105" s="27">
        <v>41308582.721000001</v>
      </c>
      <c r="U105" s="27">
        <v>31248920.147999998</v>
      </c>
      <c r="V105" s="27">
        <v>34277382.078000002</v>
      </c>
      <c r="W105" s="27">
        <v>29743252.679000001</v>
      </c>
      <c r="X105" s="420">
        <v>30039362.778000001</v>
      </c>
      <c r="Y105" s="29">
        <v>53.666666666666664</v>
      </c>
      <c r="Z105" s="30">
        <f t="shared" si="7"/>
        <v>-0.20485040659714895</v>
      </c>
      <c r="AA105" s="31"/>
      <c r="AB105" s="27">
        <v>28500.957999999999</v>
      </c>
      <c r="AC105" s="27">
        <v>19972.569</v>
      </c>
      <c r="AD105" s="422">
        <v>29710.252</v>
      </c>
      <c r="AE105" s="27">
        <v>31477.350999999999</v>
      </c>
      <c r="AF105" s="27">
        <v>30214.962</v>
      </c>
      <c r="AG105" s="27">
        <v>27810.831999999999</v>
      </c>
      <c r="AH105" s="27">
        <v>27206.984</v>
      </c>
      <c r="AI105" s="27">
        <v>22718.654999999999</v>
      </c>
      <c r="AJ105" s="27">
        <v>11657.39</v>
      </c>
      <c r="AK105" s="27">
        <v>14719.698</v>
      </c>
      <c r="AL105" s="27">
        <v>3389.4839999999999</v>
      </c>
      <c r="AM105" s="27">
        <v>1372.0029999999999</v>
      </c>
      <c r="AN105" s="27">
        <v>2191.4520000000002</v>
      </c>
      <c r="AO105" s="27">
        <v>2121.9560000000001</v>
      </c>
      <c r="AP105" s="420">
        <v>3663.346</v>
      </c>
      <c r="AQ105" s="30">
        <f t="shared" si="8"/>
        <v>-0.8766975790040421</v>
      </c>
      <c r="AR105" s="32"/>
      <c r="AS105" s="33">
        <f t="shared" si="12"/>
        <v>1.4541870318943453</v>
      </c>
      <c r="AT105" s="34">
        <f t="shared" si="12"/>
        <v>1.5453829167580244</v>
      </c>
      <c r="AU105" s="35">
        <f t="shared" si="12"/>
        <v>1.5728758943580439</v>
      </c>
      <c r="AV105" s="34">
        <f t="shared" si="12"/>
        <v>1.7318642961765447</v>
      </c>
      <c r="AW105" s="34">
        <f t="shared" si="12"/>
        <v>1.7654889654347954</v>
      </c>
      <c r="AX105" s="34">
        <f t="shared" si="12"/>
        <v>1.6166451047292461</v>
      </c>
      <c r="AY105" s="34">
        <f t="shared" si="12"/>
        <v>1.5726024492759245</v>
      </c>
      <c r="AZ105" s="34">
        <f t="shared" si="12"/>
        <v>1.5504013207798566</v>
      </c>
      <c r="BA105" s="34">
        <f t="shared" si="12"/>
        <v>0.60796720546208505</v>
      </c>
      <c r="BB105" s="34">
        <f t="shared" si="12"/>
        <v>0.77167975584634896</v>
      </c>
      <c r="BC105" s="34">
        <f t="shared" si="12"/>
        <v>0.16410555757348178</v>
      </c>
      <c r="BD105" s="34">
        <f t="shared" si="12"/>
        <v>8.781122634010835E-2</v>
      </c>
      <c r="BE105" s="34">
        <f t="shared" si="12"/>
        <v>0.12786577428890192</v>
      </c>
      <c r="BF105" s="34">
        <f t="shared" si="12"/>
        <v>0.14268486522983351</v>
      </c>
      <c r="BG105" s="34">
        <f t="shared" si="12"/>
        <v>0.24390304328845042</v>
      </c>
      <c r="BH105" s="36">
        <f t="shared" si="9"/>
        <v>-0.8449317939429688</v>
      </c>
      <c r="BI105" s="25" t="s">
        <v>324</v>
      </c>
      <c r="BJ105" s="423" t="s">
        <v>561</v>
      </c>
      <c r="BK105" s="423"/>
    </row>
    <row r="106" spans="1:63" s="37" customFormat="1" ht="51" x14ac:dyDescent="0.2">
      <c r="A106" s="21">
        <v>117</v>
      </c>
      <c r="B106" s="22"/>
      <c r="C106" s="23"/>
      <c r="D106" s="24"/>
      <c r="E106" s="26">
        <v>4</v>
      </c>
      <c r="F106" s="22"/>
      <c r="G106" s="22"/>
      <c r="H106" s="23">
        <v>2713</v>
      </c>
      <c r="I106" s="25" t="s">
        <v>170</v>
      </c>
      <c r="J106" s="27">
        <v>36107074.494000003</v>
      </c>
      <c r="K106" s="27">
        <v>38106271.028999999</v>
      </c>
      <c r="L106" s="28">
        <v>37436049.207000002</v>
      </c>
      <c r="M106" s="27">
        <v>39527815.379000001</v>
      </c>
      <c r="N106" s="27">
        <v>30525659.021000002</v>
      </c>
      <c r="O106" s="27">
        <v>39985401.512999997</v>
      </c>
      <c r="P106" s="27">
        <v>30645557.274999999</v>
      </c>
      <c r="Q106" s="27">
        <v>34748910.384000003</v>
      </c>
      <c r="R106" s="27">
        <v>35960205.887000002</v>
      </c>
      <c r="S106" s="27">
        <v>37852198.737999998</v>
      </c>
      <c r="T106" s="27">
        <v>34368836.156000003</v>
      </c>
      <c r="U106" s="27">
        <v>33704917.023999996</v>
      </c>
      <c r="V106" s="27">
        <v>33673182.251000002</v>
      </c>
      <c r="W106" s="27">
        <v>35092561.365999997</v>
      </c>
      <c r="X106" s="420">
        <v>25516895.734999999</v>
      </c>
      <c r="Y106" s="29">
        <v>56</v>
      </c>
      <c r="Z106" s="30">
        <f t="shared" si="7"/>
        <v>-0.3183870553779295</v>
      </c>
      <c r="AA106" s="31"/>
      <c r="AB106" s="27">
        <v>25424.724999999999</v>
      </c>
      <c r="AC106" s="27">
        <v>27647.273000000001</v>
      </c>
      <c r="AD106" s="422">
        <v>27777.828000000001</v>
      </c>
      <c r="AE106" s="27">
        <v>32030.074000000001</v>
      </c>
      <c r="AF106" s="27">
        <v>25301.243999999999</v>
      </c>
      <c r="AG106" s="27">
        <v>29983.859</v>
      </c>
      <c r="AH106" s="27">
        <v>23294.157999999999</v>
      </c>
      <c r="AI106" s="27">
        <v>27609.773000000001</v>
      </c>
      <c r="AJ106" s="27">
        <v>7166.2550000000001</v>
      </c>
      <c r="AK106" s="27">
        <v>19002.258999999998</v>
      </c>
      <c r="AL106" s="27">
        <v>2336.6060000000002</v>
      </c>
      <c r="AM106" s="27">
        <v>3155.0970000000002</v>
      </c>
      <c r="AN106" s="27">
        <v>2272.5749999999998</v>
      </c>
      <c r="AO106" s="27">
        <v>2958.748</v>
      </c>
      <c r="AP106" s="420">
        <v>2395</v>
      </c>
      <c r="AQ106" s="30">
        <f t="shared" si="8"/>
        <v>-0.91378015588547812</v>
      </c>
      <c r="AR106" s="32"/>
      <c r="AS106" s="33">
        <f t="shared" si="12"/>
        <v>1.4082960392830988</v>
      </c>
      <c r="AT106" s="34">
        <f t="shared" si="12"/>
        <v>1.4510615840085537</v>
      </c>
      <c r="AU106" s="35">
        <f t="shared" si="12"/>
        <v>1.4840149315118405</v>
      </c>
      <c r="AV106" s="34">
        <f t="shared" si="12"/>
        <v>1.6206346691761095</v>
      </c>
      <c r="AW106" s="34">
        <f t="shared" si="12"/>
        <v>1.6577033755499997</v>
      </c>
      <c r="AX106" s="34">
        <f t="shared" si="12"/>
        <v>1.4997402984812691</v>
      </c>
      <c r="AY106" s="34">
        <f t="shared" si="12"/>
        <v>1.5202306677583497</v>
      </c>
      <c r="AZ106" s="34">
        <f t="shared" si="12"/>
        <v>1.5891015110915714</v>
      </c>
      <c r="BA106" s="34">
        <f t="shared" si="12"/>
        <v>0.39856584929012756</v>
      </c>
      <c r="BB106" s="34">
        <f t="shared" si="12"/>
        <v>1.0040240532143008</v>
      </c>
      <c r="BC106" s="34">
        <f t="shared" si="12"/>
        <v>0.13597236690786707</v>
      </c>
      <c r="BD106" s="34">
        <f t="shared" si="12"/>
        <v>0.18721879645948244</v>
      </c>
      <c r="BE106" s="34">
        <f t="shared" si="12"/>
        <v>0.13497833279077809</v>
      </c>
      <c r="BF106" s="34">
        <f t="shared" si="12"/>
        <v>0.16862536587976912</v>
      </c>
      <c r="BG106" s="34">
        <f t="shared" si="12"/>
        <v>0.18771875896447088</v>
      </c>
      <c r="BH106" s="36">
        <f t="shared" si="9"/>
        <v>-0.8735061521428007</v>
      </c>
      <c r="BI106" s="25" t="s">
        <v>324</v>
      </c>
      <c r="BJ106" s="423" t="s">
        <v>562</v>
      </c>
      <c r="BK106" s="423"/>
    </row>
    <row r="107" spans="1:63" s="37" customFormat="1" ht="12.75" customHeight="1" x14ac:dyDescent="0.2">
      <c r="A107" s="21">
        <v>118</v>
      </c>
      <c r="B107" s="22"/>
      <c r="C107" s="23"/>
      <c r="D107" s="24">
        <v>2864</v>
      </c>
      <c r="E107" s="465" t="s">
        <v>416</v>
      </c>
      <c r="F107" s="22" t="s">
        <v>172</v>
      </c>
      <c r="G107" s="22" t="s">
        <v>9</v>
      </c>
      <c r="H107" s="23">
        <v>2554</v>
      </c>
      <c r="I107" s="25" t="s">
        <v>171</v>
      </c>
      <c r="J107" s="27">
        <v>20555170.357000001</v>
      </c>
      <c r="K107" s="27">
        <v>20790677.798</v>
      </c>
      <c r="L107" s="28">
        <v>21208478.891000003</v>
      </c>
      <c r="M107" s="27">
        <v>17384873.853</v>
      </c>
      <c r="N107" s="27">
        <v>16351747.337000001</v>
      </c>
      <c r="O107" s="27">
        <v>24031260.695</v>
      </c>
      <c r="P107" s="27">
        <v>19008415.800000001</v>
      </c>
      <c r="Q107" s="27">
        <v>19865843.446999997</v>
      </c>
      <c r="R107" s="27">
        <v>16508165.206</v>
      </c>
      <c r="S107" s="27">
        <v>6532940.9510000004</v>
      </c>
      <c r="T107" s="27">
        <v>12278899.291999999</v>
      </c>
      <c r="U107" s="27">
        <v>0</v>
      </c>
      <c r="V107" s="27">
        <v>0</v>
      </c>
      <c r="W107" s="27">
        <v>0</v>
      </c>
      <c r="X107" s="420">
        <v>0</v>
      </c>
      <c r="Y107" s="29">
        <v>53.833333333333336</v>
      </c>
      <c r="Z107" s="30">
        <f t="shared" si="7"/>
        <v>-1</v>
      </c>
      <c r="AA107" s="31"/>
      <c r="AB107" s="27">
        <v>47344.206000000006</v>
      </c>
      <c r="AC107" s="27">
        <v>50656.546000000002</v>
      </c>
      <c r="AD107" s="422">
        <v>35453.659</v>
      </c>
      <c r="AE107" s="27">
        <v>29929.788999999997</v>
      </c>
      <c r="AF107" s="27">
        <v>26774.455000000002</v>
      </c>
      <c r="AG107" s="27">
        <v>37598.267999999996</v>
      </c>
      <c r="AH107" s="27">
        <v>17295.353000000003</v>
      </c>
      <c r="AI107" s="27">
        <v>22508.531999999999</v>
      </c>
      <c r="AJ107" s="27">
        <v>15126.063</v>
      </c>
      <c r="AK107" s="27">
        <v>5988.0330000000004</v>
      </c>
      <c r="AL107" s="27">
        <v>12719.093000000001</v>
      </c>
      <c r="AM107" s="27">
        <v>0</v>
      </c>
      <c r="AN107" s="27">
        <v>0</v>
      </c>
      <c r="AO107" s="27">
        <v>0</v>
      </c>
      <c r="AP107" s="420">
        <v>0</v>
      </c>
      <c r="AQ107" s="30">
        <f t="shared" si="8"/>
        <v>-1</v>
      </c>
      <c r="AR107" s="32"/>
      <c r="AS107" s="33">
        <f t="shared" si="12"/>
        <v>4.6065496104124559</v>
      </c>
      <c r="AT107" s="34">
        <f t="shared" si="12"/>
        <v>4.8730057280646237</v>
      </c>
      <c r="AU107" s="35">
        <f t="shared" si="12"/>
        <v>3.3433476471568229</v>
      </c>
      <c r="AV107" s="34">
        <f t="shared" si="12"/>
        <v>3.443198869669704</v>
      </c>
      <c r="AW107" s="34">
        <f t="shared" si="12"/>
        <v>3.2748127093935659</v>
      </c>
      <c r="AX107" s="34">
        <f t="shared" si="12"/>
        <v>3.129113239391788</v>
      </c>
      <c r="AY107" s="34">
        <f t="shared" si="12"/>
        <v>1.8197574360720794</v>
      </c>
      <c r="AZ107" s="34">
        <f t="shared" si="12"/>
        <v>2.266053496298853</v>
      </c>
      <c r="BA107" s="34">
        <f t="shared" si="12"/>
        <v>1.8325553217146546</v>
      </c>
      <c r="BB107" s="34">
        <f t="shared" si="12"/>
        <v>1.833181424694619</v>
      </c>
      <c r="BC107" s="34">
        <f t="shared" si="12"/>
        <v>2.0716992130209584</v>
      </c>
      <c r="BD107" s="34">
        <f t="shared" si="12"/>
        <v>0</v>
      </c>
      <c r="BE107" s="34">
        <f t="shared" si="12"/>
        <v>0</v>
      </c>
      <c r="BF107" s="34">
        <f t="shared" si="12"/>
        <v>0</v>
      </c>
      <c r="BG107" s="34">
        <f t="shared" si="12"/>
        <v>0</v>
      </c>
      <c r="BH107" s="36">
        <f t="shared" si="9"/>
        <v>-1</v>
      </c>
      <c r="BI107" s="25" t="s">
        <v>323</v>
      </c>
      <c r="BJ107" s="423" t="s">
        <v>315</v>
      </c>
      <c r="BK107" s="423"/>
    </row>
    <row r="108" spans="1:63" s="37" customFormat="1" x14ac:dyDescent="0.2">
      <c r="A108" s="21">
        <v>119</v>
      </c>
      <c r="B108" s="22"/>
      <c r="C108" s="23"/>
      <c r="D108" s="24">
        <v>2866</v>
      </c>
      <c r="E108" s="26">
        <v>7</v>
      </c>
      <c r="F108" s="22" t="s">
        <v>174</v>
      </c>
      <c r="G108" s="22" t="s">
        <v>9</v>
      </c>
      <c r="H108" s="23">
        <v>1507</v>
      </c>
      <c r="I108" s="25" t="s">
        <v>175</v>
      </c>
      <c r="J108" s="27">
        <v>28034291.25</v>
      </c>
      <c r="K108" s="27">
        <v>38995345.225000001</v>
      </c>
      <c r="L108" s="28">
        <v>35822429.125</v>
      </c>
      <c r="M108" s="27">
        <v>44990602.975000001</v>
      </c>
      <c r="N108" s="27">
        <v>43231508.674999997</v>
      </c>
      <c r="O108" s="27">
        <v>49439404.725000001</v>
      </c>
      <c r="P108" s="27">
        <v>45614012.524999999</v>
      </c>
      <c r="Q108" s="27">
        <v>37346424.674999997</v>
      </c>
      <c r="R108" s="27">
        <v>42459823.737000003</v>
      </c>
      <c r="S108" s="27">
        <v>36317642.822999999</v>
      </c>
      <c r="T108" s="27">
        <v>32809432.357999999</v>
      </c>
      <c r="U108" s="27">
        <v>38972949.800999999</v>
      </c>
      <c r="V108" s="27">
        <v>28246520.605999999</v>
      </c>
      <c r="W108" s="420">
        <v>32013507.02</v>
      </c>
      <c r="X108" s="420">
        <v>32639769.853</v>
      </c>
      <c r="Y108" s="29">
        <v>35.5</v>
      </c>
      <c r="Z108" s="30">
        <f t="shared" si="7"/>
        <v>-8.8845434263944548E-2</v>
      </c>
      <c r="AA108" s="31"/>
      <c r="AB108" s="27">
        <v>24091.616000000002</v>
      </c>
      <c r="AC108" s="27">
        <v>33722.385999999999</v>
      </c>
      <c r="AD108" s="422">
        <v>33994.824999999997</v>
      </c>
      <c r="AE108" s="27">
        <v>44844.733999999997</v>
      </c>
      <c r="AF108" s="27">
        <v>38163.777000000002</v>
      </c>
      <c r="AG108" s="27">
        <v>33561.434000000001</v>
      </c>
      <c r="AH108" s="27">
        <v>25739.325000000001</v>
      </c>
      <c r="AI108" s="27">
        <v>26252.882000000001</v>
      </c>
      <c r="AJ108" s="27">
        <v>29630.523000000001</v>
      </c>
      <c r="AK108" s="27">
        <v>36152.889000000003</v>
      </c>
      <c r="AL108" s="27">
        <v>5403.91</v>
      </c>
      <c r="AM108" s="27">
        <v>1541.075</v>
      </c>
      <c r="AN108" s="27">
        <v>1286.9570000000001</v>
      </c>
      <c r="AO108" s="420">
        <v>1394.125</v>
      </c>
      <c r="AP108" s="420">
        <v>1377.261</v>
      </c>
      <c r="AQ108" s="30">
        <f t="shared" si="8"/>
        <v>-0.95948615708420326</v>
      </c>
      <c r="AR108" s="32"/>
      <c r="AS108" s="33">
        <f t="shared" si="12"/>
        <v>1.7187248134906925</v>
      </c>
      <c r="AT108" s="34">
        <f t="shared" si="12"/>
        <v>1.7295595566816782</v>
      </c>
      <c r="AU108" s="35">
        <f t="shared" si="12"/>
        <v>1.8979631381991044</v>
      </c>
      <c r="AV108" s="34">
        <f t="shared" si="12"/>
        <v>1.9935155803499207</v>
      </c>
      <c r="AW108" s="34">
        <f t="shared" si="12"/>
        <v>1.7655537902645264</v>
      </c>
      <c r="AX108" s="34">
        <f t="shared" si="12"/>
        <v>1.3576795346416866</v>
      </c>
      <c r="AY108" s="34">
        <f t="shared" si="12"/>
        <v>1.1285709620872693</v>
      </c>
      <c r="AZ108" s="34">
        <f t="shared" si="12"/>
        <v>1.4059113946494532</v>
      </c>
      <c r="BA108" s="34">
        <f t="shared" si="12"/>
        <v>1.3956969385240101</v>
      </c>
      <c r="BB108" s="34">
        <f t="shared" si="12"/>
        <v>1.990927064082713</v>
      </c>
      <c r="BC108" s="34">
        <f t="shared" si="12"/>
        <v>0.32941197769197933</v>
      </c>
      <c r="BD108" s="34">
        <f t="shared" si="12"/>
        <v>7.90843396698937E-2</v>
      </c>
      <c r="BE108" s="34">
        <f t="shared" si="12"/>
        <v>9.1123223136135953E-2</v>
      </c>
      <c r="BF108" s="34">
        <f t="shared" si="12"/>
        <v>8.7096049747316939E-2</v>
      </c>
      <c r="BG108" s="34">
        <f t="shared" si="12"/>
        <v>8.4391587698245521E-2</v>
      </c>
      <c r="BH108" s="36">
        <f t="shared" si="9"/>
        <v>-0.95553570772806418</v>
      </c>
      <c r="BI108" s="25" t="s">
        <v>320</v>
      </c>
      <c r="BJ108" s="423" t="s">
        <v>454</v>
      </c>
      <c r="BK108" s="423"/>
    </row>
    <row r="109" spans="1:63" s="37" customFormat="1" x14ac:dyDescent="0.2">
      <c r="A109" s="21">
        <v>120</v>
      </c>
      <c r="B109" s="22"/>
      <c r="C109" s="23"/>
      <c r="D109" s="24"/>
      <c r="E109" s="26">
        <v>5</v>
      </c>
      <c r="F109" s="22"/>
      <c r="G109" s="22"/>
      <c r="H109" s="23">
        <v>2872</v>
      </c>
      <c r="I109" s="25" t="s">
        <v>173</v>
      </c>
      <c r="J109" s="27">
        <v>20641198.300000001</v>
      </c>
      <c r="K109" s="27">
        <v>16593050.574999999</v>
      </c>
      <c r="L109" s="28">
        <v>21110259.774999999</v>
      </c>
      <c r="M109" s="27">
        <v>21526832.925000001</v>
      </c>
      <c r="N109" s="27">
        <v>14946780.4</v>
      </c>
      <c r="O109" s="27">
        <v>19514681.675000001</v>
      </c>
      <c r="P109" s="27">
        <v>18902198.925000001</v>
      </c>
      <c r="Q109" s="27">
        <v>21087798.75</v>
      </c>
      <c r="R109" s="27">
        <v>17737972.962000001</v>
      </c>
      <c r="S109" s="27">
        <v>9809040.6620000005</v>
      </c>
      <c r="T109" s="27">
        <v>16659538.759</v>
      </c>
      <c r="U109" s="27">
        <v>11562074.768999999</v>
      </c>
      <c r="V109" s="27">
        <v>5693017.7529999996</v>
      </c>
      <c r="W109" s="420">
        <v>14333583.507999999</v>
      </c>
      <c r="X109" s="420">
        <v>13190807.772</v>
      </c>
      <c r="Y109" s="29">
        <v>67.5</v>
      </c>
      <c r="Z109" s="30">
        <f t="shared" si="7"/>
        <v>-0.37514706533259606</v>
      </c>
      <c r="AA109" s="31"/>
      <c r="AB109" s="27">
        <v>21290.593000000001</v>
      </c>
      <c r="AC109" s="27">
        <v>14863.06</v>
      </c>
      <c r="AD109" s="422">
        <v>19990.175999999999</v>
      </c>
      <c r="AE109" s="27">
        <v>22337.41</v>
      </c>
      <c r="AF109" s="27">
        <v>14245.706</v>
      </c>
      <c r="AG109" s="27">
        <v>13520.204</v>
      </c>
      <c r="AH109" s="27">
        <v>10021.272999999999</v>
      </c>
      <c r="AI109" s="27">
        <v>13736.474</v>
      </c>
      <c r="AJ109" s="27">
        <v>12209</v>
      </c>
      <c r="AK109" s="27">
        <v>6695.1869999999999</v>
      </c>
      <c r="AL109" s="27">
        <v>947.49099999999999</v>
      </c>
      <c r="AM109" s="27">
        <v>429.86</v>
      </c>
      <c r="AN109" s="27">
        <v>260.90499999999997</v>
      </c>
      <c r="AO109" s="420">
        <v>631.30399999999997</v>
      </c>
      <c r="AP109" s="420">
        <v>581.98699999999997</v>
      </c>
      <c r="AQ109" s="30">
        <f t="shared" si="8"/>
        <v>-0.97088634937481288</v>
      </c>
      <c r="AR109" s="32"/>
      <c r="AS109" s="33">
        <f t="shared" si="12"/>
        <v>2.0629221899389436</v>
      </c>
      <c r="AT109" s="34">
        <f t="shared" si="12"/>
        <v>1.7914801058213494</v>
      </c>
      <c r="AU109" s="35">
        <f t="shared" si="12"/>
        <v>1.8938825209222232</v>
      </c>
      <c r="AV109" s="34">
        <f t="shared" si="12"/>
        <v>2.0753085303187953</v>
      </c>
      <c r="AW109" s="34">
        <f t="shared" si="12"/>
        <v>1.9061905800128032</v>
      </c>
      <c r="AX109" s="34">
        <f t="shared" si="12"/>
        <v>1.3856443292457652</v>
      </c>
      <c r="AY109" s="34">
        <f t="shared" si="12"/>
        <v>1.06032880510488</v>
      </c>
      <c r="AZ109" s="34">
        <f t="shared" si="12"/>
        <v>1.3027887986649151</v>
      </c>
      <c r="BA109" s="34">
        <f t="shared" si="12"/>
        <v>1.3765947243414227</v>
      </c>
      <c r="BB109" s="34">
        <f t="shared" si="12"/>
        <v>1.3651053616154334</v>
      </c>
      <c r="BC109" s="34">
        <f t="shared" si="12"/>
        <v>0.11374756692926279</v>
      </c>
      <c r="BD109" s="34">
        <f t="shared" si="12"/>
        <v>7.4356896766059999E-2</v>
      </c>
      <c r="BE109" s="34">
        <f t="shared" si="12"/>
        <v>9.1657890883095575E-2</v>
      </c>
      <c r="BF109" s="34">
        <f t="shared" si="12"/>
        <v>8.8087392751107982E-2</v>
      </c>
      <c r="BG109" s="34">
        <f t="shared" si="12"/>
        <v>8.8241298040197078E-2</v>
      </c>
      <c r="BH109" s="36">
        <f t="shared" si="9"/>
        <v>-0.95340719550163644</v>
      </c>
      <c r="BI109" s="25"/>
      <c r="BJ109" s="423" t="s">
        <v>453</v>
      </c>
      <c r="BK109" s="423"/>
    </row>
    <row r="110" spans="1:63" s="37" customFormat="1" ht="25.5" x14ac:dyDescent="0.2">
      <c r="A110" s="21">
        <v>121</v>
      </c>
      <c r="B110" s="22"/>
      <c r="C110" s="23"/>
      <c r="D110" s="24"/>
      <c r="E110" s="26" t="s">
        <v>355</v>
      </c>
      <c r="F110" s="22"/>
      <c r="G110" s="22"/>
      <c r="H110" s="23">
        <v>3136</v>
      </c>
      <c r="I110" s="25" t="s">
        <v>177</v>
      </c>
      <c r="J110" s="27">
        <v>24000519.375</v>
      </c>
      <c r="K110" s="27">
        <v>21069827.550000001</v>
      </c>
      <c r="L110" s="28">
        <v>28262163.298999999</v>
      </c>
      <c r="M110" s="27">
        <v>23010120.899999999</v>
      </c>
      <c r="N110" s="27">
        <v>16804708.550000001</v>
      </c>
      <c r="O110" s="27">
        <v>19531900.574999999</v>
      </c>
      <c r="P110" s="27">
        <v>21720031.199999999</v>
      </c>
      <c r="Q110" s="27">
        <v>24132941.699999999</v>
      </c>
      <c r="R110" s="27">
        <v>18368932.793000001</v>
      </c>
      <c r="S110" s="27">
        <v>8773874.1150000002</v>
      </c>
      <c r="T110" s="27">
        <v>19403016.027000003</v>
      </c>
      <c r="U110" s="27">
        <v>18007004.989</v>
      </c>
      <c r="V110" s="27">
        <v>13719974.935000001</v>
      </c>
      <c r="W110" s="27">
        <v>18903824.221999999</v>
      </c>
      <c r="X110" s="420">
        <v>18037398.384</v>
      </c>
      <c r="Y110" s="29">
        <v>70.333333333333329</v>
      </c>
      <c r="Z110" s="30">
        <f t="shared" si="7"/>
        <v>-0.36178281212329499</v>
      </c>
      <c r="AA110" s="31"/>
      <c r="AB110" s="27">
        <v>24231.587</v>
      </c>
      <c r="AC110" s="27">
        <v>18859.868000000002</v>
      </c>
      <c r="AD110" s="422">
        <v>26425.398999999998</v>
      </c>
      <c r="AE110" s="27">
        <v>23569.432000000001</v>
      </c>
      <c r="AF110" s="27">
        <v>15885.689</v>
      </c>
      <c r="AG110" s="27">
        <v>13536.85</v>
      </c>
      <c r="AH110" s="27">
        <v>11585.236000000001</v>
      </c>
      <c r="AI110" s="27">
        <v>15281.733</v>
      </c>
      <c r="AJ110" s="27">
        <v>12864.287</v>
      </c>
      <c r="AK110" s="27">
        <v>5756.53</v>
      </c>
      <c r="AL110" s="27">
        <v>1525.761</v>
      </c>
      <c r="AM110" s="27">
        <v>800.29700000000003</v>
      </c>
      <c r="AN110" s="27">
        <v>610.49800000000005</v>
      </c>
      <c r="AO110" s="27">
        <v>2544.8980000000001</v>
      </c>
      <c r="AP110" s="420">
        <v>3527.665</v>
      </c>
      <c r="AQ110" s="30">
        <f t="shared" si="8"/>
        <v>-0.86650475930372894</v>
      </c>
      <c r="AR110" s="32"/>
      <c r="AS110" s="33">
        <f t="shared" si="12"/>
        <v>2.0192552187216992</v>
      </c>
      <c r="AT110" s="34">
        <f t="shared" si="12"/>
        <v>1.7902251886252389</v>
      </c>
      <c r="AU110" s="35">
        <f t="shared" si="12"/>
        <v>1.8700195537356481</v>
      </c>
      <c r="AV110" s="34">
        <f t="shared" si="12"/>
        <v>2.0486143556073189</v>
      </c>
      <c r="AW110" s="34">
        <f t="shared" si="12"/>
        <v>1.8906235657386632</v>
      </c>
      <c r="AX110" s="34">
        <f t="shared" si="12"/>
        <v>1.3861272688769051</v>
      </c>
      <c r="AY110" s="34">
        <f t="shared" si="12"/>
        <v>1.0667789464317161</v>
      </c>
      <c r="AZ110" s="34">
        <f t="shared" si="12"/>
        <v>1.2664625133536871</v>
      </c>
      <c r="BA110" s="34">
        <f t="shared" si="12"/>
        <v>1.4006569837200666</v>
      </c>
      <c r="BB110" s="34">
        <f t="shared" si="12"/>
        <v>1.3121979924828224</v>
      </c>
      <c r="BC110" s="34">
        <f t="shared" si="12"/>
        <v>0.15727049834694237</v>
      </c>
      <c r="BD110" s="34">
        <f t="shared" si="12"/>
        <v>8.888729697013803E-2</v>
      </c>
      <c r="BE110" s="34">
        <f t="shared" si="12"/>
        <v>8.8994040133791252E-2</v>
      </c>
      <c r="BF110" s="34">
        <f t="shared" si="12"/>
        <v>0.2692468963013615</v>
      </c>
      <c r="BG110" s="34">
        <f t="shared" si="12"/>
        <v>0.39115008992973188</v>
      </c>
      <c r="BH110" s="36">
        <f t="shared" si="9"/>
        <v>-0.79083101609908302</v>
      </c>
      <c r="BI110" s="25"/>
      <c r="BJ110" s="423" t="s">
        <v>563</v>
      </c>
      <c r="BK110" s="423"/>
    </row>
    <row r="111" spans="1:63" s="37" customFormat="1" ht="12.75" customHeight="1" x14ac:dyDescent="0.2">
      <c r="A111" s="21">
        <v>122</v>
      </c>
      <c r="B111" s="22"/>
      <c r="C111" s="23"/>
      <c r="D111" s="24"/>
      <c r="E111" s="26">
        <v>6</v>
      </c>
      <c r="F111" s="22"/>
      <c r="G111" s="22"/>
      <c r="H111" s="23">
        <v>3140</v>
      </c>
      <c r="I111" s="25" t="s">
        <v>178</v>
      </c>
      <c r="J111" s="27">
        <v>32618265</v>
      </c>
      <c r="K111" s="27">
        <v>36195127.799999997</v>
      </c>
      <c r="L111" s="28">
        <v>43706301.700000003</v>
      </c>
      <c r="M111" s="27">
        <v>44638952.875</v>
      </c>
      <c r="N111" s="27">
        <v>42442798.049999997</v>
      </c>
      <c r="O111" s="27">
        <v>35901517.225000001</v>
      </c>
      <c r="P111" s="27">
        <v>43024604.600000001</v>
      </c>
      <c r="Q111" s="27">
        <v>45330021.600000001</v>
      </c>
      <c r="R111" s="27">
        <v>39746359.148999996</v>
      </c>
      <c r="S111" s="27">
        <v>21171993.844999999</v>
      </c>
      <c r="T111" s="27">
        <v>33014943.984999999</v>
      </c>
      <c r="U111" s="27">
        <v>15933765.466</v>
      </c>
      <c r="V111" s="27">
        <v>30969189.066</v>
      </c>
      <c r="W111" s="420">
        <v>39141748.913000003</v>
      </c>
      <c r="X111" s="420">
        <v>37275494.175999999</v>
      </c>
      <c r="Y111" s="29">
        <v>71.5</v>
      </c>
      <c r="Z111" s="30">
        <f t="shared" si="7"/>
        <v>-0.14713684923837891</v>
      </c>
      <c r="AA111" s="31"/>
      <c r="AB111" s="27">
        <v>25712.955000000002</v>
      </c>
      <c r="AC111" s="27">
        <v>31381.953000000001</v>
      </c>
      <c r="AD111" s="422">
        <v>39937.497000000003</v>
      </c>
      <c r="AE111" s="27">
        <v>44223.82</v>
      </c>
      <c r="AF111" s="27">
        <v>38785.945</v>
      </c>
      <c r="AG111" s="27">
        <v>28009.978999999999</v>
      </c>
      <c r="AH111" s="27">
        <v>26028.297999999999</v>
      </c>
      <c r="AI111" s="27">
        <v>31452.844000000001</v>
      </c>
      <c r="AJ111" s="27">
        <v>31584.393</v>
      </c>
      <c r="AK111" s="27">
        <v>19403.866000000002</v>
      </c>
      <c r="AL111" s="27">
        <v>974.51700000000005</v>
      </c>
      <c r="AM111" s="27">
        <v>709.51</v>
      </c>
      <c r="AN111" s="27">
        <v>1415.538</v>
      </c>
      <c r="AO111" s="420">
        <v>1722.761</v>
      </c>
      <c r="AP111" s="420">
        <v>1643.64</v>
      </c>
      <c r="AQ111" s="30">
        <f t="shared" si="8"/>
        <v>-0.95884469174420217</v>
      </c>
      <c r="AR111" s="32"/>
      <c r="AS111" s="33">
        <f t="shared" si="12"/>
        <v>1.5765985713832418</v>
      </c>
      <c r="AT111" s="34">
        <f t="shared" si="12"/>
        <v>1.734042944862872</v>
      </c>
      <c r="AU111" s="35">
        <f t="shared" si="12"/>
        <v>1.8275395284703302</v>
      </c>
      <c r="AV111" s="34">
        <f t="shared" si="12"/>
        <v>1.9814004205626206</v>
      </c>
      <c r="AW111" s="34">
        <f t="shared" si="12"/>
        <v>1.8276808684624413</v>
      </c>
      <c r="AX111" s="34">
        <f t="shared" si="12"/>
        <v>1.5603785669813011</v>
      </c>
      <c r="AY111" s="34">
        <f t="shared" si="12"/>
        <v>1.2099261918609241</v>
      </c>
      <c r="AZ111" s="34">
        <f t="shared" si="12"/>
        <v>1.3877268481160396</v>
      </c>
      <c r="BA111" s="34">
        <f t="shared" si="12"/>
        <v>1.5892974187445621</v>
      </c>
      <c r="BB111" s="34">
        <f t="shared" si="12"/>
        <v>1.8329748385584799</v>
      </c>
      <c r="BC111" s="34">
        <f t="shared" si="12"/>
        <v>5.9034902524309103E-2</v>
      </c>
      <c r="BD111" s="34">
        <f t="shared" si="12"/>
        <v>8.9057417283312734E-2</v>
      </c>
      <c r="BE111" s="34">
        <f t="shared" si="12"/>
        <v>9.1415890612006376E-2</v>
      </c>
      <c r="BF111" s="34">
        <f t="shared" si="12"/>
        <v>8.8026776924514272E-2</v>
      </c>
      <c r="BG111" s="34">
        <f t="shared" si="12"/>
        <v>8.818877046884413E-2</v>
      </c>
      <c r="BH111" s="36">
        <f t="shared" si="9"/>
        <v>-0.95174453460787289</v>
      </c>
      <c r="BI111" s="25" t="s">
        <v>320</v>
      </c>
      <c r="BJ111" s="423" t="s">
        <v>453</v>
      </c>
      <c r="BK111" s="423"/>
    </row>
    <row r="112" spans="1:63" s="37" customFormat="1" ht="25.5" x14ac:dyDescent="0.2">
      <c r="A112" s="21">
        <v>123</v>
      </c>
      <c r="B112" s="22"/>
      <c r="C112" s="23"/>
      <c r="D112" s="24"/>
      <c r="E112" s="26" t="s">
        <v>351</v>
      </c>
      <c r="F112" s="22"/>
      <c r="G112" s="22"/>
      <c r="H112" s="23">
        <v>3797</v>
      </c>
      <c r="I112" s="25" t="s">
        <v>176</v>
      </c>
      <c r="J112" s="27">
        <v>25333720.300000001</v>
      </c>
      <c r="K112" s="27">
        <v>18506237.75</v>
      </c>
      <c r="L112" s="28">
        <v>25632654.899999999</v>
      </c>
      <c r="M112" s="27">
        <v>28548215.399</v>
      </c>
      <c r="N112" s="27">
        <v>20938494.800000001</v>
      </c>
      <c r="O112" s="27">
        <v>25722703.800000001</v>
      </c>
      <c r="P112" s="27">
        <v>24362464.225000001</v>
      </c>
      <c r="Q112" s="27">
        <v>24902961.649999999</v>
      </c>
      <c r="R112" s="27">
        <v>23994237.299999997</v>
      </c>
      <c r="S112" s="27">
        <v>8752859.4350000005</v>
      </c>
      <c r="T112" s="27">
        <v>22095252.078000002</v>
      </c>
      <c r="U112" s="27">
        <v>15377316.140999999</v>
      </c>
      <c r="V112" s="27">
        <v>10709714.030000001</v>
      </c>
      <c r="W112" s="27">
        <v>17640516.262000002</v>
      </c>
      <c r="X112" s="420">
        <v>16222373.052999999</v>
      </c>
      <c r="Y112" s="29">
        <v>77</v>
      </c>
      <c r="Z112" s="30">
        <f t="shared" si="7"/>
        <v>-0.36712084189921346</v>
      </c>
      <c r="AA112" s="31"/>
      <c r="AB112" s="27">
        <v>25292.079000000002</v>
      </c>
      <c r="AC112" s="27">
        <v>16652.05</v>
      </c>
      <c r="AD112" s="422">
        <v>24765.883000000002</v>
      </c>
      <c r="AE112" s="27">
        <v>29422.382000000001</v>
      </c>
      <c r="AF112" s="27">
        <v>20032.763999999999</v>
      </c>
      <c r="AG112" s="27">
        <v>17937.654999999999</v>
      </c>
      <c r="AH112" s="27">
        <v>13017.594000000001</v>
      </c>
      <c r="AI112" s="27">
        <v>15064.824000000001</v>
      </c>
      <c r="AJ112" s="27">
        <v>16330.689</v>
      </c>
      <c r="AK112" s="27">
        <v>5605.9349999999995</v>
      </c>
      <c r="AL112" s="27">
        <v>3909.4809999999998</v>
      </c>
      <c r="AM112" s="27">
        <v>721.702</v>
      </c>
      <c r="AN112" s="27">
        <v>490.36799999999999</v>
      </c>
      <c r="AO112" s="27">
        <v>2374.451</v>
      </c>
      <c r="AP112" s="420">
        <v>3131.797</v>
      </c>
      <c r="AQ112" s="30">
        <f t="shared" si="8"/>
        <v>-0.87354389908084451</v>
      </c>
      <c r="AR112" s="32"/>
      <c r="AS112" s="33">
        <f t="shared" si="12"/>
        <v>1.9967125791627216</v>
      </c>
      <c r="AT112" s="34">
        <f t="shared" si="12"/>
        <v>1.7996148352735823</v>
      </c>
      <c r="AU112" s="35">
        <f t="shared" si="12"/>
        <v>1.9323697132909945</v>
      </c>
      <c r="AV112" s="34">
        <f t="shared" si="12"/>
        <v>2.0612414183361261</v>
      </c>
      <c r="AW112" s="34">
        <f t="shared" si="12"/>
        <v>1.9134865415445239</v>
      </c>
      <c r="AX112" s="34">
        <f t="shared" si="12"/>
        <v>1.3946943633507143</v>
      </c>
      <c r="AY112" s="34">
        <f t="shared" si="12"/>
        <v>1.0686598760926451</v>
      </c>
      <c r="AZ112" s="34">
        <f t="shared" si="12"/>
        <v>1.2098821185792574</v>
      </c>
      <c r="BA112" s="34">
        <f t="shared" si="12"/>
        <v>1.361217595359866</v>
      </c>
      <c r="BB112" s="34">
        <f t="shared" si="12"/>
        <v>1.2809379704153787</v>
      </c>
      <c r="BC112" s="34">
        <f t="shared" si="12"/>
        <v>0.35387521139825573</v>
      </c>
      <c r="BD112" s="34">
        <f t="shared" si="12"/>
        <v>9.3865794704675584E-2</v>
      </c>
      <c r="BE112" s="34">
        <f t="shared" si="12"/>
        <v>9.1574433944059272E-2</v>
      </c>
      <c r="BF112" s="34">
        <f t="shared" si="12"/>
        <v>0.26920425283866328</v>
      </c>
      <c r="BG112" s="34">
        <f t="shared" si="12"/>
        <v>0.38610836895047701</v>
      </c>
      <c r="BH112" s="36">
        <f t="shared" si="9"/>
        <v>-0.80018918414276907</v>
      </c>
      <c r="BI112" s="25"/>
      <c r="BJ112" s="423" t="s">
        <v>564</v>
      </c>
      <c r="BK112" s="423"/>
    </row>
    <row r="113" spans="1:63" s="37" customFormat="1" ht="51" x14ac:dyDescent="0.2">
      <c r="A113" s="21">
        <v>124</v>
      </c>
      <c r="B113" s="22"/>
      <c r="C113" s="23"/>
      <c r="D113" s="24">
        <v>2872</v>
      </c>
      <c r="E113" s="26" t="s">
        <v>366</v>
      </c>
      <c r="F113" s="22" t="s">
        <v>180</v>
      </c>
      <c r="G113" s="22" t="s">
        <v>9</v>
      </c>
      <c r="H113" s="23">
        <v>602</v>
      </c>
      <c r="I113" s="25" t="s">
        <v>181</v>
      </c>
      <c r="J113" s="27">
        <v>42691938.927000001</v>
      </c>
      <c r="K113" s="27">
        <v>39167092.332000002</v>
      </c>
      <c r="L113" s="28">
        <v>40179290.879999995</v>
      </c>
      <c r="M113" s="27">
        <v>43947791.546999998</v>
      </c>
      <c r="N113" s="27">
        <v>40146369.585000001</v>
      </c>
      <c r="O113" s="27">
        <v>34514358.756999999</v>
      </c>
      <c r="P113" s="27">
        <v>33139741.568999998</v>
      </c>
      <c r="Q113" s="27">
        <v>45527719.728</v>
      </c>
      <c r="R113" s="27">
        <v>44865514.504000008</v>
      </c>
      <c r="S113" s="27">
        <v>31917564.995999999</v>
      </c>
      <c r="T113" s="27">
        <v>31863006.741999999</v>
      </c>
      <c r="U113" s="27">
        <v>29568239.916000001</v>
      </c>
      <c r="V113" s="27">
        <v>9956682.7690000013</v>
      </c>
      <c r="W113" s="27">
        <v>6543022.6140000001</v>
      </c>
      <c r="X113" s="420">
        <v>7011157.1310000001</v>
      </c>
      <c r="Y113" s="29">
        <v>13</v>
      </c>
      <c r="Z113" s="30">
        <f t="shared" si="7"/>
        <v>-0.8255032137839462</v>
      </c>
      <c r="AA113" s="31"/>
      <c r="AB113" s="27">
        <v>132261.72500000001</v>
      </c>
      <c r="AC113" s="27">
        <v>111803.26</v>
      </c>
      <c r="AD113" s="422">
        <v>85124.878999999986</v>
      </c>
      <c r="AE113" s="27">
        <v>95423.482000000004</v>
      </c>
      <c r="AF113" s="27">
        <v>90917.357999999993</v>
      </c>
      <c r="AG113" s="27">
        <v>83473.247000000003</v>
      </c>
      <c r="AH113" s="27">
        <v>73389.659</v>
      </c>
      <c r="AI113" s="27">
        <v>95908.725000000006</v>
      </c>
      <c r="AJ113" s="27">
        <v>94720.467000000004</v>
      </c>
      <c r="AK113" s="27">
        <v>70125.638000000006</v>
      </c>
      <c r="AL113" s="27">
        <v>70826.600000000006</v>
      </c>
      <c r="AM113" s="27">
        <v>84609.668000000005</v>
      </c>
      <c r="AN113" s="27">
        <v>30273.137000000002</v>
      </c>
      <c r="AO113" s="27">
        <v>20104.433000000001</v>
      </c>
      <c r="AP113" s="420">
        <v>18299.332999999999</v>
      </c>
      <c r="AQ113" s="30">
        <f t="shared" si="8"/>
        <v>-0.78502955640030925</v>
      </c>
      <c r="AR113" s="32"/>
      <c r="AS113" s="33">
        <f t="shared" si="12"/>
        <v>6.1960982950977037</v>
      </c>
      <c r="AT113" s="34">
        <f t="shared" si="12"/>
        <v>5.7090405921531913</v>
      </c>
      <c r="AU113" s="35">
        <f t="shared" si="12"/>
        <v>4.2372514365290854</v>
      </c>
      <c r="AV113" s="34">
        <f t="shared" si="12"/>
        <v>4.3425837176800695</v>
      </c>
      <c r="AW113" s="34">
        <f t="shared" si="12"/>
        <v>4.5292941274555352</v>
      </c>
      <c r="AX113" s="34">
        <f t="shared" si="12"/>
        <v>4.8370156657232082</v>
      </c>
      <c r="AY113" s="34">
        <f t="shared" si="12"/>
        <v>4.4291026740323822</v>
      </c>
      <c r="AZ113" s="34">
        <f t="shared" si="12"/>
        <v>4.213201345158307</v>
      </c>
      <c r="BA113" s="34">
        <f t="shared" si="12"/>
        <v>4.2224175091786877</v>
      </c>
      <c r="BB113" s="34">
        <f t="shared" si="12"/>
        <v>4.3941721750257798</v>
      </c>
      <c r="BC113" s="34">
        <f t="shared" si="12"/>
        <v>4.4456946937553399</v>
      </c>
      <c r="BD113" s="34">
        <f t="shared" si="12"/>
        <v>5.7230101108734521</v>
      </c>
      <c r="BE113" s="34">
        <f t="shared" si="12"/>
        <v>6.0809684715987959</v>
      </c>
      <c r="BF113" s="34">
        <f t="shared" si="12"/>
        <v>6.1453044520992082</v>
      </c>
      <c r="BG113" s="34">
        <f t="shared" si="12"/>
        <v>5.2200607283750804</v>
      </c>
      <c r="BH113" s="36">
        <f t="shared" si="9"/>
        <v>0.23194500174647562</v>
      </c>
      <c r="BI113" s="25"/>
      <c r="BJ113" s="423" t="s">
        <v>502</v>
      </c>
      <c r="BK113" s="423"/>
    </row>
    <row r="114" spans="1:63" s="37" customFormat="1" ht="76.5" x14ac:dyDescent="0.2">
      <c r="A114" s="21">
        <v>125</v>
      </c>
      <c r="B114" s="22"/>
      <c r="C114" s="23"/>
      <c r="D114" s="24"/>
      <c r="E114" s="26">
        <v>5</v>
      </c>
      <c r="F114" s="22"/>
      <c r="G114" s="22"/>
      <c r="H114" s="23">
        <v>3297</v>
      </c>
      <c r="I114" s="25" t="s">
        <v>179</v>
      </c>
      <c r="J114" s="27">
        <v>37824755.174999997</v>
      </c>
      <c r="K114" s="27">
        <v>35232657.75</v>
      </c>
      <c r="L114" s="28">
        <v>39388916.875</v>
      </c>
      <c r="M114" s="27">
        <v>29670346.125</v>
      </c>
      <c r="N114" s="27">
        <v>32843804.725000001</v>
      </c>
      <c r="O114" s="27">
        <v>34623655</v>
      </c>
      <c r="P114" s="27">
        <v>35301392.100000001</v>
      </c>
      <c r="Q114" s="27">
        <v>32937940.609999999</v>
      </c>
      <c r="R114" s="27">
        <v>38870297.017999999</v>
      </c>
      <c r="S114" s="27">
        <v>35093118.115000002</v>
      </c>
      <c r="T114" s="27">
        <v>30764097.046</v>
      </c>
      <c r="U114" s="27">
        <v>25989645.120000001</v>
      </c>
      <c r="V114" s="27">
        <v>7945210.727</v>
      </c>
      <c r="W114" s="27">
        <v>15564936.857000001</v>
      </c>
      <c r="X114" s="420">
        <v>24179949.173</v>
      </c>
      <c r="Y114" s="29">
        <v>74</v>
      </c>
      <c r="Z114" s="30">
        <f t="shared" si="7"/>
        <v>-0.38612302415589078</v>
      </c>
      <c r="AA114" s="31"/>
      <c r="AB114" s="27">
        <v>23775.475999999999</v>
      </c>
      <c r="AC114" s="27">
        <v>24131.589</v>
      </c>
      <c r="AD114" s="422">
        <v>30400.954000000002</v>
      </c>
      <c r="AE114" s="27">
        <v>43696.934999999998</v>
      </c>
      <c r="AF114" s="27">
        <v>50234.14</v>
      </c>
      <c r="AG114" s="27">
        <v>51089.546999999999</v>
      </c>
      <c r="AH114" s="27">
        <v>49594.034</v>
      </c>
      <c r="AI114" s="27">
        <v>36550.146999999997</v>
      </c>
      <c r="AJ114" s="27">
        <v>29428.246999999999</v>
      </c>
      <c r="AK114" s="27">
        <v>27882.929</v>
      </c>
      <c r="AL114" s="27">
        <v>27688.151999999998</v>
      </c>
      <c r="AM114" s="27">
        <v>19487.357</v>
      </c>
      <c r="AN114" s="27">
        <v>5864.2110000000002</v>
      </c>
      <c r="AO114" s="27">
        <v>12919.317999999999</v>
      </c>
      <c r="AP114" s="420">
        <v>31275.881000000001</v>
      </c>
      <c r="AQ114" s="30">
        <f t="shared" si="8"/>
        <v>2.8779590272068424E-2</v>
      </c>
      <c r="AR114" s="32"/>
      <c r="AS114" s="33">
        <f t="shared" si="12"/>
        <v>1.2571383946836083</v>
      </c>
      <c r="AT114" s="34">
        <f t="shared" si="12"/>
        <v>1.3698421033820534</v>
      </c>
      <c r="AU114" s="35">
        <f t="shared" si="12"/>
        <v>1.543629853873711</v>
      </c>
      <c r="AV114" s="34">
        <f t="shared" si="12"/>
        <v>2.9454954664773059</v>
      </c>
      <c r="AW114" s="34">
        <f t="shared" si="12"/>
        <v>3.0589720296176801</v>
      </c>
      <c r="AX114" s="34">
        <f t="shared" si="12"/>
        <v>2.9511354015051272</v>
      </c>
      <c r="AY114" s="34">
        <f t="shared" si="12"/>
        <v>2.809749477273447</v>
      </c>
      <c r="AZ114" s="34">
        <f t="shared" si="12"/>
        <v>2.2193340763328311</v>
      </c>
      <c r="BA114" s="34">
        <f t="shared" si="12"/>
        <v>1.5141765953767943</v>
      </c>
      <c r="BB114" s="34">
        <f t="shared" si="12"/>
        <v>1.5890824467992704</v>
      </c>
      <c r="BC114" s="34">
        <f t="shared" si="12"/>
        <v>1.8000302078490589</v>
      </c>
      <c r="BD114" s="34">
        <f t="shared" si="12"/>
        <v>1.4996247089964112</v>
      </c>
      <c r="BE114" s="34">
        <f t="shared" si="12"/>
        <v>1.4761624836637262</v>
      </c>
      <c r="BF114" s="34">
        <f t="shared" si="12"/>
        <v>1.6600540199672973</v>
      </c>
      <c r="BG114" s="34">
        <f t="shared" si="12"/>
        <v>2.58692694316525</v>
      </c>
      <c r="BH114" s="36">
        <f t="shared" si="9"/>
        <v>0.6758725783084617</v>
      </c>
      <c r="BI114" s="25"/>
      <c r="BJ114" s="423" t="s">
        <v>565</v>
      </c>
      <c r="BK114" s="423"/>
    </row>
    <row r="115" spans="1:63" s="37" customFormat="1" ht="102" x14ac:dyDescent="0.2">
      <c r="A115" s="21">
        <v>126</v>
      </c>
      <c r="B115" s="22"/>
      <c r="C115" s="23"/>
      <c r="D115" s="24">
        <v>2876</v>
      </c>
      <c r="E115" s="26" t="s">
        <v>367</v>
      </c>
      <c r="F115" s="22" t="s">
        <v>183</v>
      </c>
      <c r="G115" s="22" t="s">
        <v>9</v>
      </c>
      <c r="H115" s="23">
        <v>703</v>
      </c>
      <c r="I115" s="25" t="s">
        <v>182</v>
      </c>
      <c r="J115" s="27">
        <v>76417096.594999999</v>
      </c>
      <c r="K115" s="27">
        <v>71461716.864999995</v>
      </c>
      <c r="L115" s="28">
        <v>64572198.230999999</v>
      </c>
      <c r="M115" s="27">
        <v>64950420.046000004</v>
      </c>
      <c r="N115" s="27">
        <v>73409278.243999988</v>
      </c>
      <c r="O115" s="27">
        <v>71978196.261999995</v>
      </c>
      <c r="P115" s="27">
        <v>69863417.000999987</v>
      </c>
      <c r="Q115" s="27">
        <v>66833666.494000003</v>
      </c>
      <c r="R115" s="27">
        <v>67655914.713</v>
      </c>
      <c r="S115" s="27">
        <v>65722515.904999994</v>
      </c>
      <c r="T115" s="27">
        <v>65515794.431999996</v>
      </c>
      <c r="U115" s="27">
        <v>70033789.140000001</v>
      </c>
      <c r="V115" s="27">
        <v>53948938.513999999</v>
      </c>
      <c r="W115" s="27">
        <v>52177319.333999999</v>
      </c>
      <c r="X115" s="420">
        <v>57065139.171999991</v>
      </c>
      <c r="Y115" s="29">
        <v>16.5</v>
      </c>
      <c r="Z115" s="30">
        <f t="shared" si="7"/>
        <v>-0.11625837844553971</v>
      </c>
      <c r="AA115" s="31"/>
      <c r="AB115" s="27">
        <v>126190.31300000001</v>
      </c>
      <c r="AC115" s="27">
        <v>118306.674</v>
      </c>
      <c r="AD115" s="422">
        <v>74451.653000000006</v>
      </c>
      <c r="AE115" s="27">
        <v>72341.744999999995</v>
      </c>
      <c r="AF115" s="27">
        <v>72850.11</v>
      </c>
      <c r="AG115" s="27">
        <v>72428.678</v>
      </c>
      <c r="AH115" s="27">
        <v>67156.740000000005</v>
      </c>
      <c r="AI115" s="27">
        <v>57435.004000000001</v>
      </c>
      <c r="AJ115" s="27">
        <v>59635.254000000001</v>
      </c>
      <c r="AK115" s="27">
        <v>56397.043999999994</v>
      </c>
      <c r="AL115" s="27">
        <v>109663.19100000001</v>
      </c>
      <c r="AM115" s="27">
        <v>142925.503</v>
      </c>
      <c r="AN115" s="27">
        <v>4988.9369999999999</v>
      </c>
      <c r="AO115" s="27">
        <v>9434.0169999999998</v>
      </c>
      <c r="AP115" s="420">
        <v>13747.763000000001</v>
      </c>
      <c r="AQ115" s="30">
        <f t="shared" si="8"/>
        <v>-0.81534643696896836</v>
      </c>
      <c r="AR115" s="32"/>
      <c r="AS115" s="33">
        <f t="shared" si="12"/>
        <v>3.3026722715936501</v>
      </c>
      <c r="AT115" s="34">
        <f t="shared" si="12"/>
        <v>3.3110504250407504</v>
      </c>
      <c r="AU115" s="35">
        <f t="shared" si="12"/>
        <v>2.3059971640939754</v>
      </c>
      <c r="AV115" s="34">
        <f t="shared" si="12"/>
        <v>2.2275989885443455</v>
      </c>
      <c r="AW115" s="34">
        <f t="shared" si="12"/>
        <v>1.9847657337771007</v>
      </c>
      <c r="AX115" s="34">
        <f t="shared" si="12"/>
        <v>2.0125171721825388</v>
      </c>
      <c r="AY115" s="34">
        <f t="shared" si="12"/>
        <v>1.9225151841353181</v>
      </c>
      <c r="AZ115" s="34">
        <f t="shared" si="12"/>
        <v>1.7187446690555643</v>
      </c>
      <c r="BA115" s="34">
        <f t="shared" si="12"/>
        <v>1.7628984621071471</v>
      </c>
      <c r="BB115" s="34">
        <f t="shared" si="12"/>
        <v>1.7162168314286781</v>
      </c>
      <c r="BC115" s="34">
        <f t="shared" si="12"/>
        <v>3.3476871325683573</v>
      </c>
      <c r="BD115" s="34">
        <f t="shared" si="12"/>
        <v>4.0816155959885849</v>
      </c>
      <c r="BE115" s="34">
        <f t="shared" si="12"/>
        <v>0.18495033034636438</v>
      </c>
      <c r="BF115" s="34">
        <f t="shared" si="12"/>
        <v>0.36161370957409716</v>
      </c>
      <c r="BG115" s="34">
        <f t="shared" si="12"/>
        <v>0.48182702082134166</v>
      </c>
      <c r="BH115" s="36">
        <f t="shared" si="9"/>
        <v>-0.79105480773188586</v>
      </c>
      <c r="BI115" s="25" t="s">
        <v>377</v>
      </c>
      <c r="BJ115" s="423" t="s">
        <v>566</v>
      </c>
      <c r="BK115" s="423" t="s">
        <v>458</v>
      </c>
    </row>
    <row r="116" spans="1:63" s="37" customFormat="1" ht="63.75" x14ac:dyDescent="0.2">
      <c r="A116" s="21">
        <v>127</v>
      </c>
      <c r="B116" s="22"/>
      <c r="C116" s="23"/>
      <c r="D116" s="24">
        <v>6019</v>
      </c>
      <c r="E116" s="26">
        <v>1</v>
      </c>
      <c r="F116" s="22" t="s">
        <v>266</v>
      </c>
      <c r="G116" s="22" t="s">
        <v>9</v>
      </c>
      <c r="H116" s="23">
        <v>3298</v>
      </c>
      <c r="I116" s="25" t="s">
        <v>265</v>
      </c>
      <c r="J116" s="27">
        <v>79135320.974999994</v>
      </c>
      <c r="K116" s="27">
        <v>86748793.049999997</v>
      </c>
      <c r="L116" s="28">
        <v>88046485.625</v>
      </c>
      <c r="M116" s="27">
        <v>82380436.525000006</v>
      </c>
      <c r="N116" s="27">
        <v>82627508.5</v>
      </c>
      <c r="O116" s="27">
        <v>87368064.150000006</v>
      </c>
      <c r="P116" s="27">
        <v>83026147.875</v>
      </c>
      <c r="Q116" s="27">
        <v>71436434.099999994</v>
      </c>
      <c r="R116" s="27">
        <v>87821760.339000002</v>
      </c>
      <c r="S116" s="27">
        <v>67129963.025000006</v>
      </c>
      <c r="T116" s="27">
        <v>88409026.566</v>
      </c>
      <c r="U116" s="27">
        <v>66742424.270999998</v>
      </c>
      <c r="V116" s="27">
        <v>45482538.957000002</v>
      </c>
      <c r="W116" s="27">
        <v>89712237.920000002</v>
      </c>
      <c r="X116" s="420">
        <v>69594206.414000005</v>
      </c>
      <c r="Y116" s="29">
        <v>75</v>
      </c>
      <c r="Z116" s="30">
        <f t="shared" si="7"/>
        <v>-0.20957428431147557</v>
      </c>
      <c r="AA116" s="31"/>
      <c r="AB116" s="27">
        <v>19410.624</v>
      </c>
      <c r="AC116" s="27">
        <v>21651.524000000001</v>
      </c>
      <c r="AD116" s="422">
        <v>21491.838</v>
      </c>
      <c r="AE116" s="27">
        <v>22917.907999999999</v>
      </c>
      <c r="AF116" s="27">
        <v>21638.267</v>
      </c>
      <c r="AG116" s="27">
        <v>22379.548999999999</v>
      </c>
      <c r="AH116" s="27">
        <v>22054.116999999998</v>
      </c>
      <c r="AI116" s="27">
        <v>16776.366000000002</v>
      </c>
      <c r="AJ116" s="27">
        <v>15961.585999999999</v>
      </c>
      <c r="AK116" s="27">
        <v>14284.894</v>
      </c>
      <c r="AL116" s="27">
        <v>19388.146000000001</v>
      </c>
      <c r="AM116" s="27">
        <v>18044.298999999999</v>
      </c>
      <c r="AN116" s="27">
        <v>11975.468999999999</v>
      </c>
      <c r="AO116" s="27">
        <v>18456.992999999999</v>
      </c>
      <c r="AP116" s="420">
        <v>13498.34</v>
      </c>
      <c r="AQ116" s="30">
        <f t="shared" si="8"/>
        <v>-0.37193180034206474</v>
      </c>
      <c r="AR116" s="32"/>
      <c r="AS116" s="33">
        <f t="shared" si="12"/>
        <v>0.4905678971374135</v>
      </c>
      <c r="AT116" s="34">
        <f t="shared" si="12"/>
        <v>0.49917752717367636</v>
      </c>
      <c r="AU116" s="35">
        <f t="shared" si="12"/>
        <v>0.48819297777622117</v>
      </c>
      <c r="AV116" s="34">
        <f t="shared" si="12"/>
        <v>0.55639200195413141</v>
      </c>
      <c r="AW116" s="34">
        <f t="shared" si="12"/>
        <v>0.52375455566350526</v>
      </c>
      <c r="AX116" s="34">
        <f t="shared" si="12"/>
        <v>0.51230502169710712</v>
      </c>
      <c r="AY116" s="34">
        <f t="shared" si="12"/>
        <v>0.53125714162250604</v>
      </c>
      <c r="AZ116" s="34">
        <f t="shared" si="12"/>
        <v>0.46968654612618754</v>
      </c>
      <c r="BA116" s="34">
        <f t="shared" si="12"/>
        <v>0.36349956863508137</v>
      </c>
      <c r="BB116" s="34">
        <f t="shared" si="12"/>
        <v>0.4255892110257869</v>
      </c>
      <c r="BC116" s="34">
        <f t="shared" si="12"/>
        <v>0.43860105134233474</v>
      </c>
      <c r="BD116" s="34">
        <f t="shared" si="12"/>
        <v>0.54071452144840237</v>
      </c>
      <c r="BE116" s="34">
        <f t="shared" si="12"/>
        <v>0.52659632793682953</v>
      </c>
      <c r="BF116" s="34">
        <f t="shared" si="12"/>
        <v>0.41147101951595144</v>
      </c>
      <c r="BG116" s="34">
        <f t="shared" si="12"/>
        <v>0.38791562388689266</v>
      </c>
      <c r="BH116" s="36">
        <f t="shared" si="9"/>
        <v>-0.20540515422016956</v>
      </c>
      <c r="BI116" s="25" t="s">
        <v>338</v>
      </c>
      <c r="BJ116" s="423" t="s">
        <v>567</v>
      </c>
      <c r="BK116" s="423" t="s">
        <v>458</v>
      </c>
    </row>
    <row r="117" spans="1:63" s="37" customFormat="1" ht="63.75" x14ac:dyDescent="0.2">
      <c r="A117" s="21">
        <v>128</v>
      </c>
      <c r="B117" s="22"/>
      <c r="C117" s="23"/>
      <c r="D117" s="24">
        <v>6031</v>
      </c>
      <c r="E117" s="26">
        <v>2</v>
      </c>
      <c r="F117" s="22" t="s">
        <v>268</v>
      </c>
      <c r="G117" s="22" t="s">
        <v>9</v>
      </c>
      <c r="H117" s="23">
        <v>3935</v>
      </c>
      <c r="I117" s="25" t="s">
        <v>267</v>
      </c>
      <c r="J117" s="27">
        <v>46508856.313000001</v>
      </c>
      <c r="K117" s="27">
        <v>43585777.655000001</v>
      </c>
      <c r="L117" s="28">
        <v>36476849.309</v>
      </c>
      <c r="M117" s="27">
        <v>44834154.805</v>
      </c>
      <c r="N117" s="27">
        <v>41377089.189000003</v>
      </c>
      <c r="O117" s="27">
        <v>35471017.335000001</v>
      </c>
      <c r="P117" s="27">
        <v>41790005.921999998</v>
      </c>
      <c r="Q117" s="27">
        <v>43064967.664999999</v>
      </c>
      <c r="R117" s="27">
        <v>38801370.159000002</v>
      </c>
      <c r="S117" s="27">
        <v>45121208.905000001</v>
      </c>
      <c r="T117" s="27">
        <v>43210491.912</v>
      </c>
      <c r="U117" s="27">
        <v>38307101.689999998</v>
      </c>
      <c r="V117" s="27">
        <v>35296108.364</v>
      </c>
      <c r="W117" s="27">
        <v>37332117.642999999</v>
      </c>
      <c r="X117" s="420">
        <v>41445799.758000001</v>
      </c>
      <c r="Y117" s="29">
        <v>78</v>
      </c>
      <c r="Z117" s="30">
        <f t="shared" si="7"/>
        <v>0.13622202967442154</v>
      </c>
      <c r="AA117" s="31"/>
      <c r="AB117" s="27">
        <v>24635.957999999999</v>
      </c>
      <c r="AC117" s="27">
        <v>24021.261999999999</v>
      </c>
      <c r="AD117" s="422">
        <v>19664.12</v>
      </c>
      <c r="AE117" s="27">
        <v>23724.402999999998</v>
      </c>
      <c r="AF117" s="27">
        <v>23049.163</v>
      </c>
      <c r="AG117" s="27">
        <v>19565.392</v>
      </c>
      <c r="AH117" s="27">
        <v>22824.931</v>
      </c>
      <c r="AI117" s="27">
        <v>8600.9320000000007</v>
      </c>
      <c r="AJ117" s="27">
        <v>1027.8499999999999</v>
      </c>
      <c r="AK117" s="27">
        <v>1972.931</v>
      </c>
      <c r="AL117" s="27">
        <v>6095.4369999999999</v>
      </c>
      <c r="AM117" s="27">
        <v>7720.8850000000002</v>
      </c>
      <c r="AN117" s="27">
        <v>5362.1469999999999</v>
      </c>
      <c r="AO117" s="27">
        <v>7884.6239999999998</v>
      </c>
      <c r="AP117" s="420">
        <v>13095.778</v>
      </c>
      <c r="AQ117" s="30">
        <f t="shared" si="8"/>
        <v>-0.33402674515818653</v>
      </c>
      <c r="AR117" s="32"/>
      <c r="AS117" s="33">
        <f t="shared" si="12"/>
        <v>1.0594093234287441</v>
      </c>
      <c r="AT117" s="34">
        <f t="shared" si="12"/>
        <v>1.1022523076283517</v>
      </c>
      <c r="AU117" s="35">
        <f t="shared" si="12"/>
        <v>1.0781698733584557</v>
      </c>
      <c r="AV117" s="34">
        <f t="shared" si="12"/>
        <v>1.0583182889556426</v>
      </c>
      <c r="AW117" s="34">
        <f t="shared" si="12"/>
        <v>1.1141026810618453</v>
      </c>
      <c r="AX117" s="34">
        <f t="shared" si="12"/>
        <v>1.1031762531769516</v>
      </c>
      <c r="AY117" s="34">
        <f t="shared" si="12"/>
        <v>1.0923631378565566</v>
      </c>
      <c r="AZ117" s="34">
        <f t="shared" si="12"/>
        <v>0.39943984479014005</v>
      </c>
      <c r="BA117" s="34">
        <f t="shared" si="12"/>
        <v>5.2980087857108282E-2</v>
      </c>
      <c r="BB117" s="34">
        <f t="shared" si="12"/>
        <v>8.745027218370359E-2</v>
      </c>
      <c r="BC117" s="34">
        <f t="shared" si="12"/>
        <v>0.28212763753829123</v>
      </c>
      <c r="BD117" s="34">
        <f t="shared" si="12"/>
        <v>0.40310462861331653</v>
      </c>
      <c r="BE117" s="34">
        <f t="shared" si="12"/>
        <v>0.30383785910341782</v>
      </c>
      <c r="BF117" s="34">
        <f t="shared" si="12"/>
        <v>0.42240432623721869</v>
      </c>
      <c r="BG117" s="34">
        <f t="shared" si="12"/>
        <v>0.63194717324629313</v>
      </c>
      <c r="BH117" s="36">
        <f t="shared" si="9"/>
        <v>-0.41387049586369618</v>
      </c>
      <c r="BI117" s="25" t="s">
        <v>325</v>
      </c>
      <c r="BJ117" s="423" t="s">
        <v>568</v>
      </c>
      <c r="BK117" s="423"/>
    </row>
    <row r="118" spans="1:63" s="37" customFormat="1" ht="25.5" x14ac:dyDescent="0.2">
      <c r="A118" s="21">
        <v>129</v>
      </c>
      <c r="B118" s="22"/>
      <c r="C118" s="466"/>
      <c r="D118" s="24">
        <v>7253</v>
      </c>
      <c r="E118" s="26" t="s">
        <v>366</v>
      </c>
      <c r="F118" s="22" t="s">
        <v>288</v>
      </c>
      <c r="G118" s="22" t="s">
        <v>287</v>
      </c>
      <c r="H118" s="23">
        <v>2830</v>
      </c>
      <c r="I118" s="25" t="s">
        <v>286</v>
      </c>
      <c r="J118" s="27">
        <v>20042454.736000001</v>
      </c>
      <c r="K118" s="27">
        <v>17827790.196000002</v>
      </c>
      <c r="L118" s="28">
        <v>16871555.427000001</v>
      </c>
      <c r="M118" s="27">
        <v>15791142.873</v>
      </c>
      <c r="N118" s="27">
        <v>15824934.684</v>
      </c>
      <c r="O118" s="27">
        <v>13754229.605</v>
      </c>
      <c r="P118" s="27">
        <v>14228154.808</v>
      </c>
      <c r="Q118" s="27">
        <v>17341795.704</v>
      </c>
      <c r="R118" s="27">
        <v>16789183.620999999</v>
      </c>
      <c r="S118" s="27">
        <v>11162835.074999999</v>
      </c>
      <c r="T118" s="27">
        <v>10364998.975</v>
      </c>
      <c r="U118" s="27">
        <v>0</v>
      </c>
      <c r="V118" s="27">
        <v>0</v>
      </c>
      <c r="W118" s="27">
        <v>0</v>
      </c>
      <c r="X118" s="420">
        <v>0</v>
      </c>
      <c r="Y118" s="29">
        <v>59.25</v>
      </c>
      <c r="Z118" s="30">
        <f t="shared" si="7"/>
        <v>-1</v>
      </c>
      <c r="AA118" s="31"/>
      <c r="AB118" s="27">
        <v>33711.777000000002</v>
      </c>
      <c r="AC118" s="27">
        <v>30632.768</v>
      </c>
      <c r="AD118" s="422">
        <v>31006.435999999998</v>
      </c>
      <c r="AE118" s="27">
        <v>29212.755000000001</v>
      </c>
      <c r="AF118" s="27">
        <v>29664.462</v>
      </c>
      <c r="AG118" s="27">
        <v>23612.373999999996</v>
      </c>
      <c r="AH118" s="27">
        <v>20482.651999999998</v>
      </c>
      <c r="AI118" s="27">
        <v>27357.796000000002</v>
      </c>
      <c r="AJ118" s="27">
        <v>30564.235000000001</v>
      </c>
      <c r="AK118" s="27">
        <v>21166.55</v>
      </c>
      <c r="AL118" s="27">
        <v>16650.759999999998</v>
      </c>
      <c r="AM118" s="27">
        <v>0</v>
      </c>
      <c r="AN118" s="27">
        <v>0</v>
      </c>
      <c r="AO118" s="27">
        <v>0</v>
      </c>
      <c r="AP118" s="420">
        <v>0</v>
      </c>
      <c r="AQ118" s="30">
        <f t="shared" si="8"/>
        <v>-1</v>
      </c>
      <c r="AR118" s="32"/>
      <c r="AS118" s="33">
        <f t="shared" si="12"/>
        <v>3.3640367354251608</v>
      </c>
      <c r="AT118" s="34">
        <f t="shared" si="12"/>
        <v>3.4365187904076899</v>
      </c>
      <c r="AU118" s="35">
        <f t="shared" si="12"/>
        <v>3.6755871305593519</v>
      </c>
      <c r="AV118" s="34">
        <f t="shared" si="12"/>
        <v>3.6998911649325308</v>
      </c>
      <c r="AW118" s="34">
        <f t="shared" si="12"/>
        <v>3.7490786018842313</v>
      </c>
      <c r="AX118" s="34">
        <f t="shared" si="12"/>
        <v>3.4334709653845414</v>
      </c>
      <c r="AY118" s="34">
        <f t="shared" si="12"/>
        <v>2.8791719342951358</v>
      </c>
      <c r="AZ118" s="34">
        <f t="shared" si="12"/>
        <v>3.1551283923486362</v>
      </c>
      <c r="BA118" s="34">
        <f t="shared" si="12"/>
        <v>3.6409435610401086</v>
      </c>
      <c r="BB118" s="34">
        <f t="shared" si="12"/>
        <v>3.7923251320632811</v>
      </c>
      <c r="BC118" s="34">
        <f t="shared" si="12"/>
        <v>3.2128821315199403</v>
      </c>
      <c r="BD118" s="34">
        <f t="shared" si="12"/>
        <v>0</v>
      </c>
      <c r="BE118" s="34">
        <f t="shared" si="12"/>
        <v>0</v>
      </c>
      <c r="BF118" s="34">
        <f t="shared" si="12"/>
        <v>0</v>
      </c>
      <c r="BG118" s="34">
        <f t="shared" si="12"/>
        <v>0</v>
      </c>
      <c r="BH118" s="36">
        <f t="shared" si="9"/>
        <v>-1</v>
      </c>
      <c r="BI118" s="25" t="s">
        <v>323</v>
      </c>
      <c r="BJ118" s="423" t="s">
        <v>309</v>
      </c>
      <c r="BK118" s="423"/>
    </row>
    <row r="119" spans="1:63" s="37" customFormat="1" ht="51" x14ac:dyDescent="0.2">
      <c r="A119" s="21">
        <v>130</v>
      </c>
      <c r="B119" s="22"/>
      <c r="C119" s="23"/>
      <c r="D119" s="24">
        <v>8102</v>
      </c>
      <c r="E119" s="26">
        <v>1</v>
      </c>
      <c r="F119" s="22" t="s">
        <v>298</v>
      </c>
      <c r="G119" s="22" t="s">
        <v>9</v>
      </c>
      <c r="H119" s="23">
        <v>2864</v>
      </c>
      <c r="I119" s="25" t="s">
        <v>297</v>
      </c>
      <c r="J119" s="27">
        <v>82125017.224999994</v>
      </c>
      <c r="K119" s="27">
        <v>86392171.950000003</v>
      </c>
      <c r="L119" s="28">
        <v>74952394.049999997</v>
      </c>
      <c r="M119" s="27">
        <v>79626551.025000006</v>
      </c>
      <c r="N119" s="27">
        <v>94932328.200000003</v>
      </c>
      <c r="O119" s="27">
        <v>84645981.325000003</v>
      </c>
      <c r="P119" s="27">
        <v>71980848.275000006</v>
      </c>
      <c r="Q119" s="27">
        <v>98890952.424999997</v>
      </c>
      <c r="R119" s="27">
        <v>95412565.187000006</v>
      </c>
      <c r="S119" s="27">
        <v>94717584.597000003</v>
      </c>
      <c r="T119" s="27">
        <v>83833989.649000004</v>
      </c>
      <c r="U119" s="27">
        <v>92209545.480000004</v>
      </c>
      <c r="V119" s="27">
        <v>89241011.645999998</v>
      </c>
      <c r="W119" s="27">
        <v>81308610.135000005</v>
      </c>
      <c r="X119" s="420">
        <v>70526482.471000001</v>
      </c>
      <c r="Y119" s="29">
        <v>62</v>
      </c>
      <c r="Z119" s="30">
        <f t="shared" si="7"/>
        <v>-5.9049635906859951E-2</v>
      </c>
      <c r="AA119" s="31"/>
      <c r="AB119" s="27">
        <v>12380.924000000001</v>
      </c>
      <c r="AC119" s="27">
        <v>20850.431</v>
      </c>
      <c r="AD119" s="422">
        <v>18856.311000000002</v>
      </c>
      <c r="AE119" s="27">
        <v>15535.771000000001</v>
      </c>
      <c r="AF119" s="27">
        <v>16438.55</v>
      </c>
      <c r="AG119" s="27">
        <v>12968.433999999999</v>
      </c>
      <c r="AH119" s="27">
        <v>10403.178</v>
      </c>
      <c r="AI119" s="27">
        <v>15643.567999999999</v>
      </c>
      <c r="AJ119" s="27">
        <v>14760.434999999999</v>
      </c>
      <c r="AK119" s="27">
        <v>13781.03</v>
      </c>
      <c r="AL119" s="27">
        <v>11989.915999999999</v>
      </c>
      <c r="AM119" s="27">
        <v>17200.124</v>
      </c>
      <c r="AN119" s="27">
        <v>15977.44</v>
      </c>
      <c r="AO119" s="27">
        <v>14719.364</v>
      </c>
      <c r="AP119" s="420">
        <v>16679.061000000002</v>
      </c>
      <c r="AQ119" s="30">
        <f t="shared" si="8"/>
        <v>-0.11546532086790465</v>
      </c>
      <c r="AR119" s="32"/>
      <c r="AS119" s="33">
        <f t="shared" si="12"/>
        <v>0.30151406765808447</v>
      </c>
      <c r="AT119" s="34">
        <f t="shared" si="12"/>
        <v>0.48269259886340893</v>
      </c>
      <c r="AU119" s="35">
        <f t="shared" si="12"/>
        <v>0.50315433520165198</v>
      </c>
      <c r="AV119" s="34">
        <f t="shared" si="12"/>
        <v>0.39021584634809314</v>
      </c>
      <c r="AW119" s="34">
        <f t="shared" si="12"/>
        <v>0.34632143362939244</v>
      </c>
      <c r="AX119" s="34">
        <f t="shared" si="12"/>
        <v>0.30641582262972245</v>
      </c>
      <c r="AY119" s="34">
        <f t="shared" si="12"/>
        <v>0.28905405394098904</v>
      </c>
      <c r="AZ119" s="34">
        <f t="shared" si="12"/>
        <v>0.3163801665650709</v>
      </c>
      <c r="BA119" s="34">
        <f t="shared" si="12"/>
        <v>0.30940233020820435</v>
      </c>
      <c r="BB119" s="34">
        <f t="shared" si="12"/>
        <v>0.29099200657691787</v>
      </c>
      <c r="BC119" s="34">
        <f t="shared" si="12"/>
        <v>0.28603949424809511</v>
      </c>
      <c r="BD119" s="34">
        <f t="shared" si="12"/>
        <v>0.37306601850088633</v>
      </c>
      <c r="BE119" s="34">
        <f t="shared" si="12"/>
        <v>0.35807393272006116</v>
      </c>
      <c r="BF119" s="34">
        <f t="shared" si="12"/>
        <v>0.36206163100219863</v>
      </c>
      <c r="BG119" s="34">
        <f t="shared" si="12"/>
        <v>0.47298717915949701</v>
      </c>
      <c r="BH119" s="36">
        <f t="shared" si="9"/>
        <v>-5.995606900627163E-2</v>
      </c>
      <c r="BI119" s="25" t="s">
        <v>339</v>
      </c>
      <c r="BJ119" s="423" t="s">
        <v>569</v>
      </c>
      <c r="BK119" s="423"/>
    </row>
    <row r="120" spans="1:63" s="37" customFormat="1" ht="51.75" thickBot="1" x14ac:dyDescent="0.25">
      <c r="A120" s="21">
        <v>131</v>
      </c>
      <c r="B120" s="50"/>
      <c r="C120" s="51"/>
      <c r="D120" s="52"/>
      <c r="E120" s="54">
        <v>2</v>
      </c>
      <c r="F120" s="50"/>
      <c r="G120" s="50"/>
      <c r="H120" s="96">
        <v>3936</v>
      </c>
      <c r="I120" s="53" t="s">
        <v>299</v>
      </c>
      <c r="J120" s="55">
        <v>93774703.174999997</v>
      </c>
      <c r="K120" s="55">
        <v>95075325.700000003</v>
      </c>
      <c r="L120" s="56">
        <v>74694873.450000003</v>
      </c>
      <c r="M120" s="55">
        <v>105802338.65000001</v>
      </c>
      <c r="N120" s="55">
        <v>90853162.900000006</v>
      </c>
      <c r="O120" s="55">
        <v>99000700.599999994</v>
      </c>
      <c r="P120" s="55">
        <v>93686331.25</v>
      </c>
      <c r="Q120" s="55">
        <v>87674959.075000003</v>
      </c>
      <c r="R120" s="55">
        <v>93634714.991999999</v>
      </c>
      <c r="S120" s="55">
        <v>97185090.276999995</v>
      </c>
      <c r="T120" s="55">
        <v>92075701.297000006</v>
      </c>
      <c r="U120" s="55">
        <v>91797387.059</v>
      </c>
      <c r="V120" s="55">
        <v>84195749.665000007</v>
      </c>
      <c r="W120" s="55">
        <v>68929335.954999998</v>
      </c>
      <c r="X120" s="425">
        <v>92461372.194000006</v>
      </c>
      <c r="Y120" s="57">
        <v>78</v>
      </c>
      <c r="Z120" s="58">
        <f t="shared" si="7"/>
        <v>0.23785432551663294</v>
      </c>
      <c r="AA120" s="59"/>
      <c r="AB120" s="55">
        <v>12314.26</v>
      </c>
      <c r="AC120" s="55">
        <v>25449.762999999999</v>
      </c>
      <c r="AD120" s="426">
        <v>13523.763999999999</v>
      </c>
      <c r="AE120" s="55">
        <v>21024.322</v>
      </c>
      <c r="AF120" s="55">
        <v>17277.166000000001</v>
      </c>
      <c r="AG120" s="55">
        <v>14997.589</v>
      </c>
      <c r="AH120" s="55">
        <v>14383.642</v>
      </c>
      <c r="AI120" s="55">
        <v>13520.24</v>
      </c>
      <c r="AJ120" s="55">
        <v>15181.03</v>
      </c>
      <c r="AK120" s="55">
        <v>12484.044</v>
      </c>
      <c r="AL120" s="55">
        <v>13339.355</v>
      </c>
      <c r="AM120" s="55">
        <v>16064.661</v>
      </c>
      <c r="AN120" s="55">
        <v>15291.593999999999</v>
      </c>
      <c r="AO120" s="55">
        <v>13132.701999999999</v>
      </c>
      <c r="AP120" s="425">
        <v>20192.867999999999</v>
      </c>
      <c r="AQ120" s="58">
        <f t="shared" si="8"/>
        <v>0.49313963183622544</v>
      </c>
      <c r="AR120" s="75"/>
      <c r="AS120" s="76">
        <f t="shared" si="12"/>
        <v>0.2626350088684245</v>
      </c>
      <c r="AT120" s="77">
        <f t="shared" si="12"/>
        <v>0.53535999614251117</v>
      </c>
      <c r="AU120" s="78">
        <f t="shared" si="12"/>
        <v>0.36210688566338284</v>
      </c>
      <c r="AV120" s="77">
        <f t="shared" si="12"/>
        <v>0.39742641359846725</v>
      </c>
      <c r="AW120" s="77">
        <f t="shared" si="12"/>
        <v>0.38033163510260132</v>
      </c>
      <c r="AX120" s="77">
        <f t="shared" si="12"/>
        <v>0.30297945184440445</v>
      </c>
      <c r="AY120" s="77">
        <f t="shared" si="12"/>
        <v>0.30705956371837329</v>
      </c>
      <c r="AZ120" s="77">
        <f t="shared" si="12"/>
        <v>0.30841736666074399</v>
      </c>
      <c r="BA120" s="77">
        <f t="shared" si="12"/>
        <v>0.32426071892880848</v>
      </c>
      <c r="BB120" s="77">
        <f t="shared" si="12"/>
        <v>0.25691274174706402</v>
      </c>
      <c r="BC120" s="77">
        <f t="shared" si="12"/>
        <v>0.28974756232314725</v>
      </c>
      <c r="BD120" s="77">
        <f t="shared" si="12"/>
        <v>0.35000257664578022</v>
      </c>
      <c r="BE120" s="77">
        <f t="shared" si="12"/>
        <v>0.36323909605514643</v>
      </c>
      <c r="BF120" s="77">
        <f t="shared" si="12"/>
        <v>0.38104826683876908</v>
      </c>
      <c r="BG120" s="77">
        <f t="shared" si="12"/>
        <v>0.43678495183116811</v>
      </c>
      <c r="BH120" s="79">
        <f t="shared" si="9"/>
        <v>0.20623210749216886</v>
      </c>
      <c r="BI120" s="53" t="s">
        <v>340</v>
      </c>
      <c r="BJ120" s="427" t="s">
        <v>570</v>
      </c>
      <c r="BK120" s="427"/>
    </row>
    <row r="121" spans="1:63" s="37" customFormat="1" ht="39" thickBot="1" x14ac:dyDescent="0.25">
      <c r="A121" s="21">
        <v>133</v>
      </c>
      <c r="B121" s="60" t="s">
        <v>186</v>
      </c>
      <c r="C121" s="61">
        <v>42</v>
      </c>
      <c r="D121" s="62">
        <v>3113</v>
      </c>
      <c r="E121" s="64">
        <v>2</v>
      </c>
      <c r="F121" s="60" t="s">
        <v>185</v>
      </c>
      <c r="G121" s="60" t="s">
        <v>9</v>
      </c>
      <c r="H121" s="97">
        <v>2866</v>
      </c>
      <c r="I121" s="63" t="s">
        <v>187</v>
      </c>
      <c r="J121" s="65">
        <v>10098472.618000001</v>
      </c>
      <c r="K121" s="65">
        <v>8411062.5</v>
      </c>
      <c r="L121" s="66">
        <v>11503278.125</v>
      </c>
      <c r="M121" s="65">
        <v>10348171.175000001</v>
      </c>
      <c r="N121" s="65">
        <v>12753794.050000001</v>
      </c>
      <c r="O121" s="65">
        <v>13503755.425000001</v>
      </c>
      <c r="P121" s="65">
        <v>13073315.525</v>
      </c>
      <c r="Q121" s="65">
        <v>13778418.261</v>
      </c>
      <c r="R121" s="65">
        <v>14932858.302999999</v>
      </c>
      <c r="S121" s="65">
        <v>13648264.914999999</v>
      </c>
      <c r="T121" s="65">
        <v>10019997.534</v>
      </c>
      <c r="U121" s="65">
        <v>7733486.1799999997</v>
      </c>
      <c r="V121" s="65">
        <v>1141455.6980000001</v>
      </c>
      <c r="W121" s="65">
        <v>903648.75699999998</v>
      </c>
      <c r="X121" s="428">
        <v>0</v>
      </c>
      <c r="Y121" s="67">
        <v>64.5</v>
      </c>
      <c r="Z121" s="68">
        <f t="shared" si="7"/>
        <v>-1</v>
      </c>
      <c r="AA121" s="69"/>
      <c r="AB121" s="65">
        <v>11259.446</v>
      </c>
      <c r="AC121" s="65">
        <v>11173.011</v>
      </c>
      <c r="AD121" s="429">
        <v>14568.833000000001</v>
      </c>
      <c r="AE121" s="65">
        <v>15091.257</v>
      </c>
      <c r="AF121" s="65">
        <v>18395.152999999998</v>
      </c>
      <c r="AG121" s="65">
        <v>18039.02</v>
      </c>
      <c r="AH121" s="65">
        <v>18187.225999999999</v>
      </c>
      <c r="AI121" s="65">
        <v>19495.157999999999</v>
      </c>
      <c r="AJ121" s="65">
        <v>21324.079000000002</v>
      </c>
      <c r="AK121" s="65">
        <v>18499.124</v>
      </c>
      <c r="AL121" s="65">
        <v>13256.415999999999</v>
      </c>
      <c r="AM121" s="65">
        <v>10301.934999999999</v>
      </c>
      <c r="AN121" s="65">
        <v>1597.518</v>
      </c>
      <c r="AO121" s="65">
        <v>774.25099999999998</v>
      </c>
      <c r="AP121" s="428">
        <v>0</v>
      </c>
      <c r="AQ121" s="68">
        <f t="shared" si="8"/>
        <v>-1</v>
      </c>
      <c r="AR121" s="32"/>
      <c r="AS121" s="33">
        <f t="shared" ref="AS121:BG137" si="13">IF(J121=0,0,AB121*2000/J121)</f>
        <v>2.2299304906626425</v>
      </c>
      <c r="AT121" s="34">
        <f t="shared" si="13"/>
        <v>2.6567418801132439</v>
      </c>
      <c r="AU121" s="35">
        <f t="shared" si="13"/>
        <v>2.5329880477005333</v>
      </c>
      <c r="AV121" s="34">
        <f t="shared" si="13"/>
        <v>2.9167003028436085</v>
      </c>
      <c r="AW121" s="34">
        <f t="shared" si="13"/>
        <v>2.8846558016984756</v>
      </c>
      <c r="AX121" s="34">
        <f t="shared" si="13"/>
        <v>2.6717041937243171</v>
      </c>
      <c r="AY121" s="34">
        <f t="shared" si="13"/>
        <v>2.7823433107264499</v>
      </c>
      <c r="AZ121" s="34">
        <f t="shared" si="13"/>
        <v>2.8298107418006477</v>
      </c>
      <c r="BA121" s="34">
        <f t="shared" si="13"/>
        <v>2.8559942868695152</v>
      </c>
      <c r="BB121" s="34">
        <f t="shared" si="13"/>
        <v>2.7108389403650435</v>
      </c>
      <c r="BC121" s="34">
        <f t="shared" si="13"/>
        <v>2.6459918687640669</v>
      </c>
      <c r="BD121" s="34">
        <f t="shared" si="13"/>
        <v>2.6642408766805348</v>
      </c>
      <c r="BE121" s="34">
        <f t="shared" si="13"/>
        <v>2.7990889226784512</v>
      </c>
      <c r="BF121" s="34">
        <f t="shared" si="13"/>
        <v>1.7136105018733512</v>
      </c>
      <c r="BG121" s="34">
        <f t="shared" si="13"/>
        <v>0</v>
      </c>
      <c r="BH121" s="36">
        <f t="shared" si="9"/>
        <v>-1</v>
      </c>
      <c r="BI121" s="63"/>
      <c r="BJ121" s="430" t="s">
        <v>503</v>
      </c>
      <c r="BK121" s="430" t="s">
        <v>664</v>
      </c>
    </row>
    <row r="122" spans="1:63" s="37" customFormat="1" ht="38.25" x14ac:dyDescent="0.2">
      <c r="A122" s="21">
        <v>135</v>
      </c>
      <c r="B122" s="22"/>
      <c r="C122" s="23"/>
      <c r="D122" s="24"/>
      <c r="E122" s="26">
        <v>1</v>
      </c>
      <c r="F122" s="22"/>
      <c r="G122" s="22"/>
      <c r="H122" s="98">
        <v>3954</v>
      </c>
      <c r="I122" s="25" t="s">
        <v>184</v>
      </c>
      <c r="J122" s="27">
        <v>8071582.9900000002</v>
      </c>
      <c r="K122" s="27">
        <v>3974876.75</v>
      </c>
      <c r="L122" s="28">
        <v>7659838.6749999998</v>
      </c>
      <c r="M122" s="27">
        <v>8697136.3249999993</v>
      </c>
      <c r="N122" s="27">
        <v>8536316.5250000004</v>
      </c>
      <c r="O122" s="27">
        <v>8075235.1749999998</v>
      </c>
      <c r="P122" s="27">
        <v>8899490.75</v>
      </c>
      <c r="Q122" s="27">
        <v>9333219.1300000008</v>
      </c>
      <c r="R122" s="27">
        <v>6951336.1950000003</v>
      </c>
      <c r="S122" s="27">
        <v>8989808.2670000009</v>
      </c>
      <c r="T122" s="27">
        <v>6583703.7079999996</v>
      </c>
      <c r="U122" s="27">
        <v>3795904.6740000001</v>
      </c>
      <c r="V122" s="27">
        <v>572552.35900000005</v>
      </c>
      <c r="W122" s="27">
        <v>1318101.3189999999</v>
      </c>
      <c r="X122" s="420">
        <v>2560945.3560000001</v>
      </c>
      <c r="Y122" s="29">
        <v>82</v>
      </c>
      <c r="Z122" s="30">
        <f t="shared" si="7"/>
        <v>-0.66566588871403354</v>
      </c>
      <c r="AA122" s="31"/>
      <c r="AB122" s="27">
        <v>9035.8420000000006</v>
      </c>
      <c r="AC122" s="27">
        <v>5445.0870000000004</v>
      </c>
      <c r="AD122" s="422">
        <v>9740.92</v>
      </c>
      <c r="AE122" s="27">
        <v>13136.477000000001</v>
      </c>
      <c r="AF122" s="27">
        <v>12316.705</v>
      </c>
      <c r="AG122" s="27">
        <v>11055.696</v>
      </c>
      <c r="AH122" s="27">
        <v>12497.12</v>
      </c>
      <c r="AI122" s="27">
        <v>13232.587</v>
      </c>
      <c r="AJ122" s="27">
        <v>9676.3940000000002</v>
      </c>
      <c r="AK122" s="27">
        <v>11965.516</v>
      </c>
      <c r="AL122" s="27">
        <v>8815.9259999999995</v>
      </c>
      <c r="AM122" s="27">
        <v>4845.1369999999997</v>
      </c>
      <c r="AN122" s="27">
        <v>784.47900000000004</v>
      </c>
      <c r="AO122" s="27">
        <v>1327.1669999999999</v>
      </c>
      <c r="AP122" s="420">
        <v>3179.8319999999999</v>
      </c>
      <c r="AQ122" s="30">
        <f t="shared" si="8"/>
        <v>-0.67355937632174367</v>
      </c>
      <c r="AR122" s="32"/>
      <c r="AS122" s="33">
        <f t="shared" si="13"/>
        <v>2.2389268650758183</v>
      </c>
      <c r="AT122" s="34">
        <f t="shared" si="13"/>
        <v>2.7397513646177836</v>
      </c>
      <c r="AU122" s="35">
        <f t="shared" si="13"/>
        <v>2.5433747140895235</v>
      </c>
      <c r="AV122" s="34">
        <f t="shared" si="13"/>
        <v>3.0208741151358236</v>
      </c>
      <c r="AW122" s="34">
        <f t="shared" si="13"/>
        <v>2.8857189078986267</v>
      </c>
      <c r="AX122" s="34">
        <f t="shared" si="13"/>
        <v>2.7381731331434569</v>
      </c>
      <c r="AY122" s="34">
        <f t="shared" si="13"/>
        <v>2.8085022730092732</v>
      </c>
      <c r="AZ122" s="34">
        <f t="shared" si="13"/>
        <v>2.835589053613059</v>
      </c>
      <c r="BA122" s="34">
        <f t="shared" si="13"/>
        <v>2.7840385585033554</v>
      </c>
      <c r="BB122" s="34">
        <f t="shared" si="13"/>
        <v>2.6620180641501103</v>
      </c>
      <c r="BC122" s="34">
        <f t="shared" si="13"/>
        <v>2.6781053312856651</v>
      </c>
      <c r="BD122" s="34">
        <f t="shared" si="13"/>
        <v>2.5528233273015011</v>
      </c>
      <c r="BE122" s="34">
        <f t="shared" si="13"/>
        <v>2.7402873734382776</v>
      </c>
      <c r="BF122" s="34">
        <f t="shared" si="13"/>
        <v>2.0137556663806055</v>
      </c>
      <c r="BG122" s="34">
        <f t="shared" si="13"/>
        <v>2.4833267078893502</v>
      </c>
      <c r="BH122" s="36">
        <f t="shared" si="9"/>
        <v>-2.3609578984773911E-2</v>
      </c>
      <c r="BI122" s="25"/>
      <c r="BJ122" s="423" t="s">
        <v>503</v>
      </c>
      <c r="BK122" s="430" t="s">
        <v>664</v>
      </c>
    </row>
    <row r="123" spans="1:63" s="37" customFormat="1" ht="54" x14ac:dyDescent="0.2">
      <c r="A123" s="21">
        <v>136</v>
      </c>
      <c r="B123" s="22"/>
      <c r="C123" s="23"/>
      <c r="D123" s="24">
        <v>3122</v>
      </c>
      <c r="E123" s="26">
        <v>1</v>
      </c>
      <c r="F123" s="22" t="s">
        <v>189</v>
      </c>
      <c r="G123" s="22" t="s">
        <v>9</v>
      </c>
      <c r="H123" s="98">
        <v>703</v>
      </c>
      <c r="I123" s="25" t="s">
        <v>188</v>
      </c>
      <c r="J123" s="27">
        <v>36585387.843999997</v>
      </c>
      <c r="K123" s="27">
        <v>41978752.869000003</v>
      </c>
      <c r="L123" s="28">
        <v>33443669.379000001</v>
      </c>
      <c r="M123" s="27">
        <v>47728416.822999999</v>
      </c>
      <c r="N123" s="27">
        <v>41550976.318999998</v>
      </c>
      <c r="O123" s="27">
        <v>41299909.522</v>
      </c>
      <c r="P123" s="27">
        <v>42147521.836000003</v>
      </c>
      <c r="Q123" s="27">
        <v>44720176.266999997</v>
      </c>
      <c r="R123" s="27">
        <v>31688733.471000001</v>
      </c>
      <c r="S123" s="27">
        <v>29444750.081</v>
      </c>
      <c r="T123" s="27">
        <v>35812685.553000003</v>
      </c>
      <c r="U123" s="27">
        <v>28002539.370000001</v>
      </c>
      <c r="V123" s="27">
        <v>28988881.202</v>
      </c>
      <c r="W123" s="27">
        <v>36957407.307999998</v>
      </c>
      <c r="X123" s="420">
        <v>39542669.924999997</v>
      </c>
      <c r="Y123" s="29">
        <v>18.666666666666668</v>
      </c>
      <c r="Z123" s="30">
        <f t="shared" si="7"/>
        <v>0.18236636885992211</v>
      </c>
      <c r="AA123" s="31"/>
      <c r="AB123" s="27">
        <v>52864.627</v>
      </c>
      <c r="AC123" s="27">
        <v>58758.68</v>
      </c>
      <c r="AD123" s="422">
        <v>45759.303999999996</v>
      </c>
      <c r="AE123" s="27">
        <v>78224.762000000002</v>
      </c>
      <c r="AF123" s="27">
        <v>70040.240000000005</v>
      </c>
      <c r="AG123" s="27">
        <v>62625.637000000002</v>
      </c>
      <c r="AH123" s="27">
        <v>53168.231</v>
      </c>
      <c r="AI123" s="27">
        <v>63112.28</v>
      </c>
      <c r="AJ123" s="27">
        <v>44410.756999999998</v>
      </c>
      <c r="AK123" s="27">
        <v>40753.512000000002</v>
      </c>
      <c r="AL123" s="27">
        <v>53645.107000000004</v>
      </c>
      <c r="AM123" s="27">
        <v>41852.957000000002</v>
      </c>
      <c r="AN123" s="27">
        <v>43970.919000000002</v>
      </c>
      <c r="AO123" s="27">
        <v>55725.658000000003</v>
      </c>
      <c r="AP123" s="420">
        <v>63713.491999999998</v>
      </c>
      <c r="AQ123" s="30">
        <f t="shared" si="8"/>
        <v>0.39236147472872407</v>
      </c>
      <c r="AR123" s="32"/>
      <c r="AS123" s="33">
        <f t="shared" si="13"/>
        <v>2.8899312056176436</v>
      </c>
      <c r="AT123" s="34">
        <f t="shared" si="13"/>
        <v>2.7994485773964688</v>
      </c>
      <c r="AU123" s="35">
        <f t="shared" si="13"/>
        <v>2.7365002016634725</v>
      </c>
      <c r="AV123" s="34">
        <f t="shared" si="13"/>
        <v>3.277911450115564</v>
      </c>
      <c r="AW123" s="34">
        <f t="shared" si="13"/>
        <v>3.3712921430427487</v>
      </c>
      <c r="AX123" s="34">
        <f t="shared" si="13"/>
        <v>3.0327251427337885</v>
      </c>
      <c r="AY123" s="34">
        <f t="shared" si="13"/>
        <v>2.5229588210136114</v>
      </c>
      <c r="AZ123" s="34">
        <f t="shared" si="13"/>
        <v>2.8225416475637615</v>
      </c>
      <c r="BA123" s="34">
        <f t="shared" si="13"/>
        <v>2.8029366992936198</v>
      </c>
      <c r="BB123" s="34">
        <f t="shared" si="13"/>
        <v>2.7681343457078467</v>
      </c>
      <c r="BC123" s="34">
        <f t="shared" si="13"/>
        <v>2.9958717796021967</v>
      </c>
      <c r="BD123" s="34">
        <f t="shared" si="13"/>
        <v>2.9892258303429715</v>
      </c>
      <c r="BE123" s="34">
        <f t="shared" si="13"/>
        <v>3.0336402908137319</v>
      </c>
      <c r="BF123" s="34">
        <f t="shared" si="13"/>
        <v>3.0156692289362694</v>
      </c>
      <c r="BG123" s="34">
        <f t="shared" si="13"/>
        <v>3.2225184652854471</v>
      </c>
      <c r="BH123" s="36">
        <f t="shared" si="9"/>
        <v>0.17760578395957441</v>
      </c>
      <c r="BI123" s="25"/>
      <c r="BJ123" s="423" t="s">
        <v>571</v>
      </c>
      <c r="BK123" s="423" t="s">
        <v>658</v>
      </c>
    </row>
    <row r="124" spans="1:63" s="37" customFormat="1" ht="55.5" customHeight="1" x14ac:dyDescent="0.2">
      <c r="A124" s="21">
        <v>137</v>
      </c>
      <c r="B124" s="22"/>
      <c r="C124" s="23"/>
      <c r="D124" s="24"/>
      <c r="E124" s="26">
        <v>2</v>
      </c>
      <c r="F124" s="22"/>
      <c r="G124" s="22"/>
      <c r="H124" s="98">
        <v>1008</v>
      </c>
      <c r="I124" s="25" t="s">
        <v>190</v>
      </c>
      <c r="J124" s="27">
        <v>34850388.527000003</v>
      </c>
      <c r="K124" s="27">
        <v>44332601.767999999</v>
      </c>
      <c r="L124" s="28">
        <v>40334247.876000002</v>
      </c>
      <c r="M124" s="27">
        <v>42195023.800999999</v>
      </c>
      <c r="N124" s="27">
        <v>44901895.181999996</v>
      </c>
      <c r="O124" s="27">
        <v>44863403.770000003</v>
      </c>
      <c r="P124" s="27">
        <v>40354384.266000003</v>
      </c>
      <c r="Q124" s="27">
        <v>38920481.892999999</v>
      </c>
      <c r="R124" s="27">
        <v>39571743.553999998</v>
      </c>
      <c r="S124" s="27">
        <v>40595070.673</v>
      </c>
      <c r="T124" s="27">
        <v>37713054.252999999</v>
      </c>
      <c r="U124" s="27">
        <v>25252663.984999999</v>
      </c>
      <c r="V124" s="27">
        <v>35225932.336000003</v>
      </c>
      <c r="W124" s="27">
        <v>37618510.568000004</v>
      </c>
      <c r="X124" s="420">
        <v>34926169.612999998</v>
      </c>
      <c r="Y124" s="29">
        <v>27.666666666666668</v>
      </c>
      <c r="Z124" s="30">
        <f t="shared" si="7"/>
        <v>-0.13408154478611117</v>
      </c>
      <c r="AA124" s="31"/>
      <c r="AB124" s="27">
        <v>50538.771999999997</v>
      </c>
      <c r="AC124" s="27">
        <v>63574.631000000001</v>
      </c>
      <c r="AD124" s="422">
        <v>55358.069000000003</v>
      </c>
      <c r="AE124" s="27">
        <v>68523.164000000004</v>
      </c>
      <c r="AF124" s="27">
        <v>75747.070999999996</v>
      </c>
      <c r="AG124" s="27">
        <v>66978.197</v>
      </c>
      <c r="AH124" s="27">
        <v>51005.663999999997</v>
      </c>
      <c r="AI124" s="27">
        <v>54066.432000000001</v>
      </c>
      <c r="AJ124" s="27">
        <v>55229.582000000002</v>
      </c>
      <c r="AK124" s="27">
        <v>55431.644</v>
      </c>
      <c r="AL124" s="27">
        <v>55695.205000000002</v>
      </c>
      <c r="AM124" s="27">
        <v>37351.633999999998</v>
      </c>
      <c r="AN124" s="27">
        <v>52666.989000000001</v>
      </c>
      <c r="AO124" s="27">
        <v>55450.855000000003</v>
      </c>
      <c r="AP124" s="420">
        <v>54733.216</v>
      </c>
      <c r="AQ124" s="30">
        <f t="shared" si="8"/>
        <v>-1.1287478253621938E-2</v>
      </c>
      <c r="AR124" s="32"/>
      <c r="AS124" s="33">
        <f t="shared" si="13"/>
        <v>2.9003276081611298</v>
      </c>
      <c r="AT124" s="34">
        <f t="shared" si="13"/>
        <v>2.8680757936426469</v>
      </c>
      <c r="AU124" s="35">
        <f t="shared" si="13"/>
        <v>2.7449659738388026</v>
      </c>
      <c r="AV124" s="34">
        <f t="shared" si="13"/>
        <v>3.2479263110820211</v>
      </c>
      <c r="AW124" s="34">
        <f t="shared" si="13"/>
        <v>3.3738919345375442</v>
      </c>
      <c r="AX124" s="34">
        <f t="shared" si="13"/>
        <v>2.9858722866136196</v>
      </c>
      <c r="AY124" s="34">
        <f t="shared" si="13"/>
        <v>2.5278871145098392</v>
      </c>
      <c r="AZ124" s="34">
        <f t="shared" si="13"/>
        <v>2.7783022907393167</v>
      </c>
      <c r="BA124" s="34">
        <f t="shared" si="13"/>
        <v>2.7913645970455234</v>
      </c>
      <c r="BB124" s="34">
        <f t="shared" si="13"/>
        <v>2.7309544277683884</v>
      </c>
      <c r="BC124" s="34">
        <f t="shared" si="13"/>
        <v>2.9536300415429522</v>
      </c>
      <c r="BD124" s="34">
        <f t="shared" si="13"/>
        <v>2.9582331608409116</v>
      </c>
      <c r="BE124" s="34">
        <f t="shared" si="13"/>
        <v>2.9902396051658613</v>
      </c>
      <c r="BF124" s="34">
        <f t="shared" si="13"/>
        <v>2.9480622258962583</v>
      </c>
      <c r="BG124" s="34">
        <f t="shared" si="13"/>
        <v>3.1342237987430233</v>
      </c>
      <c r="BH124" s="36">
        <f t="shared" si="9"/>
        <v>0.14180788709735742</v>
      </c>
      <c r="BI124" s="25"/>
      <c r="BJ124" s="423" t="s">
        <v>571</v>
      </c>
      <c r="BK124" s="423" t="s">
        <v>659</v>
      </c>
    </row>
    <row r="125" spans="1:63" s="37" customFormat="1" ht="76.5" x14ac:dyDescent="0.2">
      <c r="A125" s="21">
        <v>138</v>
      </c>
      <c r="B125" s="22"/>
      <c r="C125" s="23"/>
      <c r="D125" s="24">
        <v>3131</v>
      </c>
      <c r="E125" s="26" t="s">
        <v>355</v>
      </c>
      <c r="F125" s="22" t="s">
        <v>192</v>
      </c>
      <c r="G125" s="22" t="s">
        <v>9</v>
      </c>
      <c r="H125" s="98">
        <v>2516</v>
      </c>
      <c r="I125" s="25" t="s">
        <v>191</v>
      </c>
      <c r="J125" s="27">
        <v>19791317.925000001</v>
      </c>
      <c r="K125" s="27">
        <v>18297429.5</v>
      </c>
      <c r="L125" s="28">
        <v>17603763.076000001</v>
      </c>
      <c r="M125" s="27">
        <v>18292216.914999999</v>
      </c>
      <c r="N125" s="27">
        <v>17531356.221999999</v>
      </c>
      <c r="O125" s="27">
        <v>19434040.895</v>
      </c>
      <c r="P125" s="27">
        <v>20719779.572999999</v>
      </c>
      <c r="Q125" s="27">
        <v>19973674.689999998</v>
      </c>
      <c r="R125" s="27">
        <v>20433917.614</v>
      </c>
      <c r="S125" s="27">
        <v>15633109.529999999</v>
      </c>
      <c r="T125" s="27">
        <v>15843746.210999999</v>
      </c>
      <c r="U125" s="27">
        <v>10879919.715</v>
      </c>
      <c r="V125" s="27">
        <v>8745983.7349999994</v>
      </c>
      <c r="W125" s="27">
        <v>10389431.537</v>
      </c>
      <c r="X125" s="420">
        <v>14222344.848000001</v>
      </c>
      <c r="Y125" s="29">
        <v>52.2</v>
      </c>
      <c r="Z125" s="30">
        <f t="shared" si="7"/>
        <v>-0.19208496577700701</v>
      </c>
      <c r="AA125" s="31"/>
      <c r="AB125" s="27">
        <v>27828.635000000002</v>
      </c>
      <c r="AC125" s="27">
        <v>25021.373</v>
      </c>
      <c r="AD125" s="422">
        <v>22251.917000000001</v>
      </c>
      <c r="AE125" s="27">
        <v>23564.002999999997</v>
      </c>
      <c r="AF125" s="27">
        <v>24637.673000000003</v>
      </c>
      <c r="AG125" s="27">
        <v>26955.554</v>
      </c>
      <c r="AH125" s="27">
        <v>27057.915999999997</v>
      </c>
      <c r="AI125" s="27">
        <v>27419.296000000002</v>
      </c>
      <c r="AJ125" s="27">
        <v>30255.179</v>
      </c>
      <c r="AK125" s="27">
        <v>22246.430999999997</v>
      </c>
      <c r="AL125" s="27">
        <v>24146.476999999999</v>
      </c>
      <c r="AM125" s="27">
        <v>15895.054</v>
      </c>
      <c r="AN125" s="27">
        <v>12593.777</v>
      </c>
      <c r="AO125" s="27">
        <v>15422.414000000001</v>
      </c>
      <c r="AP125" s="420">
        <v>20603.03</v>
      </c>
      <c r="AQ125" s="30">
        <f t="shared" si="8"/>
        <v>-7.4100896565451074E-2</v>
      </c>
      <c r="AR125" s="32"/>
      <c r="AS125" s="33">
        <f t="shared" si="13"/>
        <v>2.8122063528520678</v>
      </c>
      <c r="AT125" s="34">
        <f t="shared" si="13"/>
        <v>2.7349604489526795</v>
      </c>
      <c r="AU125" s="35">
        <f t="shared" si="13"/>
        <v>2.5280863987924302</v>
      </c>
      <c r="AV125" s="34">
        <f t="shared" si="13"/>
        <v>2.5763966291780656</v>
      </c>
      <c r="AW125" s="34">
        <f t="shared" si="13"/>
        <v>2.810697893307573</v>
      </c>
      <c r="AX125" s="34">
        <f t="shared" si="13"/>
        <v>2.7740554983534218</v>
      </c>
      <c r="AY125" s="34">
        <f t="shared" si="13"/>
        <v>2.6117957389140605</v>
      </c>
      <c r="AZ125" s="34">
        <f t="shared" si="13"/>
        <v>2.7455434641405994</v>
      </c>
      <c r="BA125" s="34">
        <f t="shared" si="13"/>
        <v>2.9612705279061227</v>
      </c>
      <c r="BB125" s="34">
        <f t="shared" si="13"/>
        <v>2.8460660314966777</v>
      </c>
      <c r="BC125" s="34">
        <f t="shared" si="13"/>
        <v>3.048076721051689</v>
      </c>
      <c r="BD125" s="34">
        <f t="shared" si="13"/>
        <v>2.9219064876160257</v>
      </c>
      <c r="BE125" s="34">
        <f t="shared" si="13"/>
        <v>2.8798994787977388</v>
      </c>
      <c r="BF125" s="34">
        <f t="shared" si="13"/>
        <v>2.968865802729626</v>
      </c>
      <c r="BG125" s="34">
        <f t="shared" si="13"/>
        <v>2.8972761130731932</v>
      </c>
      <c r="BH125" s="36">
        <f t="shared" si="9"/>
        <v>0.14603524407121163</v>
      </c>
      <c r="BI125" s="25"/>
      <c r="BJ125" s="423" t="s">
        <v>572</v>
      </c>
      <c r="BK125" s="423" t="s">
        <v>660</v>
      </c>
    </row>
    <row r="126" spans="1:63" s="37" customFormat="1" ht="51" x14ac:dyDescent="0.2">
      <c r="A126" s="21">
        <v>139</v>
      </c>
      <c r="B126" s="22"/>
      <c r="C126" s="23"/>
      <c r="D126" s="24">
        <v>3136</v>
      </c>
      <c r="E126" s="26">
        <v>1</v>
      </c>
      <c r="F126" s="22" t="s">
        <v>194</v>
      </c>
      <c r="G126" s="22" t="s">
        <v>9</v>
      </c>
      <c r="H126" s="98">
        <v>594</v>
      </c>
      <c r="I126" s="25" t="s">
        <v>193</v>
      </c>
      <c r="J126" s="27">
        <v>56762214.674999997</v>
      </c>
      <c r="K126" s="27">
        <v>55569080.825000003</v>
      </c>
      <c r="L126" s="28">
        <v>65329432.376999997</v>
      </c>
      <c r="M126" s="27">
        <v>55384454.674999997</v>
      </c>
      <c r="N126" s="27">
        <v>60441820.634000003</v>
      </c>
      <c r="O126" s="27">
        <v>64924237.928000003</v>
      </c>
      <c r="P126" s="27">
        <v>56426170.259000003</v>
      </c>
      <c r="Q126" s="27">
        <v>66079098.354000002</v>
      </c>
      <c r="R126" s="27">
        <v>65894377.098999999</v>
      </c>
      <c r="S126" s="27">
        <v>46914331.664999999</v>
      </c>
      <c r="T126" s="27">
        <v>65600750.618000001</v>
      </c>
      <c r="U126" s="27">
        <v>50618220.641999997</v>
      </c>
      <c r="V126" s="27">
        <v>51332292.847000003</v>
      </c>
      <c r="W126" s="27">
        <v>58508622.141999997</v>
      </c>
      <c r="X126" s="420">
        <v>50640973.843000002</v>
      </c>
      <c r="Y126" s="29">
        <v>5.833333333333333</v>
      </c>
      <c r="Z126" s="30">
        <f t="shared" si="7"/>
        <v>-0.22483676957786092</v>
      </c>
      <c r="AA126" s="31"/>
      <c r="AB126" s="27">
        <v>77478.53</v>
      </c>
      <c r="AC126" s="27">
        <v>76505.095000000001</v>
      </c>
      <c r="AD126" s="422">
        <v>87713.638000000006</v>
      </c>
      <c r="AE126" s="27">
        <v>78573.308000000005</v>
      </c>
      <c r="AF126" s="27">
        <v>90781.119999999995</v>
      </c>
      <c r="AG126" s="27">
        <v>91777.921000000002</v>
      </c>
      <c r="AH126" s="27">
        <v>77544.221999999994</v>
      </c>
      <c r="AI126" s="27">
        <v>97876.13</v>
      </c>
      <c r="AJ126" s="27">
        <v>93785.392000000007</v>
      </c>
      <c r="AK126" s="27">
        <v>47461.175000000003</v>
      </c>
      <c r="AL126" s="27">
        <v>19507.473000000002</v>
      </c>
      <c r="AM126" s="27">
        <v>21838.012999999999</v>
      </c>
      <c r="AN126" s="27">
        <v>17382.901000000002</v>
      </c>
      <c r="AO126" s="27">
        <v>14599.72</v>
      </c>
      <c r="AP126" s="420">
        <v>13135.838</v>
      </c>
      <c r="AQ126" s="30">
        <f t="shared" si="8"/>
        <v>-0.85024178338150791</v>
      </c>
      <c r="AR126" s="32"/>
      <c r="AS126" s="33">
        <f t="shared" si="13"/>
        <v>2.7299332995942516</v>
      </c>
      <c r="AT126" s="34">
        <f t="shared" si="13"/>
        <v>2.7535130638900576</v>
      </c>
      <c r="AU126" s="35">
        <f t="shared" si="13"/>
        <v>2.6852717009333951</v>
      </c>
      <c r="AV126" s="34">
        <f t="shared" si="13"/>
        <v>2.8373776887783362</v>
      </c>
      <c r="AW126" s="34">
        <f t="shared" si="13"/>
        <v>3.0039174547608978</v>
      </c>
      <c r="AX126" s="34">
        <f t="shared" si="13"/>
        <v>2.8272313677914966</v>
      </c>
      <c r="AY126" s="34">
        <f t="shared" si="13"/>
        <v>2.7485197610990322</v>
      </c>
      <c r="AZ126" s="34">
        <f t="shared" si="13"/>
        <v>2.9623930240590277</v>
      </c>
      <c r="BA126" s="34">
        <f t="shared" si="13"/>
        <v>2.846537022699112</v>
      </c>
      <c r="BB126" s="34">
        <f t="shared" si="13"/>
        <v>2.0233124214112155</v>
      </c>
      <c r="BC126" s="34">
        <f t="shared" si="13"/>
        <v>0.59473322534353446</v>
      </c>
      <c r="BD126" s="34">
        <f t="shared" si="13"/>
        <v>0.8628518633418778</v>
      </c>
      <c r="BE126" s="34">
        <f t="shared" si="13"/>
        <v>0.67726961083975434</v>
      </c>
      <c r="BF126" s="34">
        <f t="shared" si="13"/>
        <v>0.4990621711981727</v>
      </c>
      <c r="BG126" s="34">
        <f t="shared" si="13"/>
        <v>0.51878299342048451</v>
      </c>
      <c r="BH126" s="36">
        <f t="shared" si="9"/>
        <v>-0.80680428232265788</v>
      </c>
      <c r="BI126" s="25" t="s">
        <v>322</v>
      </c>
      <c r="BJ126" s="423" t="s">
        <v>573</v>
      </c>
      <c r="BK126" s="423" t="s">
        <v>661</v>
      </c>
    </row>
    <row r="127" spans="1:63" s="37" customFormat="1" ht="51" x14ac:dyDescent="0.2">
      <c r="A127" s="21">
        <v>141</v>
      </c>
      <c r="B127" s="22"/>
      <c r="C127" s="23"/>
      <c r="D127" s="24"/>
      <c r="E127" s="26">
        <v>2</v>
      </c>
      <c r="F127" s="22"/>
      <c r="G127" s="22"/>
      <c r="H127" s="98">
        <v>594</v>
      </c>
      <c r="I127" s="25" t="s">
        <v>195</v>
      </c>
      <c r="J127" s="27">
        <v>54675861.975000001</v>
      </c>
      <c r="K127" s="27">
        <v>60984772.075000003</v>
      </c>
      <c r="L127" s="28">
        <v>46970907.023000002</v>
      </c>
      <c r="M127" s="27">
        <v>60759644.122000001</v>
      </c>
      <c r="N127" s="27">
        <v>54144396.314000003</v>
      </c>
      <c r="O127" s="27">
        <v>61300626.446000002</v>
      </c>
      <c r="P127" s="27">
        <v>63175353.961999997</v>
      </c>
      <c r="Q127" s="27">
        <v>49891788.310000002</v>
      </c>
      <c r="R127" s="27">
        <v>67241859.960999995</v>
      </c>
      <c r="S127" s="27">
        <v>52959986.715999998</v>
      </c>
      <c r="T127" s="27">
        <v>64560643.112999998</v>
      </c>
      <c r="U127" s="27">
        <v>60099426.592</v>
      </c>
      <c r="V127" s="27">
        <v>44348038.969999999</v>
      </c>
      <c r="W127" s="27">
        <v>62098516.669</v>
      </c>
      <c r="X127" s="420">
        <v>61718491.846000001</v>
      </c>
      <c r="Y127" s="29">
        <v>9.6666666666666661</v>
      </c>
      <c r="Z127" s="30">
        <f t="shared" si="7"/>
        <v>0.31397274946763587</v>
      </c>
      <c r="AA127" s="31"/>
      <c r="AB127" s="27">
        <v>76010.975999999995</v>
      </c>
      <c r="AC127" s="27">
        <v>83220.129000000001</v>
      </c>
      <c r="AD127" s="422">
        <v>62905.847000000002</v>
      </c>
      <c r="AE127" s="27">
        <v>84920.182000000001</v>
      </c>
      <c r="AF127" s="27">
        <v>80527.952999999994</v>
      </c>
      <c r="AG127" s="27">
        <v>86989.304000000004</v>
      </c>
      <c r="AH127" s="27">
        <v>86809.311000000002</v>
      </c>
      <c r="AI127" s="27">
        <v>73205.010999999999</v>
      </c>
      <c r="AJ127" s="27">
        <v>96208.414000000004</v>
      </c>
      <c r="AK127" s="27">
        <v>65675.862999999998</v>
      </c>
      <c r="AL127" s="27">
        <v>19606.017</v>
      </c>
      <c r="AM127" s="27">
        <v>24602.748</v>
      </c>
      <c r="AN127" s="27">
        <v>12036.892</v>
      </c>
      <c r="AO127" s="27">
        <v>11797.382</v>
      </c>
      <c r="AP127" s="420">
        <v>15002.196</v>
      </c>
      <c r="AQ127" s="30">
        <f t="shared" si="8"/>
        <v>-0.76151348856331269</v>
      </c>
      <c r="AR127" s="32"/>
      <c r="AS127" s="33">
        <f t="shared" si="13"/>
        <v>2.7804216798540926</v>
      </c>
      <c r="AT127" s="34">
        <f t="shared" si="13"/>
        <v>2.7292101345448865</v>
      </c>
      <c r="AU127" s="35">
        <f t="shared" si="13"/>
        <v>2.6785025449560607</v>
      </c>
      <c r="AV127" s="34">
        <f t="shared" si="13"/>
        <v>2.7952824025594283</v>
      </c>
      <c r="AW127" s="34">
        <f t="shared" si="13"/>
        <v>2.9745627796085725</v>
      </c>
      <c r="AX127" s="34">
        <f t="shared" si="13"/>
        <v>2.838121208324984</v>
      </c>
      <c r="AY127" s="34">
        <f t="shared" si="13"/>
        <v>2.7482018083259443</v>
      </c>
      <c r="AZ127" s="34">
        <f t="shared" si="13"/>
        <v>2.934551495534476</v>
      </c>
      <c r="BA127" s="34">
        <f t="shared" si="13"/>
        <v>2.8615631410493547</v>
      </c>
      <c r="BB127" s="34">
        <f t="shared" si="13"/>
        <v>2.4802069287588528</v>
      </c>
      <c r="BC127" s="34">
        <f t="shared" si="13"/>
        <v>0.60736746273371967</v>
      </c>
      <c r="BD127" s="34">
        <f t="shared" si="13"/>
        <v>0.81873486637474635</v>
      </c>
      <c r="BE127" s="34">
        <f t="shared" si="13"/>
        <v>0.54283762166541638</v>
      </c>
      <c r="BF127" s="34">
        <f t="shared" si="13"/>
        <v>0.37995696621492192</v>
      </c>
      <c r="BG127" s="34">
        <f t="shared" si="13"/>
        <v>0.48614914432560941</v>
      </c>
      <c r="BH127" s="36">
        <f t="shared" si="9"/>
        <v>-0.81849965188904295</v>
      </c>
      <c r="BI127" s="25" t="s">
        <v>322</v>
      </c>
      <c r="BJ127" s="423" t="s">
        <v>574</v>
      </c>
      <c r="BK127" s="423" t="s">
        <v>661</v>
      </c>
    </row>
    <row r="128" spans="1:63" s="37" customFormat="1" ht="51" x14ac:dyDescent="0.2">
      <c r="A128" s="21">
        <v>142</v>
      </c>
      <c r="B128" s="22"/>
      <c r="C128" s="23"/>
      <c r="D128" s="24">
        <v>3140</v>
      </c>
      <c r="E128" s="26">
        <v>3</v>
      </c>
      <c r="F128" s="22" t="s">
        <v>197</v>
      </c>
      <c r="G128" s="22" t="s">
        <v>9</v>
      </c>
      <c r="H128" s="98">
        <v>1001</v>
      </c>
      <c r="I128" s="25" t="s">
        <v>196</v>
      </c>
      <c r="J128" s="27">
        <v>39402934.967</v>
      </c>
      <c r="K128" s="27">
        <v>23298009.649999999</v>
      </c>
      <c r="L128" s="28">
        <v>49044373.840999998</v>
      </c>
      <c r="M128" s="27">
        <v>37068971.799999997</v>
      </c>
      <c r="N128" s="27">
        <v>49840508.986000001</v>
      </c>
      <c r="O128" s="27">
        <v>49971368.395999998</v>
      </c>
      <c r="P128" s="27">
        <v>38418519.843999997</v>
      </c>
      <c r="Q128" s="27">
        <v>50610239.838</v>
      </c>
      <c r="R128" s="27">
        <v>44762794.171999998</v>
      </c>
      <c r="S128" s="27">
        <v>40885009.567000002</v>
      </c>
      <c r="T128" s="27">
        <v>49599397.670999996</v>
      </c>
      <c r="U128" s="27">
        <v>47563993.394000001</v>
      </c>
      <c r="V128" s="27">
        <v>30641751.794</v>
      </c>
      <c r="W128" s="27">
        <v>34347206.247000001</v>
      </c>
      <c r="X128" s="420">
        <v>29134958.405999999</v>
      </c>
      <c r="Y128" s="29">
        <v>26</v>
      </c>
      <c r="Z128" s="30">
        <f t="shared" si="7"/>
        <v>-0.40594697976052402</v>
      </c>
      <c r="AA128" s="31"/>
      <c r="AB128" s="27">
        <v>28910.543000000001</v>
      </c>
      <c r="AC128" s="27">
        <v>17708.365000000002</v>
      </c>
      <c r="AD128" s="422">
        <v>39265.627999999997</v>
      </c>
      <c r="AE128" s="27">
        <v>35806.32</v>
      </c>
      <c r="AF128" s="27">
        <v>50613.120000000003</v>
      </c>
      <c r="AG128" s="27">
        <v>59502.258999999998</v>
      </c>
      <c r="AH128" s="27">
        <v>45447.052000000003</v>
      </c>
      <c r="AI128" s="27">
        <v>58860.135000000002</v>
      </c>
      <c r="AJ128" s="27">
        <v>51090.451999999997</v>
      </c>
      <c r="AK128" s="27">
        <v>15289.099</v>
      </c>
      <c r="AL128" s="27">
        <v>9022.3150000000005</v>
      </c>
      <c r="AM128" s="27">
        <v>9313.2540000000008</v>
      </c>
      <c r="AN128" s="27">
        <v>6311.5709999999999</v>
      </c>
      <c r="AO128" s="27">
        <v>6277.1639999999998</v>
      </c>
      <c r="AP128" s="420">
        <v>4712.7650000000003</v>
      </c>
      <c r="AQ128" s="30">
        <f t="shared" si="8"/>
        <v>-0.87997734303396347</v>
      </c>
      <c r="AR128" s="32"/>
      <c r="AS128" s="33">
        <f t="shared" si="13"/>
        <v>1.4674309426042811</v>
      </c>
      <c r="AT128" s="34">
        <f t="shared" si="13"/>
        <v>1.520161186816231</v>
      </c>
      <c r="AU128" s="35">
        <f t="shared" si="13"/>
        <v>1.6012286394887079</v>
      </c>
      <c r="AV128" s="34">
        <f t="shared" si="13"/>
        <v>1.9318755423370013</v>
      </c>
      <c r="AW128" s="34">
        <f t="shared" si="13"/>
        <v>2.031003335628736</v>
      </c>
      <c r="AX128" s="34">
        <f t="shared" si="13"/>
        <v>2.3814540569900786</v>
      </c>
      <c r="AY128" s="34">
        <f t="shared" si="13"/>
        <v>2.3658929175064345</v>
      </c>
      <c r="AZ128" s="34">
        <f t="shared" si="13"/>
        <v>2.3260168372411338</v>
      </c>
      <c r="BA128" s="34">
        <f t="shared" si="13"/>
        <v>2.2827195194154379</v>
      </c>
      <c r="BB128" s="34">
        <f t="shared" si="13"/>
        <v>0.74790732162824147</v>
      </c>
      <c r="BC128" s="34">
        <f t="shared" si="13"/>
        <v>0.36380744217283945</v>
      </c>
      <c r="BD128" s="34">
        <f t="shared" si="13"/>
        <v>0.39160942281918776</v>
      </c>
      <c r="BE128" s="34">
        <f t="shared" si="13"/>
        <v>0.41195888814920018</v>
      </c>
      <c r="BF128" s="34">
        <f t="shared" si="13"/>
        <v>0.36551234792484866</v>
      </c>
      <c r="BG128" s="34">
        <f t="shared" si="13"/>
        <v>0.32351273232155786</v>
      </c>
      <c r="BH128" s="36">
        <f t="shared" si="9"/>
        <v>-0.79795968898928793</v>
      </c>
      <c r="BI128" s="25" t="s">
        <v>324</v>
      </c>
      <c r="BJ128" s="423" t="s">
        <v>575</v>
      </c>
      <c r="BK128" s="423" t="s">
        <v>655</v>
      </c>
    </row>
    <row r="129" spans="1:67" s="37" customFormat="1" ht="51" x14ac:dyDescent="0.2">
      <c r="A129" s="21">
        <v>143</v>
      </c>
      <c r="B129" s="22"/>
      <c r="C129" s="23"/>
      <c r="D129" s="24"/>
      <c r="E129" s="26" t="s">
        <v>351</v>
      </c>
      <c r="F129" s="22"/>
      <c r="G129" s="22"/>
      <c r="H129" s="98">
        <v>1613</v>
      </c>
      <c r="I129" s="25" t="s">
        <v>198</v>
      </c>
      <c r="J129" s="27">
        <v>38387233.719999999</v>
      </c>
      <c r="K129" s="27">
        <v>32460778.379999999</v>
      </c>
      <c r="L129" s="28">
        <v>36466606.887999997</v>
      </c>
      <c r="M129" s="27">
        <v>39640717.325000003</v>
      </c>
      <c r="N129" s="27">
        <v>40970101.357999995</v>
      </c>
      <c r="O129" s="27">
        <v>37951844.859999999</v>
      </c>
      <c r="P129" s="27">
        <v>41247129.487999998</v>
      </c>
      <c r="Q129" s="27">
        <v>40822089.213</v>
      </c>
      <c r="R129" s="27">
        <v>40988819.5</v>
      </c>
      <c r="S129" s="27">
        <v>38623832.744000003</v>
      </c>
      <c r="T129" s="27">
        <v>47618400.832000002</v>
      </c>
      <c r="U129" s="27">
        <v>43125785.708000004</v>
      </c>
      <c r="V129" s="27">
        <v>28307393.559999999</v>
      </c>
      <c r="W129" s="27">
        <v>31579903.513999999</v>
      </c>
      <c r="X129" s="420">
        <v>30570244.237999998</v>
      </c>
      <c r="Y129" s="29">
        <v>44</v>
      </c>
      <c r="Z129" s="30">
        <f t="shared" si="7"/>
        <v>-0.16169211103488504</v>
      </c>
      <c r="AA129" s="31"/>
      <c r="AB129" s="27">
        <v>31986.346999999998</v>
      </c>
      <c r="AC129" s="27">
        <v>26564.33</v>
      </c>
      <c r="AD129" s="422">
        <v>29666.236000000001</v>
      </c>
      <c r="AE129" s="27">
        <v>37924.678</v>
      </c>
      <c r="AF129" s="27">
        <v>41460.419000000002</v>
      </c>
      <c r="AG129" s="27">
        <v>45099.383999999998</v>
      </c>
      <c r="AH129" s="27">
        <v>48097.926999999996</v>
      </c>
      <c r="AI129" s="27">
        <v>47288.066000000006</v>
      </c>
      <c r="AJ129" s="27">
        <v>47936.059000000001</v>
      </c>
      <c r="AK129" s="27">
        <v>43765.721999999994</v>
      </c>
      <c r="AL129" s="27">
        <v>8799.259</v>
      </c>
      <c r="AM129" s="27">
        <v>8343.0069999999996</v>
      </c>
      <c r="AN129" s="27">
        <v>5942.9230000000007</v>
      </c>
      <c r="AO129" s="27">
        <v>5898.9050000000007</v>
      </c>
      <c r="AP129" s="420">
        <v>5102.2240000000002</v>
      </c>
      <c r="AQ129" s="30">
        <f t="shared" si="8"/>
        <v>-0.82801242462980484</v>
      </c>
      <c r="AR129" s="32"/>
      <c r="AS129" s="33">
        <f t="shared" si="13"/>
        <v>1.6665096127171519</v>
      </c>
      <c r="AT129" s="34">
        <f t="shared" si="13"/>
        <v>1.6367032046506336</v>
      </c>
      <c r="AU129" s="35">
        <f t="shared" si="13"/>
        <v>1.6270357201652461</v>
      </c>
      <c r="AV129" s="34">
        <f t="shared" si="13"/>
        <v>1.9134203697208194</v>
      </c>
      <c r="AW129" s="34">
        <f t="shared" si="13"/>
        <v>2.0239353882830589</v>
      </c>
      <c r="AX129" s="34">
        <f t="shared" si="13"/>
        <v>2.3766635938972902</v>
      </c>
      <c r="AY129" s="34">
        <f t="shared" si="13"/>
        <v>2.3321829953763493</v>
      </c>
      <c r="AZ129" s="34">
        <f t="shared" si="13"/>
        <v>2.3167881366023217</v>
      </c>
      <c r="BA129" s="34">
        <f t="shared" si="13"/>
        <v>2.3389821704916387</v>
      </c>
      <c r="BB129" s="34">
        <f t="shared" si="13"/>
        <v>2.2662547391441237</v>
      </c>
      <c r="BC129" s="34">
        <f t="shared" si="13"/>
        <v>0.36957389774781418</v>
      </c>
      <c r="BD129" s="34">
        <f t="shared" si="13"/>
        <v>0.38691501444122506</v>
      </c>
      <c r="BE129" s="34">
        <f t="shared" si="13"/>
        <v>0.41988486063921465</v>
      </c>
      <c r="BF129" s="34">
        <f t="shared" si="13"/>
        <v>0.37358600525076963</v>
      </c>
      <c r="BG129" s="34">
        <f t="shared" si="13"/>
        <v>0.33380328663895581</v>
      </c>
      <c r="BH129" s="36">
        <f t="shared" si="9"/>
        <v>-0.79483960769770079</v>
      </c>
      <c r="BI129" s="25" t="s">
        <v>322</v>
      </c>
      <c r="BJ129" s="423" t="s">
        <v>576</v>
      </c>
      <c r="BK129" s="423" t="s">
        <v>655</v>
      </c>
    </row>
    <row r="130" spans="1:67" s="37" customFormat="1" x14ac:dyDescent="0.2">
      <c r="A130" s="21">
        <v>144</v>
      </c>
      <c r="B130" s="22"/>
      <c r="C130" s="23"/>
      <c r="D130" s="24">
        <v>3148</v>
      </c>
      <c r="E130" s="26" t="s">
        <v>351</v>
      </c>
      <c r="F130" s="22" t="s">
        <v>200</v>
      </c>
      <c r="G130" s="22" t="s">
        <v>9</v>
      </c>
      <c r="H130" s="98">
        <v>3803</v>
      </c>
      <c r="I130" s="25" t="s">
        <v>199</v>
      </c>
      <c r="J130" s="27">
        <v>13315766.851</v>
      </c>
      <c r="K130" s="27">
        <v>13552621.09</v>
      </c>
      <c r="L130" s="28">
        <v>12754508.603999998</v>
      </c>
      <c r="M130" s="27">
        <v>11627784.009</v>
      </c>
      <c r="N130" s="27">
        <v>11539692.613</v>
      </c>
      <c r="O130" s="27">
        <v>7850609.0810000002</v>
      </c>
      <c r="P130" s="27">
        <v>11527508.245999999</v>
      </c>
      <c r="Q130" s="27">
        <v>10264494.522</v>
      </c>
      <c r="R130" s="27">
        <v>0</v>
      </c>
      <c r="S130" s="27">
        <v>0</v>
      </c>
      <c r="T130" s="27">
        <v>0</v>
      </c>
      <c r="U130" s="27">
        <v>0</v>
      </c>
      <c r="V130" s="27">
        <v>0</v>
      </c>
      <c r="W130" s="27">
        <v>0</v>
      </c>
      <c r="X130" s="420">
        <v>0</v>
      </c>
      <c r="Y130" s="29">
        <v>77.5</v>
      </c>
      <c r="Z130" s="30">
        <f t="shared" ref="Z130:Z169" si="14">(X130-L130)/L130</f>
        <v>-1</v>
      </c>
      <c r="AA130" s="31"/>
      <c r="AB130" s="27">
        <v>18775.287</v>
      </c>
      <c r="AC130" s="27">
        <v>17106.911</v>
      </c>
      <c r="AD130" s="422">
        <v>17134.315999999999</v>
      </c>
      <c r="AE130" s="27">
        <v>15962.466</v>
      </c>
      <c r="AF130" s="27">
        <v>15719.664000000001</v>
      </c>
      <c r="AG130" s="27">
        <v>10354.768</v>
      </c>
      <c r="AH130" s="27">
        <v>15961.574000000001</v>
      </c>
      <c r="AI130" s="27">
        <v>13571.654</v>
      </c>
      <c r="AJ130" s="27">
        <v>0</v>
      </c>
      <c r="AK130" s="27">
        <v>0</v>
      </c>
      <c r="AL130" s="27">
        <v>0</v>
      </c>
      <c r="AM130" s="27">
        <v>0</v>
      </c>
      <c r="AN130" s="27">
        <v>0</v>
      </c>
      <c r="AO130" s="27">
        <v>0</v>
      </c>
      <c r="AP130" s="420">
        <v>0</v>
      </c>
      <c r="AQ130" s="30">
        <f t="shared" ref="AQ130:AQ169" si="15">(AP130-AD130)/AD130</f>
        <v>-1</v>
      </c>
      <c r="AR130" s="32"/>
      <c r="AS130" s="33">
        <f t="shared" si="13"/>
        <v>2.8200083720435516</v>
      </c>
      <c r="AT130" s="34">
        <f t="shared" si="13"/>
        <v>2.5245169751883028</v>
      </c>
      <c r="AU130" s="35">
        <f t="shared" si="13"/>
        <v>2.686785752706526</v>
      </c>
      <c r="AV130" s="34">
        <f t="shared" si="13"/>
        <v>2.7455731870569529</v>
      </c>
      <c r="AW130" s="34">
        <f t="shared" si="13"/>
        <v>2.7244510797958461</v>
      </c>
      <c r="AX130" s="34">
        <f t="shared" si="13"/>
        <v>2.6379527736416151</v>
      </c>
      <c r="AY130" s="34">
        <f t="shared" si="13"/>
        <v>2.7693016841759546</v>
      </c>
      <c r="AZ130" s="34">
        <f t="shared" si="13"/>
        <v>2.6443881812030257</v>
      </c>
      <c r="BA130" s="34">
        <f t="shared" si="13"/>
        <v>0</v>
      </c>
      <c r="BB130" s="34">
        <f t="shared" si="13"/>
        <v>0</v>
      </c>
      <c r="BC130" s="34">
        <f t="shared" si="13"/>
        <v>0</v>
      </c>
      <c r="BD130" s="34">
        <f t="shared" si="13"/>
        <v>0</v>
      </c>
      <c r="BE130" s="34">
        <f t="shared" si="13"/>
        <v>0</v>
      </c>
      <c r="BF130" s="34">
        <f t="shared" si="13"/>
        <v>0</v>
      </c>
      <c r="BG130" s="34">
        <f t="shared" si="13"/>
        <v>0</v>
      </c>
      <c r="BH130" s="36">
        <f t="shared" ref="BH130:BH168" si="16">(BG130-AU130)/AU130</f>
        <v>-1</v>
      </c>
      <c r="BI130" s="25" t="s">
        <v>323</v>
      </c>
      <c r="BJ130" s="423" t="s">
        <v>341</v>
      </c>
      <c r="BK130" s="423" t="s">
        <v>662</v>
      </c>
    </row>
    <row r="131" spans="1:67" s="37" customFormat="1" x14ac:dyDescent="0.2">
      <c r="A131" s="21">
        <v>145</v>
      </c>
      <c r="B131" s="22"/>
      <c r="C131" s="23"/>
      <c r="D131" s="24">
        <v>3149</v>
      </c>
      <c r="E131" s="26">
        <v>2</v>
      </c>
      <c r="F131" s="22" t="s">
        <v>202</v>
      </c>
      <c r="G131" s="22" t="s">
        <v>9</v>
      </c>
      <c r="H131" s="98">
        <v>594</v>
      </c>
      <c r="I131" s="25" t="s">
        <v>203</v>
      </c>
      <c r="J131" s="27">
        <v>41158580.789999999</v>
      </c>
      <c r="K131" s="27">
        <v>47660783.831</v>
      </c>
      <c r="L131" s="28">
        <v>39251475.141999997</v>
      </c>
      <c r="M131" s="27">
        <v>47678640.799999997</v>
      </c>
      <c r="N131" s="27">
        <v>43405748.369999997</v>
      </c>
      <c r="O131" s="27">
        <v>49098549.910999998</v>
      </c>
      <c r="P131" s="27">
        <v>49291549.747000001</v>
      </c>
      <c r="Q131" s="27">
        <v>43363601.781000003</v>
      </c>
      <c r="R131" s="27">
        <v>50030870.960000001</v>
      </c>
      <c r="S131" s="27">
        <v>44932838.592</v>
      </c>
      <c r="T131" s="27">
        <v>39068708.031000003</v>
      </c>
      <c r="U131" s="27">
        <v>43666149.254000001</v>
      </c>
      <c r="V131" s="27">
        <v>38868248.394000001</v>
      </c>
      <c r="W131" s="27">
        <v>33116888.515000001</v>
      </c>
      <c r="X131" s="420">
        <v>36049786.942000002</v>
      </c>
      <c r="Y131" s="29">
        <v>11.5</v>
      </c>
      <c r="Z131" s="30">
        <f t="shared" si="14"/>
        <v>-8.1568608273122303E-2</v>
      </c>
      <c r="AA131" s="31"/>
      <c r="AB131" s="27">
        <v>49722.97</v>
      </c>
      <c r="AC131" s="27">
        <v>61158.283000000003</v>
      </c>
      <c r="AD131" s="422">
        <v>50440.620999999999</v>
      </c>
      <c r="AE131" s="27">
        <v>66833.968999999997</v>
      </c>
      <c r="AF131" s="27">
        <v>62495.000999999997</v>
      </c>
      <c r="AG131" s="27">
        <v>67532.604999999996</v>
      </c>
      <c r="AH131" s="27">
        <v>67041.438999999998</v>
      </c>
      <c r="AI131" s="27">
        <v>62033.593999999997</v>
      </c>
      <c r="AJ131" s="27">
        <v>20563.463</v>
      </c>
      <c r="AK131" s="27">
        <v>8480.7430000000004</v>
      </c>
      <c r="AL131" s="27">
        <v>8483.52</v>
      </c>
      <c r="AM131" s="27">
        <v>9482.7950000000001</v>
      </c>
      <c r="AN131" s="27">
        <v>7956.7529999999997</v>
      </c>
      <c r="AO131" s="27">
        <v>6439.5720000000001</v>
      </c>
      <c r="AP131" s="420">
        <v>6201.0119999999997</v>
      </c>
      <c r="AQ131" s="30">
        <f t="shared" si="15"/>
        <v>-0.87706313132029035</v>
      </c>
      <c r="AR131" s="32"/>
      <c r="AS131" s="33">
        <f t="shared" si="13"/>
        <v>2.4161654287205563</v>
      </c>
      <c r="AT131" s="34">
        <f t="shared" si="13"/>
        <v>2.5663985391789055</v>
      </c>
      <c r="AU131" s="35">
        <f t="shared" si="13"/>
        <v>2.570126132458515</v>
      </c>
      <c r="AV131" s="34">
        <f t="shared" si="13"/>
        <v>2.8035182160645822</v>
      </c>
      <c r="AW131" s="34">
        <f t="shared" si="13"/>
        <v>2.8795725610939398</v>
      </c>
      <c r="AX131" s="34">
        <f t="shared" si="13"/>
        <v>2.7509001843197023</v>
      </c>
      <c r="AY131" s="34">
        <f t="shared" si="13"/>
        <v>2.7202000888227418</v>
      </c>
      <c r="AZ131" s="34">
        <f t="shared" si="13"/>
        <v>2.8610904746007679</v>
      </c>
      <c r="BA131" s="34">
        <f t="shared" si="13"/>
        <v>0.82203098228854021</v>
      </c>
      <c r="BB131" s="34">
        <f t="shared" si="13"/>
        <v>0.37748529875919928</v>
      </c>
      <c r="BC131" s="34">
        <f t="shared" si="13"/>
        <v>0.43428720464820836</v>
      </c>
      <c r="BD131" s="34">
        <f t="shared" si="13"/>
        <v>0.43433163500815619</v>
      </c>
      <c r="BE131" s="34">
        <f t="shared" si="13"/>
        <v>0.40942174287577443</v>
      </c>
      <c r="BF131" s="34">
        <f t="shared" si="13"/>
        <v>0.38889957896154725</v>
      </c>
      <c r="BG131" s="34">
        <f t="shared" si="13"/>
        <v>0.34402489035381661</v>
      </c>
      <c r="BH131" s="36">
        <f t="shared" si="16"/>
        <v>-0.86614474441192835</v>
      </c>
      <c r="BI131" s="25" t="s">
        <v>324</v>
      </c>
      <c r="BJ131" s="423" t="s">
        <v>577</v>
      </c>
      <c r="BK131" s="423" t="s">
        <v>663</v>
      </c>
    </row>
    <row r="132" spans="1:67" s="37" customFormat="1" x14ac:dyDescent="0.2">
      <c r="A132" s="21">
        <v>147</v>
      </c>
      <c r="B132" s="22"/>
      <c r="C132" s="23"/>
      <c r="D132" s="24"/>
      <c r="E132" s="26">
        <v>1</v>
      </c>
      <c r="F132" s="22"/>
      <c r="G132" s="22"/>
      <c r="H132" s="98">
        <v>602</v>
      </c>
      <c r="I132" s="25" t="s">
        <v>201</v>
      </c>
      <c r="J132" s="27">
        <v>45878959.960000001</v>
      </c>
      <c r="K132" s="27">
        <v>37812972.854000002</v>
      </c>
      <c r="L132" s="28">
        <v>48024991.090999998</v>
      </c>
      <c r="M132" s="27">
        <v>42479970.935999997</v>
      </c>
      <c r="N132" s="27">
        <v>45421979.329000004</v>
      </c>
      <c r="O132" s="27">
        <v>44319311.409999996</v>
      </c>
      <c r="P132" s="27">
        <v>46983373.965000004</v>
      </c>
      <c r="Q132" s="27">
        <v>46817910.881999999</v>
      </c>
      <c r="R132" s="27">
        <v>35786833.813000001</v>
      </c>
      <c r="S132" s="27">
        <v>48352785.803999998</v>
      </c>
      <c r="T132" s="27">
        <v>48357122.045999996</v>
      </c>
      <c r="U132" s="27">
        <v>39779518.480999999</v>
      </c>
      <c r="V132" s="27">
        <v>38046438.721000001</v>
      </c>
      <c r="W132" s="27">
        <v>34339654.424000002</v>
      </c>
      <c r="X132" s="420">
        <v>29090841.366</v>
      </c>
      <c r="Y132" s="29">
        <v>12.666666666666666</v>
      </c>
      <c r="Z132" s="30">
        <f t="shared" si="14"/>
        <v>-0.39425618401724816</v>
      </c>
      <c r="AA132" s="31"/>
      <c r="AB132" s="27">
        <v>58244.296000000002</v>
      </c>
      <c r="AC132" s="27">
        <v>50341.510999999999</v>
      </c>
      <c r="AD132" s="422">
        <v>61004.781999999999</v>
      </c>
      <c r="AE132" s="27">
        <v>57943.915000000001</v>
      </c>
      <c r="AF132" s="27">
        <v>64483.133999999998</v>
      </c>
      <c r="AG132" s="27">
        <v>60062.718000000001</v>
      </c>
      <c r="AH132" s="27">
        <v>62315.347000000002</v>
      </c>
      <c r="AI132" s="27">
        <v>65746.055999999997</v>
      </c>
      <c r="AJ132" s="27">
        <v>22076.201000000001</v>
      </c>
      <c r="AK132" s="27">
        <v>8945.1440000000002</v>
      </c>
      <c r="AL132" s="27">
        <v>10657.939</v>
      </c>
      <c r="AM132" s="27">
        <v>8281.6740000000009</v>
      </c>
      <c r="AN132" s="27">
        <v>7179.8860000000004</v>
      </c>
      <c r="AO132" s="27">
        <v>5996.357</v>
      </c>
      <c r="AP132" s="420">
        <v>4778.7910000000002</v>
      </c>
      <c r="AQ132" s="30">
        <f t="shared" si="15"/>
        <v>-0.92166530486085507</v>
      </c>
      <c r="AR132" s="32"/>
      <c r="AS132" s="33">
        <f t="shared" si="13"/>
        <v>2.5390416892963934</v>
      </c>
      <c r="AT132" s="34">
        <f t="shared" si="13"/>
        <v>2.6626581937566267</v>
      </c>
      <c r="AU132" s="35">
        <f t="shared" si="13"/>
        <v>2.5405431886246594</v>
      </c>
      <c r="AV132" s="34">
        <f t="shared" si="13"/>
        <v>2.728058128255213</v>
      </c>
      <c r="AW132" s="34">
        <f t="shared" si="13"/>
        <v>2.8392921203603412</v>
      </c>
      <c r="AX132" s="34">
        <f t="shared" si="13"/>
        <v>2.7104535738092599</v>
      </c>
      <c r="AY132" s="34">
        <f t="shared" si="13"/>
        <v>2.6526552582801508</v>
      </c>
      <c r="AZ132" s="34">
        <f t="shared" si="13"/>
        <v>2.8085856357711712</v>
      </c>
      <c r="BA132" s="34">
        <f t="shared" si="13"/>
        <v>1.233761059464308</v>
      </c>
      <c r="BB132" s="34">
        <f t="shared" si="13"/>
        <v>0.36999497965885597</v>
      </c>
      <c r="BC132" s="34">
        <f t="shared" si="13"/>
        <v>0.44080121186126719</v>
      </c>
      <c r="BD132" s="34">
        <f t="shared" si="13"/>
        <v>0.41637879573407105</v>
      </c>
      <c r="BE132" s="34">
        <f t="shared" si="13"/>
        <v>0.37742749341935183</v>
      </c>
      <c r="BF132" s="34">
        <f t="shared" si="13"/>
        <v>0.34923805149356091</v>
      </c>
      <c r="BG132" s="34">
        <f t="shared" si="13"/>
        <v>0.3285426461116539</v>
      </c>
      <c r="BH132" s="36">
        <f t="shared" si="16"/>
        <v>-0.87068015706927904</v>
      </c>
      <c r="BI132" s="25" t="s">
        <v>324</v>
      </c>
      <c r="BJ132" s="423" t="s">
        <v>462</v>
      </c>
      <c r="BK132" s="423" t="s">
        <v>663</v>
      </c>
    </row>
    <row r="133" spans="1:67" s="37" customFormat="1" x14ac:dyDescent="0.2">
      <c r="A133" s="21">
        <v>148</v>
      </c>
      <c r="B133" s="22"/>
      <c r="C133" s="23"/>
      <c r="D133" s="24">
        <v>3178</v>
      </c>
      <c r="E133" s="26">
        <v>2</v>
      </c>
      <c r="F133" s="22" t="s">
        <v>205</v>
      </c>
      <c r="G133" s="22" t="s">
        <v>9</v>
      </c>
      <c r="H133" s="98">
        <v>3179</v>
      </c>
      <c r="I133" s="25" t="s">
        <v>204</v>
      </c>
      <c r="J133" s="27">
        <v>11551322.199999999</v>
      </c>
      <c r="K133" s="27">
        <v>8936362.6999999993</v>
      </c>
      <c r="L133" s="28">
        <v>10861289.352</v>
      </c>
      <c r="M133" s="27">
        <v>10840789.833000001</v>
      </c>
      <c r="N133" s="27">
        <v>10385043.793</v>
      </c>
      <c r="O133" s="27">
        <v>10141717.539000001</v>
      </c>
      <c r="P133" s="27">
        <v>9341468.4489999991</v>
      </c>
      <c r="Q133" s="27">
        <v>10591355.454</v>
      </c>
      <c r="R133" s="27">
        <v>6149841.3360000001</v>
      </c>
      <c r="S133" s="27">
        <v>2983288.605</v>
      </c>
      <c r="T133" s="27">
        <v>8649696.4509999994</v>
      </c>
      <c r="U133" s="27">
        <v>8724519.0769999996</v>
      </c>
      <c r="V133" s="27">
        <v>870255.89899999998</v>
      </c>
      <c r="W133" s="27">
        <v>0</v>
      </c>
      <c r="X133" s="420">
        <v>0</v>
      </c>
      <c r="Y133" s="29">
        <v>73.666666666666671</v>
      </c>
      <c r="Z133" s="30">
        <f t="shared" si="14"/>
        <v>-1</v>
      </c>
      <c r="AA133" s="31"/>
      <c r="AB133" s="27">
        <v>16966.203000000001</v>
      </c>
      <c r="AC133" s="27">
        <v>13628.357</v>
      </c>
      <c r="AD133" s="422">
        <v>16741.356</v>
      </c>
      <c r="AE133" s="27">
        <v>16840.8</v>
      </c>
      <c r="AF133" s="27">
        <v>16569.944</v>
      </c>
      <c r="AG133" s="27">
        <v>15458.599</v>
      </c>
      <c r="AH133" s="27">
        <v>14155.087</v>
      </c>
      <c r="AI133" s="27">
        <v>15785.342000000001</v>
      </c>
      <c r="AJ133" s="27">
        <v>9013.3539999999994</v>
      </c>
      <c r="AK133" s="27">
        <v>4521.857</v>
      </c>
      <c r="AL133" s="27">
        <v>13425.342000000001</v>
      </c>
      <c r="AM133" s="27">
        <v>13242.558000000001</v>
      </c>
      <c r="AN133" s="27">
        <v>1232.808</v>
      </c>
      <c r="AO133" s="27">
        <v>0</v>
      </c>
      <c r="AP133" s="420">
        <v>0</v>
      </c>
      <c r="AQ133" s="30">
        <f t="shared" si="15"/>
        <v>-1</v>
      </c>
      <c r="AR133" s="32"/>
      <c r="AS133" s="33">
        <f t="shared" si="13"/>
        <v>2.9375343716063953</v>
      </c>
      <c r="AT133" s="34">
        <f t="shared" si="13"/>
        <v>3.0500903908029606</v>
      </c>
      <c r="AU133" s="35">
        <f t="shared" si="13"/>
        <v>3.0827566520759793</v>
      </c>
      <c r="AV133" s="34">
        <f t="shared" si="13"/>
        <v>3.1069322917294486</v>
      </c>
      <c r="AW133" s="34">
        <f t="shared" si="13"/>
        <v>3.1911168272913608</v>
      </c>
      <c r="AX133" s="34">
        <f t="shared" si="13"/>
        <v>3.0485169677727502</v>
      </c>
      <c r="AY133" s="34">
        <f t="shared" si="13"/>
        <v>3.0305914058972809</v>
      </c>
      <c r="AZ133" s="34">
        <f t="shared" si="13"/>
        <v>2.9807973244894552</v>
      </c>
      <c r="BA133" s="34">
        <f t="shared" si="13"/>
        <v>2.9312476558500924</v>
      </c>
      <c r="BB133" s="34">
        <f t="shared" si="13"/>
        <v>3.0314579638197627</v>
      </c>
      <c r="BC133" s="34">
        <f t="shared" si="13"/>
        <v>3.1042342528558637</v>
      </c>
      <c r="BD133" s="34">
        <f t="shared" si="13"/>
        <v>3.0357107098110827</v>
      </c>
      <c r="BE133" s="34">
        <f t="shared" si="13"/>
        <v>2.8332080286191776</v>
      </c>
      <c r="BF133" s="34">
        <f t="shared" si="13"/>
        <v>0</v>
      </c>
      <c r="BG133" s="34">
        <f t="shared" si="13"/>
        <v>0</v>
      </c>
      <c r="BH133" s="36">
        <f t="shared" si="16"/>
        <v>-1</v>
      </c>
      <c r="BI133" s="25"/>
      <c r="BJ133" s="423" t="s">
        <v>579</v>
      </c>
      <c r="BK133" s="423" t="s">
        <v>654</v>
      </c>
    </row>
    <row r="134" spans="1:67" s="37" customFormat="1" ht="89.25" x14ac:dyDescent="0.2">
      <c r="A134" s="21">
        <v>149</v>
      </c>
      <c r="B134" s="22"/>
      <c r="C134" s="23"/>
      <c r="D134" s="24">
        <v>3179</v>
      </c>
      <c r="E134" s="26" t="s">
        <v>351</v>
      </c>
      <c r="F134" s="22" t="s">
        <v>207</v>
      </c>
      <c r="G134" s="22" t="s">
        <v>9</v>
      </c>
      <c r="H134" s="98">
        <v>594</v>
      </c>
      <c r="I134" s="25" t="s">
        <v>206</v>
      </c>
      <c r="J134" s="27">
        <v>49792245.636</v>
      </c>
      <c r="K134" s="27">
        <v>52888604.262999997</v>
      </c>
      <c r="L134" s="28">
        <v>50716945.085500002</v>
      </c>
      <c r="M134" s="27">
        <v>39480755.328999996</v>
      </c>
      <c r="N134" s="27">
        <v>46629200.218000002</v>
      </c>
      <c r="O134" s="27">
        <v>37264664.088500001</v>
      </c>
      <c r="P134" s="27">
        <v>51992071.338</v>
      </c>
      <c r="Q134" s="27">
        <v>49630595.636500001</v>
      </c>
      <c r="R134" s="27">
        <v>52876000.720500007</v>
      </c>
      <c r="S134" s="27">
        <v>47447719.620499998</v>
      </c>
      <c r="T134" s="27">
        <v>49551143.960500002</v>
      </c>
      <c r="U134" s="27">
        <v>57486951.493000001</v>
      </c>
      <c r="V134" s="27">
        <v>46671817.339999996</v>
      </c>
      <c r="W134" s="27">
        <v>40925175.237499997</v>
      </c>
      <c r="X134" s="420">
        <v>0</v>
      </c>
      <c r="Y134" s="29">
        <v>8</v>
      </c>
      <c r="Z134" s="30">
        <f t="shared" si="14"/>
        <v>-1</v>
      </c>
      <c r="AA134" s="31"/>
      <c r="AB134" s="27">
        <v>84265.057499999995</v>
      </c>
      <c r="AC134" s="27">
        <v>87994.901500000007</v>
      </c>
      <c r="AD134" s="422">
        <v>82123.1155</v>
      </c>
      <c r="AE134" s="27">
        <v>66666.53899999999</v>
      </c>
      <c r="AF134" s="27">
        <v>78761.483999999997</v>
      </c>
      <c r="AG134" s="27">
        <v>63913.825499999999</v>
      </c>
      <c r="AH134" s="27">
        <v>78260.535499999998</v>
      </c>
      <c r="AI134" s="27">
        <v>72285.462</v>
      </c>
      <c r="AJ134" s="27">
        <v>79630.090499999991</v>
      </c>
      <c r="AK134" s="27">
        <v>36352.142</v>
      </c>
      <c r="AL134" s="27">
        <v>853.91799999999989</v>
      </c>
      <c r="AM134" s="27">
        <v>865.21199999999999</v>
      </c>
      <c r="AN134" s="27">
        <v>1655.2535</v>
      </c>
      <c r="AO134" s="27">
        <v>1728.1120000000001</v>
      </c>
      <c r="AP134" s="420">
        <v>0</v>
      </c>
      <c r="AQ134" s="30">
        <f t="shared" si="15"/>
        <v>-1</v>
      </c>
      <c r="AR134" s="32"/>
      <c r="AS134" s="33">
        <f t="shared" si="13"/>
        <v>3.3846658821539881</v>
      </c>
      <c r="AT134" s="34">
        <f t="shared" si="13"/>
        <v>3.3275561995331304</v>
      </c>
      <c r="AU134" s="35">
        <f t="shared" si="13"/>
        <v>3.2384882552194192</v>
      </c>
      <c r="AV134" s="34">
        <f t="shared" si="13"/>
        <v>3.3771663406364003</v>
      </c>
      <c r="AW134" s="34">
        <f t="shared" si="13"/>
        <v>3.3782043711569454</v>
      </c>
      <c r="AX134" s="34">
        <f t="shared" si="13"/>
        <v>3.4302644107141713</v>
      </c>
      <c r="AY134" s="34">
        <f t="shared" si="13"/>
        <v>3.0104796168334569</v>
      </c>
      <c r="AZ134" s="34">
        <f t="shared" si="13"/>
        <v>2.9129395314707387</v>
      </c>
      <c r="BA134" s="34">
        <f t="shared" si="13"/>
        <v>3.0119558746857882</v>
      </c>
      <c r="BB134" s="34">
        <f t="shared" si="13"/>
        <v>1.5323030185962361</v>
      </c>
      <c r="BC134" s="34">
        <f t="shared" si="13"/>
        <v>3.4466126581485415E-2</v>
      </c>
      <c r="BD134" s="34">
        <f t="shared" si="13"/>
        <v>3.0101161308070199E-2</v>
      </c>
      <c r="BE134" s="34">
        <f t="shared" si="13"/>
        <v>7.0931606881370277E-2</v>
      </c>
      <c r="BF134" s="34">
        <f t="shared" si="13"/>
        <v>8.445227124728448E-2</v>
      </c>
      <c r="BG134" s="34">
        <f t="shared" si="13"/>
        <v>0</v>
      </c>
      <c r="BH134" s="36">
        <f t="shared" si="16"/>
        <v>-1</v>
      </c>
      <c r="BI134" s="25" t="s">
        <v>322</v>
      </c>
      <c r="BJ134" s="423" t="s">
        <v>578</v>
      </c>
      <c r="BK134" s="423" t="s">
        <v>657</v>
      </c>
    </row>
    <row r="135" spans="1:67" s="37" customFormat="1" ht="60.75" customHeight="1" thickBot="1" x14ac:dyDescent="0.25">
      <c r="A135" s="21">
        <v>150</v>
      </c>
      <c r="B135" s="50"/>
      <c r="C135" s="51"/>
      <c r="D135" s="52">
        <v>8226</v>
      </c>
      <c r="E135" s="54">
        <v>1</v>
      </c>
      <c r="F135" s="50" t="s">
        <v>301</v>
      </c>
      <c r="G135" s="50" t="s">
        <v>9</v>
      </c>
      <c r="H135" s="96">
        <v>1010</v>
      </c>
      <c r="I135" s="53" t="s">
        <v>300</v>
      </c>
      <c r="J135" s="55">
        <v>34881392.109999999</v>
      </c>
      <c r="K135" s="55">
        <v>38617016.667999998</v>
      </c>
      <c r="L135" s="56">
        <v>32977678.210999999</v>
      </c>
      <c r="M135" s="55">
        <v>36352653.581</v>
      </c>
      <c r="N135" s="55">
        <v>31220641.510000002</v>
      </c>
      <c r="O135" s="55">
        <v>28510284.607000001</v>
      </c>
      <c r="P135" s="55">
        <v>27498504.978999998</v>
      </c>
      <c r="Q135" s="55">
        <v>28314056.131999999</v>
      </c>
      <c r="R135" s="55">
        <v>25003411.75</v>
      </c>
      <c r="S135" s="55">
        <v>27647162.443</v>
      </c>
      <c r="T135" s="55">
        <v>18977838.916000001</v>
      </c>
      <c r="U135" s="55">
        <v>26130919.239999998</v>
      </c>
      <c r="V135" s="55">
        <v>25114795.791000001</v>
      </c>
      <c r="W135" s="55">
        <v>29469740.627999999</v>
      </c>
      <c r="X135" s="425">
        <v>30639564.732999999</v>
      </c>
      <c r="Y135" s="57">
        <v>27.666666666666668</v>
      </c>
      <c r="Z135" s="58">
        <f t="shared" si="14"/>
        <v>-7.089988152107389E-2</v>
      </c>
      <c r="AA135" s="59"/>
      <c r="AB135" s="55">
        <v>44908.409</v>
      </c>
      <c r="AC135" s="55">
        <v>49002.839</v>
      </c>
      <c r="AD135" s="426">
        <v>42017.942999999999</v>
      </c>
      <c r="AE135" s="55">
        <v>45432.760999999999</v>
      </c>
      <c r="AF135" s="55">
        <v>40982.142999999996</v>
      </c>
      <c r="AG135" s="55">
        <v>37320.097999999998</v>
      </c>
      <c r="AH135" s="55">
        <v>32372.645</v>
      </c>
      <c r="AI135" s="55">
        <v>34088.942999999999</v>
      </c>
      <c r="AJ135" s="55">
        <v>30004.107</v>
      </c>
      <c r="AK135" s="55">
        <v>32746.417000000001</v>
      </c>
      <c r="AL135" s="55">
        <v>11806.337</v>
      </c>
      <c r="AM135" s="55">
        <v>9290.2260000000006</v>
      </c>
      <c r="AN135" s="55">
        <v>1910.8240000000001</v>
      </c>
      <c r="AO135" s="55">
        <v>1686.28</v>
      </c>
      <c r="AP135" s="425">
        <v>4445.2889999999998</v>
      </c>
      <c r="AQ135" s="58">
        <f t="shared" si="15"/>
        <v>-0.8942049828569667</v>
      </c>
      <c r="AR135" s="32"/>
      <c r="AS135" s="33">
        <f t="shared" si="13"/>
        <v>2.5749206831183438</v>
      </c>
      <c r="AT135" s="34">
        <f t="shared" si="13"/>
        <v>2.5378883833150279</v>
      </c>
      <c r="AU135" s="35">
        <f t="shared" si="13"/>
        <v>2.5482656923970191</v>
      </c>
      <c r="AV135" s="34">
        <f t="shared" si="13"/>
        <v>2.4995567874443032</v>
      </c>
      <c r="AW135" s="34">
        <f t="shared" si="13"/>
        <v>2.6253235691440473</v>
      </c>
      <c r="AX135" s="34">
        <f t="shared" si="13"/>
        <v>2.6180095017947989</v>
      </c>
      <c r="AY135" s="34">
        <f t="shared" si="13"/>
        <v>2.3545021829166548</v>
      </c>
      <c r="AZ135" s="34">
        <f t="shared" si="13"/>
        <v>2.4079166079969259</v>
      </c>
      <c r="BA135" s="34">
        <f t="shared" si="13"/>
        <v>2.400001031859182</v>
      </c>
      <c r="BB135" s="34">
        <f t="shared" si="13"/>
        <v>2.3688808620062263</v>
      </c>
      <c r="BC135" s="34">
        <f t="shared" si="13"/>
        <v>1.2442235443411009</v>
      </c>
      <c r="BD135" s="34">
        <f t="shared" si="13"/>
        <v>0.71105236786151427</v>
      </c>
      <c r="BE135" s="34">
        <f t="shared" si="13"/>
        <v>0.15216719386464231</v>
      </c>
      <c r="BF135" s="34">
        <f t="shared" si="13"/>
        <v>0.11444145513773675</v>
      </c>
      <c r="BG135" s="34">
        <f t="shared" si="13"/>
        <v>0.29016658942365792</v>
      </c>
      <c r="BH135" s="36">
        <f t="shared" si="16"/>
        <v>-0.88613173646319676</v>
      </c>
      <c r="BI135" s="53" t="s">
        <v>321</v>
      </c>
      <c r="BJ135" s="427" t="s">
        <v>580</v>
      </c>
      <c r="BK135" s="427" t="s">
        <v>656</v>
      </c>
    </row>
    <row r="136" spans="1:67" s="37" customFormat="1" ht="64.5" customHeight="1" x14ac:dyDescent="0.2">
      <c r="A136" s="21">
        <v>151</v>
      </c>
      <c r="B136" s="60" t="s">
        <v>210</v>
      </c>
      <c r="C136" s="61">
        <v>45</v>
      </c>
      <c r="D136" s="62">
        <v>3297</v>
      </c>
      <c r="E136" s="64" t="s">
        <v>368</v>
      </c>
      <c r="F136" s="60" t="s">
        <v>209</v>
      </c>
      <c r="G136" s="60" t="s">
        <v>9</v>
      </c>
      <c r="H136" s="97">
        <v>2866</v>
      </c>
      <c r="I136" s="63" t="s">
        <v>208</v>
      </c>
      <c r="J136" s="65">
        <v>21016059.388</v>
      </c>
      <c r="K136" s="65">
        <v>18899717.453000002</v>
      </c>
      <c r="L136" s="66">
        <v>20551602.026999999</v>
      </c>
      <c r="M136" s="65">
        <v>20967243.002999999</v>
      </c>
      <c r="N136" s="65">
        <v>25169758.635000002</v>
      </c>
      <c r="O136" s="65">
        <v>25165623.166000001</v>
      </c>
      <c r="P136" s="65">
        <v>23433796.232000001</v>
      </c>
      <c r="Q136" s="65">
        <v>18992557.147999998</v>
      </c>
      <c r="R136" s="65">
        <v>21913743.377</v>
      </c>
      <c r="S136" s="65">
        <v>14149018.705</v>
      </c>
      <c r="T136" s="65">
        <v>21064731.092</v>
      </c>
      <c r="U136" s="65">
        <v>19854068.633000001</v>
      </c>
      <c r="V136" s="65">
        <v>18293132.719999999</v>
      </c>
      <c r="W136" s="65">
        <v>17189591.239</v>
      </c>
      <c r="X136" s="428">
        <v>20180375.780000001</v>
      </c>
      <c r="Y136" s="67">
        <v>64.5</v>
      </c>
      <c r="Z136" s="68">
        <f t="shared" si="14"/>
        <v>-1.806312941016925E-2</v>
      </c>
      <c r="AA136" s="69"/>
      <c r="AB136" s="65">
        <v>16125.787</v>
      </c>
      <c r="AC136" s="65">
        <v>16015.963</v>
      </c>
      <c r="AD136" s="429">
        <v>18124.752</v>
      </c>
      <c r="AE136" s="65">
        <v>17351.178</v>
      </c>
      <c r="AF136" s="65">
        <v>21354.17</v>
      </c>
      <c r="AG136" s="65">
        <v>20182.587</v>
      </c>
      <c r="AH136" s="65">
        <v>18638.992999999999</v>
      </c>
      <c r="AI136" s="65">
        <v>15076.156999999999</v>
      </c>
      <c r="AJ136" s="65">
        <v>17870.651000000002</v>
      </c>
      <c r="AK136" s="65">
        <v>12366.017</v>
      </c>
      <c r="AL136" s="65">
        <v>9361.8909999999996</v>
      </c>
      <c r="AM136" s="65">
        <v>1904.221</v>
      </c>
      <c r="AN136" s="65">
        <v>2242.8110000000001</v>
      </c>
      <c r="AO136" s="65">
        <v>2663.9679999999998</v>
      </c>
      <c r="AP136" s="428">
        <v>3236.7860000000001</v>
      </c>
      <c r="AQ136" s="68">
        <f t="shared" si="15"/>
        <v>-0.82141625993006695</v>
      </c>
      <c r="AR136" s="70"/>
      <c r="AS136" s="71">
        <f t="shared" si="13"/>
        <v>1.5346156672175844</v>
      </c>
      <c r="AT136" s="72">
        <f t="shared" si="13"/>
        <v>1.6948362365552447</v>
      </c>
      <c r="AU136" s="73">
        <f t="shared" si="13"/>
        <v>1.7638286276844322</v>
      </c>
      <c r="AV136" s="72">
        <f t="shared" si="13"/>
        <v>1.6550748229051753</v>
      </c>
      <c r="AW136" s="72">
        <f t="shared" si="13"/>
        <v>1.6968116627313059</v>
      </c>
      <c r="AX136" s="72">
        <f t="shared" si="13"/>
        <v>1.603980705494126</v>
      </c>
      <c r="AY136" s="72">
        <f t="shared" si="13"/>
        <v>1.5907787893578711</v>
      </c>
      <c r="AZ136" s="72">
        <f t="shared" si="13"/>
        <v>1.5875857982175494</v>
      </c>
      <c r="BA136" s="72">
        <f t="shared" si="13"/>
        <v>1.6309993863263446</v>
      </c>
      <c r="BB136" s="72">
        <f t="shared" si="13"/>
        <v>1.7479681464595251</v>
      </c>
      <c r="BC136" s="72">
        <f t="shared" si="13"/>
        <v>0.88886878822350357</v>
      </c>
      <c r="BD136" s="72">
        <f t="shared" si="13"/>
        <v>0.19182174044013742</v>
      </c>
      <c r="BE136" s="72">
        <f t="shared" si="13"/>
        <v>0.24520797332300776</v>
      </c>
      <c r="BF136" s="72">
        <f t="shared" si="13"/>
        <v>0.30995129121580856</v>
      </c>
      <c r="BG136" s="72">
        <f t="shared" si="13"/>
        <v>0.32078550323209093</v>
      </c>
      <c r="BH136" s="74">
        <f t="shared" si="16"/>
        <v>-0.81813113916105296</v>
      </c>
      <c r="BI136" s="63" t="s">
        <v>321</v>
      </c>
      <c r="BJ136" s="430" t="s">
        <v>581</v>
      </c>
      <c r="BK136" s="430"/>
    </row>
    <row r="137" spans="1:67" s="37" customFormat="1" ht="56.25" customHeight="1" x14ac:dyDescent="0.2">
      <c r="A137" s="21">
        <v>152</v>
      </c>
      <c r="B137" s="22"/>
      <c r="C137" s="23"/>
      <c r="D137" s="24"/>
      <c r="E137" s="26" t="s">
        <v>369</v>
      </c>
      <c r="F137" s="22"/>
      <c r="G137" s="22"/>
      <c r="H137" s="98">
        <v>3935</v>
      </c>
      <c r="I137" s="25" t="s">
        <v>211</v>
      </c>
      <c r="J137" s="27">
        <v>19986768.809999999</v>
      </c>
      <c r="K137" s="27">
        <v>21772841.313999999</v>
      </c>
      <c r="L137" s="28">
        <v>20554208.213</v>
      </c>
      <c r="M137" s="27">
        <v>19328463.631999999</v>
      </c>
      <c r="N137" s="27">
        <v>20869345.537999999</v>
      </c>
      <c r="O137" s="27">
        <v>21681170.223999999</v>
      </c>
      <c r="P137" s="27">
        <v>17239690.749000002</v>
      </c>
      <c r="Q137" s="27">
        <v>19842263.888</v>
      </c>
      <c r="R137" s="27">
        <v>21899718.232999999</v>
      </c>
      <c r="S137" s="27">
        <v>18079710.958000001</v>
      </c>
      <c r="T137" s="27">
        <v>20202203.916000001</v>
      </c>
      <c r="U137" s="27">
        <v>21750199.368999999</v>
      </c>
      <c r="V137" s="27">
        <v>21433920.008000001</v>
      </c>
      <c r="W137" s="27">
        <v>12802201.141000001</v>
      </c>
      <c r="X137" s="420">
        <v>17818173.962000001</v>
      </c>
      <c r="Y137" s="29">
        <v>78</v>
      </c>
      <c r="Z137" s="30">
        <f t="shared" si="14"/>
        <v>-0.13311309405095587</v>
      </c>
      <c r="AA137" s="31"/>
      <c r="AB137" s="27">
        <v>15058.199000000001</v>
      </c>
      <c r="AC137" s="27">
        <v>18909.141</v>
      </c>
      <c r="AD137" s="422">
        <v>18253.284</v>
      </c>
      <c r="AE137" s="27">
        <v>15717.716</v>
      </c>
      <c r="AF137" s="27">
        <v>18066.962</v>
      </c>
      <c r="AG137" s="27">
        <v>17591.388999999999</v>
      </c>
      <c r="AH137" s="27">
        <v>14158.075000000001</v>
      </c>
      <c r="AI137" s="27">
        <v>15862.696</v>
      </c>
      <c r="AJ137" s="27">
        <v>17600.522000000001</v>
      </c>
      <c r="AK137" s="27">
        <v>15626.011</v>
      </c>
      <c r="AL137" s="27">
        <v>8877.1540000000005</v>
      </c>
      <c r="AM137" s="27">
        <v>1979.2909999999999</v>
      </c>
      <c r="AN137" s="27">
        <v>1288.549</v>
      </c>
      <c r="AO137" s="27">
        <v>2884.009</v>
      </c>
      <c r="AP137" s="420">
        <v>3310.6280000000002</v>
      </c>
      <c r="AQ137" s="30">
        <f t="shared" si="15"/>
        <v>-0.81862836298388819</v>
      </c>
      <c r="AR137" s="32"/>
      <c r="AS137" s="33">
        <f t="shared" si="13"/>
        <v>1.5068167489350173</v>
      </c>
      <c r="AT137" s="34">
        <f t="shared" si="13"/>
        <v>1.736947486761075</v>
      </c>
      <c r="AU137" s="35">
        <f t="shared" si="13"/>
        <v>1.7761116177129388</v>
      </c>
      <c r="AV137" s="34">
        <f t="shared" si="13"/>
        <v>1.6263802751479861</v>
      </c>
      <c r="AW137" s="34">
        <f t="shared" si="13"/>
        <v>1.7314354172825139</v>
      </c>
      <c r="AX137" s="34">
        <f t="shared" si="13"/>
        <v>1.6227342729431817</v>
      </c>
      <c r="AY137" s="34">
        <f t="shared" si="13"/>
        <v>1.6424975605576042</v>
      </c>
      <c r="AZ137" s="34">
        <f t="shared" si="13"/>
        <v>1.5988796530010145</v>
      </c>
      <c r="BA137" s="34">
        <f t="shared" si="13"/>
        <v>1.607374287900958</v>
      </c>
      <c r="BB137" s="34">
        <f t="shared" si="13"/>
        <v>1.7285686741674069</v>
      </c>
      <c r="BC137" s="34">
        <f t="shared" si="13"/>
        <v>0.87883025405652471</v>
      </c>
      <c r="BD137" s="34">
        <f t="shared" si="13"/>
        <v>0.18200210181255005</v>
      </c>
      <c r="BE137" s="34">
        <f t="shared" si="13"/>
        <v>0.12023456274158546</v>
      </c>
      <c r="BF137" s="34">
        <f t="shared" si="13"/>
        <v>0.45054892799078849</v>
      </c>
      <c r="BG137" s="34">
        <f t="shared" si="13"/>
        <v>0.37160126588284792</v>
      </c>
      <c r="BH137" s="36">
        <f t="shared" si="16"/>
        <v>-0.79077820212597283</v>
      </c>
      <c r="BI137" s="25" t="s">
        <v>321</v>
      </c>
      <c r="BJ137" s="423" t="s">
        <v>582</v>
      </c>
      <c r="BK137" s="423"/>
    </row>
    <row r="138" spans="1:67" s="37" customFormat="1" ht="60" customHeight="1" x14ac:dyDescent="0.2">
      <c r="A138" s="21">
        <v>153</v>
      </c>
      <c r="B138" s="22"/>
      <c r="C138" s="23"/>
      <c r="D138" s="24">
        <v>3298</v>
      </c>
      <c r="E138" s="26" t="s">
        <v>370</v>
      </c>
      <c r="F138" s="22" t="s">
        <v>213</v>
      </c>
      <c r="G138" s="22" t="s">
        <v>9</v>
      </c>
      <c r="H138" s="98">
        <v>2712</v>
      </c>
      <c r="I138" s="25" t="s">
        <v>212</v>
      </c>
      <c r="J138" s="27">
        <v>45786893.353</v>
      </c>
      <c r="K138" s="27">
        <v>40901182.979999997</v>
      </c>
      <c r="L138" s="28">
        <v>45772402.527000003</v>
      </c>
      <c r="M138" s="27">
        <v>35772859.273999996</v>
      </c>
      <c r="N138" s="27">
        <v>35144547.050999999</v>
      </c>
      <c r="O138" s="27">
        <v>48143964.472000003</v>
      </c>
      <c r="P138" s="27">
        <v>45684169.402000003</v>
      </c>
      <c r="Q138" s="27">
        <v>33986641.465999998</v>
      </c>
      <c r="R138" s="27">
        <v>34997030.744000003</v>
      </c>
      <c r="S138" s="27">
        <v>33792143.638999999</v>
      </c>
      <c r="T138" s="27">
        <v>32926098.289000001</v>
      </c>
      <c r="U138" s="27">
        <v>26036850.68</v>
      </c>
      <c r="V138" s="27">
        <v>33933557.901000001</v>
      </c>
      <c r="W138" s="27">
        <v>29938811.204999998</v>
      </c>
      <c r="X138" s="420">
        <v>33837573.689999998</v>
      </c>
      <c r="Y138" s="29">
        <v>55.333333333333336</v>
      </c>
      <c r="Z138" s="30">
        <f t="shared" si="14"/>
        <v>-0.26074289698820041</v>
      </c>
      <c r="AA138" s="31"/>
      <c r="AB138" s="27">
        <v>24204.976999999999</v>
      </c>
      <c r="AC138" s="27">
        <v>22788.560000000001</v>
      </c>
      <c r="AD138" s="422">
        <v>25544.233</v>
      </c>
      <c r="AE138" s="27">
        <v>20008.187000000002</v>
      </c>
      <c r="AF138" s="27">
        <v>20718.396000000001</v>
      </c>
      <c r="AG138" s="27">
        <v>28062.510999999999</v>
      </c>
      <c r="AH138" s="27">
        <v>28147.487000000001</v>
      </c>
      <c r="AI138" s="27">
        <v>22494.206999999999</v>
      </c>
      <c r="AJ138" s="27">
        <v>22923.312999999998</v>
      </c>
      <c r="AK138" s="27">
        <v>16919.866999999998</v>
      </c>
      <c r="AL138" s="27">
        <v>946.904</v>
      </c>
      <c r="AM138" s="27">
        <v>606.80499999999995</v>
      </c>
      <c r="AN138" s="27">
        <v>1030.797</v>
      </c>
      <c r="AO138" s="27">
        <v>908.03</v>
      </c>
      <c r="AP138" s="420">
        <v>1933.41</v>
      </c>
      <c r="AQ138" s="30">
        <f t="shared" si="15"/>
        <v>-0.92431129171112714</v>
      </c>
      <c r="AR138" s="32"/>
      <c r="AS138" s="33">
        <f t="shared" ref="AS138:BG154" si="17">IF(J138=0,0,AB138*2000/J138)</f>
        <v>1.0572884608435251</v>
      </c>
      <c r="AT138" s="34">
        <f t="shared" si="17"/>
        <v>1.1143227818688388</v>
      </c>
      <c r="AU138" s="35">
        <f t="shared" si="17"/>
        <v>1.1161412375036286</v>
      </c>
      <c r="AV138" s="34">
        <f t="shared" si="17"/>
        <v>1.1186238621156075</v>
      </c>
      <c r="AW138" s="34">
        <f t="shared" si="17"/>
        <v>1.1790390110838251</v>
      </c>
      <c r="AX138" s="34">
        <f t="shared" si="17"/>
        <v>1.1657748300442041</v>
      </c>
      <c r="AY138" s="34">
        <f t="shared" si="17"/>
        <v>1.2322643650282818</v>
      </c>
      <c r="AZ138" s="34">
        <f t="shared" si="17"/>
        <v>1.3237087296491505</v>
      </c>
      <c r="BA138" s="34">
        <f t="shared" si="17"/>
        <v>1.3100147362604493</v>
      </c>
      <c r="BB138" s="34">
        <f t="shared" si="17"/>
        <v>1.0014083261928692</v>
      </c>
      <c r="BC138" s="34">
        <f t="shared" si="17"/>
        <v>5.7516927252588751E-2</v>
      </c>
      <c r="BD138" s="34">
        <f t="shared" si="17"/>
        <v>4.6611243998577176E-2</v>
      </c>
      <c r="BE138" s="34">
        <f t="shared" si="17"/>
        <v>6.0753841551617734E-2</v>
      </c>
      <c r="BF138" s="34">
        <f t="shared" si="17"/>
        <v>6.065905514968159E-2</v>
      </c>
      <c r="BG138" s="34">
        <f t="shared" si="17"/>
        <v>0.11427592401942104</v>
      </c>
      <c r="BH138" s="36">
        <f t="shared" si="16"/>
        <v>-0.89761517612680308</v>
      </c>
      <c r="BI138" s="25" t="s">
        <v>321</v>
      </c>
      <c r="BJ138" s="423" t="s">
        <v>583</v>
      </c>
      <c r="BK138" s="423"/>
    </row>
    <row r="139" spans="1:67" s="37" customFormat="1" ht="102" x14ac:dyDescent="0.25">
      <c r="A139" s="21">
        <v>154</v>
      </c>
      <c r="B139" s="22"/>
      <c r="C139" s="23"/>
      <c r="D139" s="24">
        <v>3319</v>
      </c>
      <c r="E139" s="26">
        <v>4</v>
      </c>
      <c r="F139" s="22" t="s">
        <v>215</v>
      </c>
      <c r="G139" s="22" t="s">
        <v>9</v>
      </c>
      <c r="H139" s="98">
        <v>6113</v>
      </c>
      <c r="I139" s="25" t="s">
        <v>216</v>
      </c>
      <c r="J139" s="27">
        <v>10237298.483999999</v>
      </c>
      <c r="K139" s="27">
        <v>8275459.3760000002</v>
      </c>
      <c r="L139" s="28">
        <v>11114611.643999999</v>
      </c>
      <c r="M139" s="27">
        <v>13486412.092</v>
      </c>
      <c r="N139" s="27">
        <v>10724866.779999999</v>
      </c>
      <c r="O139" s="27">
        <v>12385353.763</v>
      </c>
      <c r="P139" s="27">
        <v>11589522.069</v>
      </c>
      <c r="Q139" s="27">
        <v>11537922.909</v>
      </c>
      <c r="R139" s="27">
        <v>8355666.4239999996</v>
      </c>
      <c r="S139" s="27">
        <v>1418487.4720000001</v>
      </c>
      <c r="T139" s="27">
        <v>3021872.6639999999</v>
      </c>
      <c r="U139" s="27">
        <v>2495914.1970000002</v>
      </c>
      <c r="V139" s="27">
        <v>1644699.3859999999</v>
      </c>
      <c r="W139" s="27">
        <v>0</v>
      </c>
      <c r="X139" s="420">
        <v>0</v>
      </c>
      <c r="Y139" s="29">
        <v>88.5</v>
      </c>
      <c r="Z139" s="30">
        <f t="shared" si="14"/>
        <v>-1</v>
      </c>
      <c r="AA139" s="31"/>
      <c r="AB139" s="27">
        <v>8955.19</v>
      </c>
      <c r="AC139" s="27">
        <v>8603.3220000000001</v>
      </c>
      <c r="AD139" s="422">
        <v>12168.842000000001</v>
      </c>
      <c r="AE139" s="27">
        <v>14627.027</v>
      </c>
      <c r="AF139" s="27">
        <v>11145.064</v>
      </c>
      <c r="AG139" s="27">
        <v>13834.241</v>
      </c>
      <c r="AH139" s="27">
        <v>13067.782999999999</v>
      </c>
      <c r="AI139" s="27">
        <v>12354.361999999999</v>
      </c>
      <c r="AJ139" s="27">
        <v>9120.7160000000003</v>
      </c>
      <c r="AK139" s="27">
        <v>1699.4949999999999</v>
      </c>
      <c r="AL139" s="27">
        <v>4061.942</v>
      </c>
      <c r="AM139" s="27">
        <v>3308.0219999999999</v>
      </c>
      <c r="AN139" s="27">
        <v>1931.31</v>
      </c>
      <c r="AO139" s="27">
        <v>0</v>
      </c>
      <c r="AP139" s="420">
        <v>0</v>
      </c>
      <c r="AQ139" s="30">
        <f t="shared" si="15"/>
        <v>-1</v>
      </c>
      <c r="AR139" s="32"/>
      <c r="AS139" s="33">
        <f t="shared" si="17"/>
        <v>1.7495221056602339</v>
      </c>
      <c r="AT139" s="34">
        <f t="shared" si="17"/>
        <v>2.0792373230544392</v>
      </c>
      <c r="AU139" s="35">
        <f t="shared" si="17"/>
        <v>2.1897016989467386</v>
      </c>
      <c r="AV139" s="34">
        <f t="shared" si="17"/>
        <v>2.1691502380646668</v>
      </c>
      <c r="AW139" s="34">
        <f t="shared" si="17"/>
        <v>2.0783594292814143</v>
      </c>
      <c r="AX139" s="34">
        <f t="shared" si="17"/>
        <v>2.2339678405195666</v>
      </c>
      <c r="AY139" s="34">
        <f t="shared" si="17"/>
        <v>2.2551030011762254</v>
      </c>
      <c r="AZ139" s="34">
        <f t="shared" si="17"/>
        <v>2.1415227155596868</v>
      </c>
      <c r="BA139" s="34">
        <f t="shared" si="17"/>
        <v>2.1831211389201814</v>
      </c>
      <c r="BB139" s="34">
        <f t="shared" si="17"/>
        <v>2.3962072750685528</v>
      </c>
      <c r="BC139" s="34">
        <f t="shared" si="17"/>
        <v>2.6883607958670757</v>
      </c>
      <c r="BD139" s="34">
        <f t="shared" si="17"/>
        <v>2.65074977655572</v>
      </c>
      <c r="BE139" s="34">
        <f t="shared" si="17"/>
        <v>2.3485264437254432</v>
      </c>
      <c r="BF139" s="34">
        <f t="shared" si="17"/>
        <v>0</v>
      </c>
      <c r="BG139" s="34">
        <f t="shared" si="17"/>
        <v>0</v>
      </c>
      <c r="BH139" s="36">
        <f t="shared" si="16"/>
        <v>-1</v>
      </c>
      <c r="BI139" s="25"/>
      <c r="BJ139" s="423" t="s">
        <v>504</v>
      </c>
      <c r="BK139" s="423"/>
      <c r="BO139" s="20"/>
    </row>
    <row r="140" spans="1:67" s="37" customFormat="1" ht="102" x14ac:dyDescent="0.25">
      <c r="A140" s="21">
        <v>155</v>
      </c>
      <c r="B140" s="22"/>
      <c r="C140" s="23"/>
      <c r="D140" s="24"/>
      <c r="E140" s="26">
        <v>3</v>
      </c>
      <c r="F140" s="22"/>
      <c r="G140" s="22"/>
      <c r="H140" s="98">
        <v>8226</v>
      </c>
      <c r="I140" s="25" t="s">
        <v>214</v>
      </c>
      <c r="J140" s="27">
        <v>10953670.891000001</v>
      </c>
      <c r="K140" s="27">
        <v>8418709.7219999991</v>
      </c>
      <c r="L140" s="28">
        <v>10289773.32</v>
      </c>
      <c r="M140" s="27">
        <v>10559777.749</v>
      </c>
      <c r="N140" s="27">
        <v>10870295.158</v>
      </c>
      <c r="O140" s="27">
        <v>10073644.218</v>
      </c>
      <c r="P140" s="27">
        <v>11296004.062000001</v>
      </c>
      <c r="Q140" s="27">
        <v>9383831.0549999997</v>
      </c>
      <c r="R140" s="27">
        <v>7212947.7580000004</v>
      </c>
      <c r="S140" s="27">
        <v>1263428.1410000001</v>
      </c>
      <c r="T140" s="27">
        <v>4504231.8909999998</v>
      </c>
      <c r="U140" s="27">
        <v>2347800.0260000001</v>
      </c>
      <c r="V140" s="27">
        <v>1973105.2320000001</v>
      </c>
      <c r="W140" s="27">
        <v>0</v>
      </c>
      <c r="X140" s="420">
        <v>0</v>
      </c>
      <c r="Y140" s="29">
        <v>100</v>
      </c>
      <c r="Z140" s="30">
        <f t="shared" si="14"/>
        <v>-1</v>
      </c>
      <c r="AA140" s="31"/>
      <c r="AB140" s="27">
        <v>9698.0349999999999</v>
      </c>
      <c r="AC140" s="27">
        <v>8704.348</v>
      </c>
      <c r="AD140" s="422">
        <v>11394.44</v>
      </c>
      <c r="AE140" s="27">
        <v>10653.963</v>
      </c>
      <c r="AF140" s="27">
        <v>11550.995000000001</v>
      </c>
      <c r="AG140" s="27">
        <v>11182.648999999999</v>
      </c>
      <c r="AH140" s="27">
        <v>13126.995000000001</v>
      </c>
      <c r="AI140" s="27">
        <v>10236.609</v>
      </c>
      <c r="AJ140" s="27">
        <v>7740.9679999999998</v>
      </c>
      <c r="AK140" s="27">
        <v>1464.383</v>
      </c>
      <c r="AL140" s="27">
        <v>5989.7380000000003</v>
      </c>
      <c r="AM140" s="27">
        <v>3188.81</v>
      </c>
      <c r="AN140" s="27">
        <v>2298.3110000000001</v>
      </c>
      <c r="AO140" s="27">
        <v>0</v>
      </c>
      <c r="AP140" s="420">
        <v>0</v>
      </c>
      <c r="AQ140" s="30">
        <f t="shared" si="15"/>
        <v>-1</v>
      </c>
      <c r="AR140" s="32"/>
      <c r="AS140" s="33">
        <f t="shared" si="17"/>
        <v>1.7707369696433577</v>
      </c>
      <c r="AT140" s="34">
        <f t="shared" si="17"/>
        <v>2.0678579705043312</v>
      </c>
      <c r="AU140" s="35">
        <f t="shared" si="17"/>
        <v>2.2147115676208111</v>
      </c>
      <c r="AV140" s="34">
        <f t="shared" si="17"/>
        <v>2.0178384911574336</v>
      </c>
      <c r="AW140" s="34">
        <f t="shared" si="17"/>
        <v>2.1252403604697041</v>
      </c>
      <c r="AX140" s="34">
        <f t="shared" si="17"/>
        <v>2.220179461970353</v>
      </c>
      <c r="AY140" s="34">
        <f t="shared" si="17"/>
        <v>2.3241838313708634</v>
      </c>
      <c r="AZ140" s="34">
        <f t="shared" si="17"/>
        <v>2.1817547524037346</v>
      </c>
      <c r="BA140" s="34">
        <f t="shared" si="17"/>
        <v>2.1464090021764997</v>
      </c>
      <c r="BB140" s="34">
        <f t="shared" si="17"/>
        <v>2.3181104686190457</v>
      </c>
      <c r="BC140" s="34">
        <f t="shared" si="17"/>
        <v>2.6596046317989184</v>
      </c>
      <c r="BD140" s="34">
        <f t="shared" si="17"/>
        <v>2.7164238561091145</v>
      </c>
      <c r="BE140" s="34">
        <f t="shared" si="17"/>
        <v>2.3296385440834917</v>
      </c>
      <c r="BF140" s="34">
        <f t="shared" si="17"/>
        <v>0</v>
      </c>
      <c r="BG140" s="34">
        <f t="shared" si="17"/>
        <v>0</v>
      </c>
      <c r="BH140" s="36">
        <f t="shared" si="16"/>
        <v>-1</v>
      </c>
      <c r="BI140" s="25"/>
      <c r="BJ140" s="423" t="s">
        <v>504</v>
      </c>
      <c r="BK140" s="423"/>
      <c r="BO140" s="108"/>
    </row>
    <row r="141" spans="1:67" s="37" customFormat="1" ht="99" customHeight="1" thickBot="1" x14ac:dyDescent="0.25">
      <c r="A141" s="21">
        <v>156</v>
      </c>
      <c r="B141" s="50"/>
      <c r="C141" s="51"/>
      <c r="D141" s="52">
        <v>6249</v>
      </c>
      <c r="E141" s="54">
        <v>1</v>
      </c>
      <c r="F141" s="50" t="s">
        <v>278</v>
      </c>
      <c r="G141" s="50" t="s">
        <v>9</v>
      </c>
      <c r="H141" s="96">
        <v>3131</v>
      </c>
      <c r="I141" s="53" t="s">
        <v>277</v>
      </c>
      <c r="J141" s="55">
        <v>20033616.267000001</v>
      </c>
      <c r="K141" s="55">
        <v>18933797.416999999</v>
      </c>
      <c r="L141" s="56">
        <v>19172525.919</v>
      </c>
      <c r="M141" s="55">
        <v>19613466.925000001</v>
      </c>
      <c r="N141" s="55">
        <v>18927838.425999999</v>
      </c>
      <c r="O141" s="55">
        <v>19706638.276000001</v>
      </c>
      <c r="P141" s="55">
        <v>20276055.368999999</v>
      </c>
      <c r="Q141" s="55">
        <v>20219645.708000001</v>
      </c>
      <c r="R141" s="55">
        <v>18714899.050999999</v>
      </c>
      <c r="S141" s="55">
        <v>17849898.616999999</v>
      </c>
      <c r="T141" s="55">
        <v>15305312.210000001</v>
      </c>
      <c r="U141" s="55">
        <v>15521567.497</v>
      </c>
      <c r="V141" s="55">
        <v>4266617.0290000001</v>
      </c>
      <c r="W141" s="55">
        <v>5292907.0650000004</v>
      </c>
      <c r="X141" s="425">
        <v>17936038.761999998</v>
      </c>
      <c r="Y141" s="57">
        <v>70</v>
      </c>
      <c r="Z141" s="58">
        <f t="shared" si="14"/>
        <v>-6.4492657995295286E-2</v>
      </c>
      <c r="AA141" s="59"/>
      <c r="AB141" s="55">
        <v>19645.803</v>
      </c>
      <c r="AC141" s="55">
        <v>18968.357</v>
      </c>
      <c r="AD141" s="426">
        <v>18028.095000000001</v>
      </c>
      <c r="AE141" s="55">
        <v>18476.909</v>
      </c>
      <c r="AF141" s="55">
        <v>19984.858</v>
      </c>
      <c r="AG141" s="55">
        <v>20484.522000000001</v>
      </c>
      <c r="AH141" s="55">
        <v>21559.026999999998</v>
      </c>
      <c r="AI141" s="55">
        <v>5795.7839999999997</v>
      </c>
      <c r="AJ141" s="55">
        <v>494.26600000000002</v>
      </c>
      <c r="AK141" s="55">
        <v>422.10399999999998</v>
      </c>
      <c r="AL141" s="55">
        <v>262.12700000000001</v>
      </c>
      <c r="AM141" s="55">
        <v>274.86500000000001</v>
      </c>
      <c r="AN141" s="55">
        <v>44.223999999999997</v>
      </c>
      <c r="AO141" s="55">
        <v>97.197999999999993</v>
      </c>
      <c r="AP141" s="425">
        <v>280.45299999999997</v>
      </c>
      <c r="AQ141" s="58">
        <f t="shared" si="15"/>
        <v>-0.98444355878976664</v>
      </c>
      <c r="AR141" s="75"/>
      <c r="AS141" s="76">
        <f t="shared" si="17"/>
        <v>1.9612837480930669</v>
      </c>
      <c r="AT141" s="77">
        <f t="shared" si="17"/>
        <v>2.0036505706952341</v>
      </c>
      <c r="AU141" s="78">
        <f t="shared" si="17"/>
        <v>1.880617616704759</v>
      </c>
      <c r="AV141" s="77">
        <f t="shared" si="17"/>
        <v>1.8841043320544921</v>
      </c>
      <c r="AW141" s="77">
        <f t="shared" si="17"/>
        <v>2.1116894121991279</v>
      </c>
      <c r="AX141" s="77">
        <f t="shared" si="17"/>
        <v>2.0789463644793598</v>
      </c>
      <c r="AY141" s="77">
        <f t="shared" si="17"/>
        <v>2.1265504169969405</v>
      </c>
      <c r="AZ141" s="77">
        <f t="shared" si="17"/>
        <v>0.57328244853537369</v>
      </c>
      <c r="BA141" s="77">
        <f t="shared" si="17"/>
        <v>5.282058948360608E-2</v>
      </c>
      <c r="BB141" s="77">
        <f t="shared" si="17"/>
        <v>4.7294834447742344E-2</v>
      </c>
      <c r="BC141" s="77">
        <f t="shared" si="17"/>
        <v>3.4253074540842705E-2</v>
      </c>
      <c r="BD141" s="77">
        <f t="shared" si="17"/>
        <v>3.5417170340962763E-2</v>
      </c>
      <c r="BE141" s="77">
        <f t="shared" si="17"/>
        <v>2.0730241172062784E-2</v>
      </c>
      <c r="BF141" s="77">
        <f t="shared" si="17"/>
        <v>3.6727642789246666E-2</v>
      </c>
      <c r="BG141" s="77">
        <f t="shared" si="17"/>
        <v>3.1272568455213069E-2</v>
      </c>
      <c r="BH141" s="79">
        <f t="shared" si="16"/>
        <v>-0.9833711179894139</v>
      </c>
      <c r="BI141" s="53" t="s">
        <v>324</v>
      </c>
      <c r="BJ141" s="427" t="s">
        <v>584</v>
      </c>
      <c r="BK141" s="427"/>
    </row>
    <row r="142" spans="1:67" s="37" customFormat="1" ht="38.25" x14ac:dyDescent="0.2">
      <c r="A142" s="21">
        <v>158</v>
      </c>
      <c r="B142" s="60" t="s">
        <v>219</v>
      </c>
      <c r="C142" s="61">
        <v>47</v>
      </c>
      <c r="D142" s="62">
        <v>3403</v>
      </c>
      <c r="E142" s="64" t="s">
        <v>355</v>
      </c>
      <c r="F142" s="60" t="s">
        <v>218</v>
      </c>
      <c r="G142" s="60" t="s">
        <v>9</v>
      </c>
      <c r="H142" s="97">
        <v>6019</v>
      </c>
      <c r="I142" s="63" t="s">
        <v>217</v>
      </c>
      <c r="J142" s="65">
        <v>39662189.825000003</v>
      </c>
      <c r="K142" s="65">
        <v>36573930.975000001</v>
      </c>
      <c r="L142" s="66">
        <v>37725532.25</v>
      </c>
      <c r="M142" s="65">
        <v>41843001.299999997</v>
      </c>
      <c r="N142" s="65">
        <v>35788467.600000001</v>
      </c>
      <c r="O142" s="65">
        <v>38922245.5</v>
      </c>
      <c r="P142" s="65">
        <v>37017825.675000004</v>
      </c>
      <c r="Q142" s="65">
        <v>41410811.964000002</v>
      </c>
      <c r="R142" s="65">
        <v>44170867.442000002</v>
      </c>
      <c r="S142" s="65">
        <v>34150253.853</v>
      </c>
      <c r="T142" s="65">
        <v>37735909.493000001</v>
      </c>
      <c r="U142" s="65">
        <v>40549532.806999996</v>
      </c>
      <c r="V142" s="65">
        <v>34833417.800999999</v>
      </c>
      <c r="W142" s="65">
        <v>36875804.045000002</v>
      </c>
      <c r="X142" s="428">
        <v>30463283.939000003</v>
      </c>
      <c r="Y142" s="67">
        <v>85</v>
      </c>
      <c r="Z142" s="68">
        <f t="shared" si="14"/>
        <v>-0.19250220945524227</v>
      </c>
      <c r="AA142" s="69"/>
      <c r="AB142" s="65">
        <v>44048.911</v>
      </c>
      <c r="AC142" s="65">
        <v>39186.642</v>
      </c>
      <c r="AD142" s="429">
        <v>20226.351999999999</v>
      </c>
      <c r="AE142" s="65">
        <v>17761.512999999999</v>
      </c>
      <c r="AF142" s="65">
        <v>15324.742999999999</v>
      </c>
      <c r="AG142" s="65">
        <v>13822.34</v>
      </c>
      <c r="AH142" s="65">
        <v>11796.065000000001</v>
      </c>
      <c r="AI142" s="65">
        <v>12428.161</v>
      </c>
      <c r="AJ142" s="65">
        <v>12934.094000000001</v>
      </c>
      <c r="AK142" s="65">
        <v>10404.727999999999</v>
      </c>
      <c r="AL142" s="65">
        <v>11217.964</v>
      </c>
      <c r="AM142" s="65">
        <v>12405.411</v>
      </c>
      <c r="AN142" s="65">
        <v>10999.619999999999</v>
      </c>
      <c r="AO142" s="65">
        <v>10807.603999999999</v>
      </c>
      <c r="AP142" s="428">
        <v>9483.6470000000008</v>
      </c>
      <c r="AQ142" s="68">
        <f t="shared" si="15"/>
        <v>-0.53112419876802297</v>
      </c>
      <c r="AR142" s="32"/>
      <c r="AS142" s="33">
        <f t="shared" si="17"/>
        <v>2.221204184355698</v>
      </c>
      <c r="AT142" s="34">
        <f t="shared" si="17"/>
        <v>2.1428728580904202</v>
      </c>
      <c r="AU142" s="35">
        <f t="shared" si="17"/>
        <v>1.0722898150761013</v>
      </c>
      <c r="AV142" s="34">
        <f t="shared" si="17"/>
        <v>0.84895979964037627</v>
      </c>
      <c r="AW142" s="34">
        <f t="shared" si="17"/>
        <v>0.85640677166071211</v>
      </c>
      <c r="AX142" s="34">
        <f t="shared" si="17"/>
        <v>0.71025398573163001</v>
      </c>
      <c r="AY142" s="34">
        <f t="shared" si="17"/>
        <v>0.63731809121174154</v>
      </c>
      <c r="AZ142" s="34">
        <f t="shared" si="17"/>
        <v>0.60023749405369176</v>
      </c>
      <c r="BA142" s="34">
        <f t="shared" si="17"/>
        <v>0.58563912139527419</v>
      </c>
      <c r="BB142" s="34">
        <f t="shared" si="17"/>
        <v>0.60934996529087149</v>
      </c>
      <c r="BC142" s="34">
        <f t="shared" si="17"/>
        <v>0.59455113978800112</v>
      </c>
      <c r="BD142" s="34">
        <f t="shared" si="17"/>
        <v>0.61186455878764034</v>
      </c>
      <c r="BE142" s="34">
        <f t="shared" si="17"/>
        <v>0.63155559772169245</v>
      </c>
      <c r="BF142" s="34">
        <f t="shared" si="17"/>
        <v>0.58616235116182669</v>
      </c>
      <c r="BG142" s="34">
        <f t="shared" si="17"/>
        <v>0.62262801469402662</v>
      </c>
      <c r="BH142" s="36">
        <f t="shared" si="16"/>
        <v>-0.41934726420036156</v>
      </c>
      <c r="BI142" s="63"/>
      <c r="BJ142" s="430" t="s">
        <v>585</v>
      </c>
      <c r="BK142" s="430"/>
    </row>
    <row r="143" spans="1:67" s="37" customFormat="1" ht="76.5" x14ac:dyDescent="0.2">
      <c r="A143" s="21">
        <v>159</v>
      </c>
      <c r="B143" s="22"/>
      <c r="C143" s="23"/>
      <c r="D143" s="24">
        <v>3405</v>
      </c>
      <c r="E143" s="26" t="s">
        <v>355</v>
      </c>
      <c r="F143" s="22" t="s">
        <v>221</v>
      </c>
      <c r="G143" s="22" t="s">
        <v>9</v>
      </c>
      <c r="H143" s="98">
        <v>1572</v>
      </c>
      <c r="I143" s="25" t="s">
        <v>220</v>
      </c>
      <c r="J143" s="27">
        <v>27202766.699999999</v>
      </c>
      <c r="K143" s="27">
        <v>24688186.200000003</v>
      </c>
      <c r="L143" s="28">
        <v>28305401.399999999</v>
      </c>
      <c r="M143" s="27">
        <v>25833127.728</v>
      </c>
      <c r="N143" s="27">
        <v>24696458.300000001</v>
      </c>
      <c r="O143" s="27">
        <v>24854942.898999996</v>
      </c>
      <c r="P143" s="27">
        <v>26567389.5</v>
      </c>
      <c r="Q143" s="27">
        <v>22873695.725000001</v>
      </c>
      <c r="R143" s="27">
        <v>23888107.774999999</v>
      </c>
      <c r="S143" s="27">
        <v>18555640.737</v>
      </c>
      <c r="T143" s="27">
        <v>18780744.223999999</v>
      </c>
      <c r="U143" s="27">
        <v>11862145.93</v>
      </c>
      <c r="V143" s="27">
        <v>1885245.5929999999</v>
      </c>
      <c r="W143" s="27">
        <v>0</v>
      </c>
      <c r="X143" s="420">
        <v>0</v>
      </c>
      <c r="Y143" s="29">
        <v>39</v>
      </c>
      <c r="Z143" s="30">
        <f t="shared" si="14"/>
        <v>-1</v>
      </c>
      <c r="AA143" s="31"/>
      <c r="AB143" s="27">
        <v>27575.555</v>
      </c>
      <c r="AC143" s="27">
        <v>20209.722000000002</v>
      </c>
      <c r="AD143" s="422">
        <v>19665.589</v>
      </c>
      <c r="AE143" s="27">
        <v>19369.111000000001</v>
      </c>
      <c r="AF143" s="27">
        <v>16896.313999999998</v>
      </c>
      <c r="AG143" s="27">
        <v>15309.713</v>
      </c>
      <c r="AH143" s="27">
        <v>15868.04</v>
      </c>
      <c r="AI143" s="27">
        <v>13170.335999999999</v>
      </c>
      <c r="AJ143" s="27">
        <v>13763.23</v>
      </c>
      <c r="AK143" s="27">
        <v>10351.261</v>
      </c>
      <c r="AL143" s="27">
        <v>10816.827000000001</v>
      </c>
      <c r="AM143" s="27">
        <v>7194.8670000000002</v>
      </c>
      <c r="AN143" s="27">
        <v>1228.0320000000002</v>
      </c>
      <c r="AO143" s="27">
        <v>0</v>
      </c>
      <c r="AP143" s="420">
        <v>0</v>
      </c>
      <c r="AQ143" s="30">
        <f t="shared" si="15"/>
        <v>-1</v>
      </c>
      <c r="AR143" s="32"/>
      <c r="AS143" s="33">
        <f t="shared" si="17"/>
        <v>2.0274081165427926</v>
      </c>
      <c r="AT143" s="34">
        <f t="shared" si="17"/>
        <v>1.63719779462778</v>
      </c>
      <c r="AU143" s="35">
        <f t="shared" si="17"/>
        <v>1.3895290670564382</v>
      </c>
      <c r="AV143" s="34">
        <f t="shared" si="17"/>
        <v>1.4995560122598872</v>
      </c>
      <c r="AW143" s="34">
        <f t="shared" si="17"/>
        <v>1.3683187924966553</v>
      </c>
      <c r="AX143" s="34">
        <f t="shared" si="17"/>
        <v>1.2319250188754982</v>
      </c>
      <c r="AY143" s="34">
        <f t="shared" si="17"/>
        <v>1.1945501834118855</v>
      </c>
      <c r="AZ143" s="34">
        <f t="shared" si="17"/>
        <v>1.1515704465374494</v>
      </c>
      <c r="BA143" s="34">
        <f t="shared" si="17"/>
        <v>1.152308096533611</v>
      </c>
      <c r="BB143" s="34">
        <f t="shared" si="17"/>
        <v>1.1156996566935635</v>
      </c>
      <c r="BC143" s="34">
        <f t="shared" si="17"/>
        <v>1.1519061088300355</v>
      </c>
      <c r="BD143" s="34">
        <f t="shared" si="17"/>
        <v>1.2130801698879454</v>
      </c>
      <c r="BE143" s="34">
        <f t="shared" si="17"/>
        <v>1.302781987195448</v>
      </c>
      <c r="BF143" s="34">
        <f t="shared" si="17"/>
        <v>0</v>
      </c>
      <c r="BG143" s="34">
        <f t="shared" si="17"/>
        <v>0</v>
      </c>
      <c r="BH143" s="36">
        <f t="shared" si="16"/>
        <v>-1</v>
      </c>
      <c r="BI143" s="25" t="s">
        <v>342</v>
      </c>
      <c r="BJ143" s="423" t="s">
        <v>505</v>
      </c>
      <c r="BK143" s="423"/>
    </row>
    <row r="144" spans="1:67" s="37" customFormat="1" ht="102" x14ac:dyDescent="0.2">
      <c r="A144" s="21">
        <v>161</v>
      </c>
      <c r="B144" s="22"/>
      <c r="C144" s="23"/>
      <c r="D144" s="24">
        <v>3406</v>
      </c>
      <c r="E144" s="99" t="s">
        <v>371</v>
      </c>
      <c r="F144" s="22" t="s">
        <v>223</v>
      </c>
      <c r="G144" s="22" t="s">
        <v>9</v>
      </c>
      <c r="H144" s="98">
        <v>703</v>
      </c>
      <c r="I144" s="25" t="s">
        <v>222</v>
      </c>
      <c r="J144" s="27">
        <v>93379010.482999995</v>
      </c>
      <c r="K144" s="27">
        <v>82309611.126000002</v>
      </c>
      <c r="L144" s="28">
        <v>92037608.213000014</v>
      </c>
      <c r="M144" s="27">
        <v>86309338.595999986</v>
      </c>
      <c r="N144" s="27">
        <v>78713435.656000003</v>
      </c>
      <c r="O144" s="27">
        <v>82641492.608999997</v>
      </c>
      <c r="P144" s="27">
        <v>88208880.809</v>
      </c>
      <c r="Q144" s="27">
        <v>91005459.349999994</v>
      </c>
      <c r="R144" s="27">
        <v>80938612.046000004</v>
      </c>
      <c r="S144" s="27">
        <v>52518943.787999988</v>
      </c>
      <c r="T144" s="27">
        <v>71087585.197999999</v>
      </c>
      <c r="U144" s="27">
        <v>57870076.980000004</v>
      </c>
      <c r="V144" s="27">
        <v>38081957.486000001</v>
      </c>
      <c r="W144" s="27">
        <v>31670337.948000003</v>
      </c>
      <c r="X144" s="420">
        <v>32337015.059999999</v>
      </c>
      <c r="Y144" s="29">
        <v>21.333333333333332</v>
      </c>
      <c r="Z144" s="30">
        <f t="shared" si="14"/>
        <v>-0.64865433068226452</v>
      </c>
      <c r="AA144" s="31"/>
      <c r="AB144" s="27">
        <v>118422.891</v>
      </c>
      <c r="AC144" s="27">
        <v>94189.317999999999</v>
      </c>
      <c r="AD144" s="422">
        <v>108788.122</v>
      </c>
      <c r="AE144" s="27">
        <v>100017.27399999999</v>
      </c>
      <c r="AF144" s="27">
        <v>95675.434000000008</v>
      </c>
      <c r="AG144" s="27">
        <v>74598.400999999998</v>
      </c>
      <c r="AH144" s="27">
        <v>86791.946000000011</v>
      </c>
      <c r="AI144" s="27">
        <v>64992.858</v>
      </c>
      <c r="AJ144" s="27">
        <v>50796.752000000008</v>
      </c>
      <c r="AK144" s="27">
        <v>32006.075000000001</v>
      </c>
      <c r="AL144" s="27">
        <v>40601.781000000003</v>
      </c>
      <c r="AM144" s="27">
        <v>36575.199000000001</v>
      </c>
      <c r="AN144" s="27">
        <v>17810.311000000002</v>
      </c>
      <c r="AO144" s="27">
        <v>12071.649000000001</v>
      </c>
      <c r="AP144" s="420">
        <v>17516.993000000002</v>
      </c>
      <c r="AQ144" s="30">
        <f t="shared" si="15"/>
        <v>-0.83898064717028575</v>
      </c>
      <c r="AR144" s="32"/>
      <c r="AS144" s="33">
        <f t="shared" si="17"/>
        <v>2.5363920732820215</v>
      </c>
      <c r="AT144" s="34">
        <f t="shared" si="17"/>
        <v>2.2886590450734721</v>
      </c>
      <c r="AU144" s="35">
        <f t="shared" si="17"/>
        <v>2.3639928092923657</v>
      </c>
      <c r="AV144" s="34">
        <f t="shared" si="17"/>
        <v>2.3176466330755847</v>
      </c>
      <c r="AW144" s="34">
        <f t="shared" si="17"/>
        <v>2.4309810187457384</v>
      </c>
      <c r="AX144" s="34">
        <f t="shared" si="17"/>
        <v>1.8053497981442781</v>
      </c>
      <c r="AY144" s="34">
        <f t="shared" si="17"/>
        <v>1.9678731938098593</v>
      </c>
      <c r="AZ144" s="34">
        <f t="shared" si="17"/>
        <v>1.428328772014489</v>
      </c>
      <c r="BA144" s="34">
        <f t="shared" si="17"/>
        <v>1.2551920700377364</v>
      </c>
      <c r="BB144" s="34">
        <f t="shared" si="17"/>
        <v>1.2188392489078594</v>
      </c>
      <c r="BC144" s="34">
        <f t="shared" si="17"/>
        <v>1.1423030023290848</v>
      </c>
      <c r="BD144" s="34">
        <f t="shared" si="17"/>
        <v>1.264045285878588</v>
      </c>
      <c r="BE144" s="34">
        <f t="shared" si="17"/>
        <v>0.93536741153852565</v>
      </c>
      <c r="BF144" s="34">
        <f t="shared" si="17"/>
        <v>0.76233155578071954</v>
      </c>
      <c r="BG144" s="34">
        <f t="shared" si="17"/>
        <v>1.0834019755687372</v>
      </c>
      <c r="BH144" s="36">
        <f t="shared" si="16"/>
        <v>-0.54170673814653381</v>
      </c>
      <c r="BI144" s="25"/>
      <c r="BJ144" s="423" t="s">
        <v>586</v>
      </c>
      <c r="BK144" s="423"/>
    </row>
    <row r="145" spans="1:63" s="37" customFormat="1" ht="89.25" x14ac:dyDescent="0.2">
      <c r="A145" s="21">
        <v>162</v>
      </c>
      <c r="B145" s="22"/>
      <c r="C145" s="23"/>
      <c r="D145" s="24">
        <v>3407</v>
      </c>
      <c r="E145" s="26" t="s">
        <v>367</v>
      </c>
      <c r="F145" s="22" t="s">
        <v>225</v>
      </c>
      <c r="G145" s="22" t="s">
        <v>9</v>
      </c>
      <c r="H145" s="98">
        <v>3140</v>
      </c>
      <c r="I145" s="25" t="s">
        <v>224</v>
      </c>
      <c r="J145" s="27">
        <v>52168026.43</v>
      </c>
      <c r="K145" s="27">
        <v>50365690.715999998</v>
      </c>
      <c r="L145" s="28">
        <v>52299766.036999993</v>
      </c>
      <c r="M145" s="27">
        <v>51725638.130000003</v>
      </c>
      <c r="N145" s="27">
        <v>55622579.766000003</v>
      </c>
      <c r="O145" s="27">
        <v>51684012.744000003</v>
      </c>
      <c r="P145" s="27">
        <v>54743486.780999996</v>
      </c>
      <c r="Q145" s="27">
        <v>52195580.731000006</v>
      </c>
      <c r="R145" s="27">
        <v>53038071.372999996</v>
      </c>
      <c r="S145" s="27">
        <v>9597195.0640000012</v>
      </c>
      <c r="T145" s="27">
        <v>14159056.564000001</v>
      </c>
      <c r="U145" s="27">
        <v>29593458.347000003</v>
      </c>
      <c r="V145" s="27">
        <v>22341074.862</v>
      </c>
      <c r="W145" s="27">
        <v>23825650.191</v>
      </c>
      <c r="X145" s="420">
        <v>28141989.162</v>
      </c>
      <c r="Y145" s="29">
        <v>72</v>
      </c>
      <c r="Z145" s="30">
        <f t="shared" si="14"/>
        <v>-0.46190984598113366</v>
      </c>
      <c r="AA145" s="31"/>
      <c r="AB145" s="27">
        <v>48433.887000000002</v>
      </c>
      <c r="AC145" s="27">
        <v>42887.786999999997</v>
      </c>
      <c r="AD145" s="422">
        <v>38076.055</v>
      </c>
      <c r="AE145" s="27">
        <v>43769.182000000001</v>
      </c>
      <c r="AF145" s="27">
        <v>39249.868000000002</v>
      </c>
      <c r="AG145" s="27">
        <v>28885.65</v>
      </c>
      <c r="AH145" s="27">
        <v>28296.691999999999</v>
      </c>
      <c r="AI145" s="27">
        <v>24601.577999999998</v>
      </c>
      <c r="AJ145" s="27">
        <v>24919.764999999999</v>
      </c>
      <c r="AK145" s="27">
        <v>5254.835</v>
      </c>
      <c r="AL145" s="27">
        <v>4447.7780000000002</v>
      </c>
      <c r="AM145" s="27">
        <v>14337.005999999999</v>
      </c>
      <c r="AN145" s="27">
        <v>1085.059</v>
      </c>
      <c r="AO145" s="27">
        <v>2913.652</v>
      </c>
      <c r="AP145" s="420">
        <v>827.12599999999998</v>
      </c>
      <c r="AQ145" s="30">
        <f t="shared" si="15"/>
        <v>-0.97827700374946935</v>
      </c>
      <c r="AR145" s="32"/>
      <c r="AS145" s="33">
        <f t="shared" si="17"/>
        <v>1.8568418364451438</v>
      </c>
      <c r="AT145" s="34">
        <f t="shared" si="17"/>
        <v>1.7030556472196083</v>
      </c>
      <c r="AU145" s="35">
        <f t="shared" si="17"/>
        <v>1.4560698024179579</v>
      </c>
      <c r="AV145" s="34">
        <f t="shared" si="17"/>
        <v>1.6923592857374381</v>
      </c>
      <c r="AW145" s="34">
        <f t="shared" si="17"/>
        <v>1.4112926140830302</v>
      </c>
      <c r="AX145" s="34">
        <f t="shared" si="17"/>
        <v>1.1177789210398852</v>
      </c>
      <c r="AY145" s="34">
        <f t="shared" si="17"/>
        <v>1.0337920970653636</v>
      </c>
      <c r="AZ145" s="34">
        <f t="shared" si="17"/>
        <v>0.9426690020670131</v>
      </c>
      <c r="BA145" s="34">
        <f t="shared" si="17"/>
        <v>0.93969348262108432</v>
      </c>
      <c r="BB145" s="34">
        <f t="shared" si="17"/>
        <v>1.0950772522507934</v>
      </c>
      <c r="BC145" s="34">
        <f t="shared" si="17"/>
        <v>0.62825909055390927</v>
      </c>
      <c r="BD145" s="34">
        <f t="shared" si="17"/>
        <v>0.96893075705384024</v>
      </c>
      <c r="BE145" s="34">
        <f t="shared" si="17"/>
        <v>9.7135791961879159E-2</v>
      </c>
      <c r="BF145" s="34">
        <f t="shared" si="17"/>
        <v>0.24458111125131982</v>
      </c>
      <c r="BG145" s="34">
        <f t="shared" si="17"/>
        <v>5.8782340881352084E-2</v>
      </c>
      <c r="BH145" s="36">
        <f t="shared" si="16"/>
        <v>-0.95962944854447374</v>
      </c>
      <c r="BI145" s="25" t="s">
        <v>321</v>
      </c>
      <c r="BJ145" s="423" t="s">
        <v>587</v>
      </c>
      <c r="BK145" s="423"/>
    </row>
    <row r="146" spans="1:63" s="37" customFormat="1" ht="102.75" thickBot="1" x14ac:dyDescent="0.25">
      <c r="A146" s="21">
        <v>163</v>
      </c>
      <c r="B146" s="50"/>
      <c r="C146" s="51"/>
      <c r="D146" s="52"/>
      <c r="E146" s="54" t="s">
        <v>372</v>
      </c>
      <c r="F146" s="50"/>
      <c r="G146" s="50"/>
      <c r="H146" s="96">
        <v>6004</v>
      </c>
      <c r="I146" s="53" t="s">
        <v>226</v>
      </c>
      <c r="J146" s="55">
        <v>52353892.127999999</v>
      </c>
      <c r="K146" s="55">
        <v>51202167.732999995</v>
      </c>
      <c r="L146" s="56">
        <v>54427414.409000002</v>
      </c>
      <c r="M146" s="55">
        <v>57439274.033999994</v>
      </c>
      <c r="N146" s="55">
        <v>45586631.969999999</v>
      </c>
      <c r="O146" s="55">
        <v>48984423.267999999</v>
      </c>
      <c r="P146" s="55">
        <v>52423837.177000001</v>
      </c>
      <c r="Q146" s="55">
        <v>54484215.572999999</v>
      </c>
      <c r="R146" s="55">
        <v>54001261.734000005</v>
      </c>
      <c r="S146" s="55">
        <v>11239305.848000001</v>
      </c>
      <c r="T146" s="55">
        <v>20973482.901000001</v>
      </c>
      <c r="U146" s="55">
        <v>23076290.817999996</v>
      </c>
      <c r="V146" s="55">
        <v>24328616.581999999</v>
      </c>
      <c r="W146" s="55">
        <v>22991501.612</v>
      </c>
      <c r="X146" s="425">
        <v>30706668.019000001</v>
      </c>
      <c r="Y146" s="57">
        <v>82</v>
      </c>
      <c r="Z146" s="58">
        <f t="shared" si="14"/>
        <v>-0.4358235026883362</v>
      </c>
      <c r="AA146" s="59"/>
      <c r="AB146" s="55">
        <v>48517.566000000006</v>
      </c>
      <c r="AC146" s="55">
        <v>47403.201000000001</v>
      </c>
      <c r="AD146" s="426">
        <v>39494.914000000004</v>
      </c>
      <c r="AE146" s="55">
        <v>48215.714999999997</v>
      </c>
      <c r="AF146" s="55">
        <v>35810.949999999997</v>
      </c>
      <c r="AG146" s="55">
        <v>27322.106999999996</v>
      </c>
      <c r="AH146" s="55">
        <v>27175.85</v>
      </c>
      <c r="AI146" s="55">
        <v>26491.076999999997</v>
      </c>
      <c r="AJ146" s="55">
        <v>25696.822999999997</v>
      </c>
      <c r="AK146" s="55">
        <v>6005.1790000000001</v>
      </c>
      <c r="AL146" s="55">
        <v>7478.3639999999996</v>
      </c>
      <c r="AM146" s="55">
        <v>11720.665000000001</v>
      </c>
      <c r="AN146" s="55">
        <v>1181.164</v>
      </c>
      <c r="AO146" s="55">
        <v>2508.9009999999998</v>
      </c>
      <c r="AP146" s="425">
        <v>904.19700000000012</v>
      </c>
      <c r="AQ146" s="58">
        <f t="shared" si="15"/>
        <v>-0.97710598888758182</v>
      </c>
      <c r="AR146" s="32"/>
      <c r="AS146" s="33">
        <f t="shared" si="17"/>
        <v>1.8534463829882768</v>
      </c>
      <c r="AT146" s="34">
        <f t="shared" si="17"/>
        <v>1.851609144643634</v>
      </c>
      <c r="AU146" s="35">
        <f t="shared" si="17"/>
        <v>1.4512875332718069</v>
      </c>
      <c r="AV146" s="34">
        <f t="shared" si="17"/>
        <v>1.6788413785125385</v>
      </c>
      <c r="AW146" s="34">
        <f t="shared" si="17"/>
        <v>1.5711162879313718</v>
      </c>
      <c r="AX146" s="34">
        <f t="shared" si="17"/>
        <v>1.1155426634510843</v>
      </c>
      <c r="AY146" s="34">
        <f t="shared" si="17"/>
        <v>1.0367745462143663</v>
      </c>
      <c r="AZ146" s="34">
        <f t="shared" si="17"/>
        <v>0.97243125266275532</v>
      </c>
      <c r="BA146" s="34">
        <f t="shared" si="17"/>
        <v>0.95171194801253656</v>
      </c>
      <c r="BB146" s="34">
        <f t="shared" si="17"/>
        <v>1.0686031826544879</v>
      </c>
      <c r="BC146" s="34">
        <f t="shared" si="17"/>
        <v>0.71312562012706404</v>
      </c>
      <c r="BD146" s="34">
        <f t="shared" si="17"/>
        <v>1.0158187979549671</v>
      </c>
      <c r="BE146" s="34">
        <f t="shared" si="17"/>
        <v>9.7100794532962248E-2</v>
      </c>
      <c r="BF146" s="34">
        <f t="shared" si="17"/>
        <v>0.21824594516180051</v>
      </c>
      <c r="BG146" s="34">
        <f t="shared" si="17"/>
        <v>5.8892550597838933E-2</v>
      </c>
      <c r="BH146" s="36">
        <f t="shared" si="16"/>
        <v>-0.95942048060933127</v>
      </c>
      <c r="BI146" s="53" t="s">
        <v>321</v>
      </c>
      <c r="BJ146" s="427" t="s">
        <v>588</v>
      </c>
      <c r="BK146" s="427"/>
    </row>
    <row r="147" spans="1:63" s="37" customFormat="1" ht="51" x14ac:dyDescent="0.2">
      <c r="A147" s="21">
        <v>164</v>
      </c>
      <c r="B147" s="60" t="s">
        <v>229</v>
      </c>
      <c r="C147" s="61">
        <v>51</v>
      </c>
      <c r="D147" s="62">
        <v>3775</v>
      </c>
      <c r="E147" s="64" t="s">
        <v>351</v>
      </c>
      <c r="F147" s="60" t="s">
        <v>228</v>
      </c>
      <c r="G147" s="60" t="s">
        <v>9</v>
      </c>
      <c r="H147" s="97">
        <v>1702</v>
      </c>
      <c r="I147" s="63" t="s">
        <v>227</v>
      </c>
      <c r="J147" s="65">
        <v>30330093.675000001</v>
      </c>
      <c r="K147" s="65">
        <v>26956088.424999997</v>
      </c>
      <c r="L147" s="66">
        <v>27940131.699999999</v>
      </c>
      <c r="M147" s="65">
        <v>27573915.100000001</v>
      </c>
      <c r="N147" s="65">
        <v>23997998.149999999</v>
      </c>
      <c r="O147" s="65">
        <v>24389685.199999999</v>
      </c>
      <c r="P147" s="65">
        <v>23946719.350000001</v>
      </c>
      <c r="Q147" s="65">
        <v>24309943.800000001</v>
      </c>
      <c r="R147" s="65">
        <v>23081513.232000001</v>
      </c>
      <c r="S147" s="65">
        <v>6974244.9289999995</v>
      </c>
      <c r="T147" s="65">
        <v>13407373.868000001</v>
      </c>
      <c r="U147" s="65">
        <v>8453287.7630000003</v>
      </c>
      <c r="V147" s="65">
        <v>7126165.2110000001</v>
      </c>
      <c r="W147" s="65">
        <v>6919047.5879999995</v>
      </c>
      <c r="X147" s="428">
        <v>4844116.3109999998</v>
      </c>
      <c r="Y147" s="67">
        <v>47</v>
      </c>
      <c r="Z147" s="68">
        <f t="shared" si="14"/>
        <v>-0.82662514396809372</v>
      </c>
      <c r="AA147" s="69"/>
      <c r="AB147" s="65">
        <v>16740.633999999998</v>
      </c>
      <c r="AC147" s="65">
        <v>15021.925999999999</v>
      </c>
      <c r="AD147" s="429">
        <v>17657.756000000001</v>
      </c>
      <c r="AE147" s="65">
        <v>16389.720999999998</v>
      </c>
      <c r="AF147" s="65">
        <v>15059.904999999999</v>
      </c>
      <c r="AG147" s="65">
        <v>18114.184999999998</v>
      </c>
      <c r="AH147" s="65">
        <v>17425.592000000001</v>
      </c>
      <c r="AI147" s="65">
        <v>17510.239000000001</v>
      </c>
      <c r="AJ147" s="65">
        <v>14004.382</v>
      </c>
      <c r="AK147" s="65">
        <v>3175.1080000000002</v>
      </c>
      <c r="AL147" s="65">
        <v>5655.6589999999997</v>
      </c>
      <c r="AM147" s="65">
        <v>3620.8760000000002</v>
      </c>
      <c r="AN147" s="65">
        <v>3166.0259999999998</v>
      </c>
      <c r="AO147" s="65">
        <v>2807.288</v>
      </c>
      <c r="AP147" s="428">
        <v>2086.6150000000002</v>
      </c>
      <c r="AQ147" s="68">
        <f t="shared" si="15"/>
        <v>-0.88183011476656492</v>
      </c>
      <c r="AR147" s="70"/>
      <c r="AS147" s="71">
        <f t="shared" si="17"/>
        <v>1.1038959641459134</v>
      </c>
      <c r="AT147" s="72">
        <f t="shared" si="17"/>
        <v>1.114547909411675</v>
      </c>
      <c r="AU147" s="73">
        <f t="shared" si="17"/>
        <v>1.2639708495003266</v>
      </c>
      <c r="AV147" s="72">
        <f t="shared" si="17"/>
        <v>1.1887844682600039</v>
      </c>
      <c r="AW147" s="72">
        <f t="shared" si="17"/>
        <v>1.2550967714779993</v>
      </c>
      <c r="AX147" s="72">
        <f t="shared" si="17"/>
        <v>1.4853971956964822</v>
      </c>
      <c r="AY147" s="72">
        <f t="shared" si="17"/>
        <v>1.4553636133043</v>
      </c>
      <c r="AZ147" s="72">
        <f t="shared" si="17"/>
        <v>1.4405824335965762</v>
      </c>
      <c r="BA147" s="72">
        <f t="shared" si="17"/>
        <v>1.2134717389832528</v>
      </c>
      <c r="BB147" s="72">
        <f t="shared" si="17"/>
        <v>0.91052380073358341</v>
      </c>
      <c r="BC147" s="72">
        <f t="shared" si="17"/>
        <v>0.84366395025331886</v>
      </c>
      <c r="BD147" s="72">
        <f t="shared" si="17"/>
        <v>0.85667875068646226</v>
      </c>
      <c r="BE147" s="72">
        <f t="shared" si="17"/>
        <v>0.88856373835198188</v>
      </c>
      <c r="BF147" s="72">
        <f t="shared" si="17"/>
        <v>0.81146659689660172</v>
      </c>
      <c r="BG147" s="72">
        <f t="shared" si="17"/>
        <v>0.86150491277912689</v>
      </c>
      <c r="BH147" s="74">
        <f t="shared" si="16"/>
        <v>-0.31841393880270474</v>
      </c>
      <c r="BI147" s="63"/>
      <c r="BJ147" s="430" t="s">
        <v>589</v>
      </c>
      <c r="BK147" s="430"/>
    </row>
    <row r="148" spans="1:63" s="37" customFormat="1" ht="63.75" x14ac:dyDescent="0.2">
      <c r="A148" s="21">
        <v>165</v>
      </c>
      <c r="B148" s="22"/>
      <c r="C148" s="23"/>
      <c r="D148" s="24">
        <v>3797</v>
      </c>
      <c r="E148" s="26">
        <v>6</v>
      </c>
      <c r="F148" s="22" t="s">
        <v>231</v>
      </c>
      <c r="G148" s="22" t="s">
        <v>9</v>
      </c>
      <c r="H148" s="98">
        <v>1356</v>
      </c>
      <c r="I148" s="25" t="s">
        <v>233</v>
      </c>
      <c r="J148" s="27">
        <v>46629811.125</v>
      </c>
      <c r="K148" s="27">
        <v>46266312.174999997</v>
      </c>
      <c r="L148" s="28">
        <v>46648051.375</v>
      </c>
      <c r="M148" s="27">
        <v>47223924.625</v>
      </c>
      <c r="N148" s="27">
        <v>30320243.75</v>
      </c>
      <c r="O148" s="27">
        <v>45538345.850000001</v>
      </c>
      <c r="P148" s="27">
        <v>40968273.549999997</v>
      </c>
      <c r="Q148" s="27">
        <v>43289212.674999997</v>
      </c>
      <c r="R148" s="27">
        <v>37384472.487999998</v>
      </c>
      <c r="S148" s="27">
        <v>47013677.262000002</v>
      </c>
      <c r="T148" s="27">
        <v>34165192.609999999</v>
      </c>
      <c r="U148" s="27">
        <v>33852567.25</v>
      </c>
      <c r="V148" s="27">
        <v>18324272.502</v>
      </c>
      <c r="W148" s="27">
        <v>38216694.949000001</v>
      </c>
      <c r="X148" s="420">
        <v>35124249.861000001</v>
      </c>
      <c r="Y148" s="29">
        <v>32.333333333333336</v>
      </c>
      <c r="Z148" s="30">
        <f t="shared" si="14"/>
        <v>-0.2470371467687057</v>
      </c>
      <c r="AA148" s="31"/>
      <c r="AB148" s="27">
        <v>37145.031000000003</v>
      </c>
      <c r="AC148" s="27">
        <v>37698.671999999999</v>
      </c>
      <c r="AD148" s="422">
        <v>40923.809000000001</v>
      </c>
      <c r="AE148" s="27">
        <v>45446.741000000002</v>
      </c>
      <c r="AF148" s="27">
        <v>26048.157999999999</v>
      </c>
      <c r="AG148" s="27">
        <v>42744.366999999998</v>
      </c>
      <c r="AH148" s="27">
        <v>37138.326999999997</v>
      </c>
      <c r="AI148" s="27">
        <v>39616.351000000002</v>
      </c>
      <c r="AJ148" s="27">
        <v>7172.5770000000002</v>
      </c>
      <c r="AK148" s="27">
        <v>1500.2090000000001</v>
      </c>
      <c r="AL148" s="27">
        <v>1258.23</v>
      </c>
      <c r="AM148" s="27">
        <v>1265.6880000000001</v>
      </c>
      <c r="AN148" s="27">
        <v>641.02200000000005</v>
      </c>
      <c r="AO148" s="27">
        <v>1248.47</v>
      </c>
      <c r="AP148" s="420">
        <v>1189.03</v>
      </c>
      <c r="AQ148" s="30">
        <f t="shared" si="15"/>
        <v>-0.97094527540190601</v>
      </c>
      <c r="AR148" s="32"/>
      <c r="AS148" s="33">
        <f t="shared" si="17"/>
        <v>1.5931881388249993</v>
      </c>
      <c r="AT148" s="34">
        <f t="shared" si="17"/>
        <v>1.62963807694059</v>
      </c>
      <c r="AU148" s="35">
        <f t="shared" si="17"/>
        <v>1.7545774279408473</v>
      </c>
      <c r="AV148" s="34">
        <f t="shared" si="17"/>
        <v>1.9247337598849559</v>
      </c>
      <c r="AW148" s="34">
        <f t="shared" si="17"/>
        <v>1.7182024138575733</v>
      </c>
      <c r="AX148" s="34">
        <f t="shared" si="17"/>
        <v>1.877291157689251</v>
      </c>
      <c r="AY148" s="34">
        <f t="shared" si="17"/>
        <v>1.8130286576354888</v>
      </c>
      <c r="AZ148" s="34">
        <f t="shared" si="17"/>
        <v>1.8303105347480197</v>
      </c>
      <c r="BA148" s="34">
        <f t="shared" si="17"/>
        <v>0.38371957781682314</v>
      </c>
      <c r="BB148" s="34">
        <f t="shared" si="17"/>
        <v>6.3820108843627169E-2</v>
      </c>
      <c r="BC148" s="34">
        <f t="shared" si="17"/>
        <v>7.3655665540238849E-2</v>
      </c>
      <c r="BD148" s="34">
        <f t="shared" si="17"/>
        <v>7.477648537866799E-2</v>
      </c>
      <c r="BE148" s="34">
        <f t="shared" si="17"/>
        <v>6.9964250960580912E-2</v>
      </c>
      <c r="BF148" s="34">
        <f t="shared" si="17"/>
        <v>6.5336366824293793E-2</v>
      </c>
      <c r="BG148" s="34">
        <f t="shared" si="17"/>
        <v>6.7704221710382054E-2</v>
      </c>
      <c r="BH148" s="36">
        <f t="shared" si="16"/>
        <v>-0.96141280479719893</v>
      </c>
      <c r="BI148" s="25" t="s">
        <v>324</v>
      </c>
      <c r="BJ148" s="423" t="s">
        <v>590</v>
      </c>
      <c r="BK148" s="423"/>
    </row>
    <row r="149" spans="1:63" s="37" customFormat="1" ht="63.75" x14ac:dyDescent="0.2">
      <c r="A149" s="21">
        <v>166</v>
      </c>
      <c r="B149" s="22"/>
      <c r="C149" s="23"/>
      <c r="D149" s="24"/>
      <c r="E149" s="26">
        <v>5</v>
      </c>
      <c r="F149" s="22"/>
      <c r="G149" s="22"/>
      <c r="H149" s="98">
        <v>2850</v>
      </c>
      <c r="I149" s="25" t="s">
        <v>232</v>
      </c>
      <c r="J149" s="27">
        <v>22712725.925000001</v>
      </c>
      <c r="K149" s="27">
        <v>15968392.824999999</v>
      </c>
      <c r="L149" s="28">
        <v>22584280</v>
      </c>
      <c r="M149" s="27">
        <v>21738235.875</v>
      </c>
      <c r="N149" s="27">
        <v>23565074.875</v>
      </c>
      <c r="O149" s="27">
        <v>20710968.050000001</v>
      </c>
      <c r="P149" s="27">
        <v>19914252.125</v>
      </c>
      <c r="Q149" s="27">
        <v>22786941.649999999</v>
      </c>
      <c r="R149" s="27">
        <v>20901602.912</v>
      </c>
      <c r="S149" s="27">
        <v>23251481.541999999</v>
      </c>
      <c r="T149" s="27">
        <v>20379238.166000001</v>
      </c>
      <c r="U149" s="27">
        <v>12637984.329</v>
      </c>
      <c r="V149" s="27">
        <v>14889289.278000001</v>
      </c>
      <c r="W149" s="27">
        <v>16869900.658</v>
      </c>
      <c r="X149" s="420">
        <v>18725622.035999998</v>
      </c>
      <c r="Y149" s="29">
        <v>61.25</v>
      </c>
      <c r="Z149" s="30">
        <f t="shared" si="14"/>
        <v>-0.17085592119828488</v>
      </c>
      <c r="AA149" s="31"/>
      <c r="AB149" s="27">
        <v>18068.39</v>
      </c>
      <c r="AC149" s="27">
        <v>12494.569</v>
      </c>
      <c r="AD149" s="422">
        <v>20270.371999999999</v>
      </c>
      <c r="AE149" s="27">
        <v>20795.974999999999</v>
      </c>
      <c r="AF149" s="27">
        <v>20382.045999999998</v>
      </c>
      <c r="AG149" s="27">
        <v>19093.702000000001</v>
      </c>
      <c r="AH149" s="27">
        <v>16957.87</v>
      </c>
      <c r="AI149" s="27">
        <v>19308.796999999999</v>
      </c>
      <c r="AJ149" s="27">
        <v>17470.073</v>
      </c>
      <c r="AK149" s="27">
        <v>19568.8</v>
      </c>
      <c r="AL149" s="27">
        <v>16405.207999999999</v>
      </c>
      <c r="AM149" s="27">
        <v>7386.4309999999996</v>
      </c>
      <c r="AN149" s="27">
        <v>453.721</v>
      </c>
      <c r="AO149" s="27">
        <v>496.85500000000002</v>
      </c>
      <c r="AP149" s="420">
        <v>649.24</v>
      </c>
      <c r="AQ149" s="30">
        <f t="shared" si="15"/>
        <v>-0.96797098740960441</v>
      </c>
      <c r="AR149" s="32"/>
      <c r="AS149" s="33">
        <f t="shared" si="17"/>
        <v>1.5910366778222813</v>
      </c>
      <c r="AT149" s="34">
        <f t="shared" si="17"/>
        <v>1.5649125290102575</v>
      </c>
      <c r="AU149" s="35">
        <f t="shared" si="17"/>
        <v>1.7950868480199502</v>
      </c>
      <c r="AV149" s="34">
        <f t="shared" si="17"/>
        <v>1.9133084321636564</v>
      </c>
      <c r="AW149" s="34">
        <f t="shared" si="17"/>
        <v>1.7298520041303285</v>
      </c>
      <c r="AX149" s="34">
        <f t="shared" si="17"/>
        <v>1.8438251610358696</v>
      </c>
      <c r="AY149" s="34">
        <f t="shared" si="17"/>
        <v>1.7030888123296772</v>
      </c>
      <c r="AZ149" s="34">
        <f t="shared" si="17"/>
        <v>1.6947247503922933</v>
      </c>
      <c r="BA149" s="34">
        <f t="shared" si="17"/>
        <v>1.6716491145250976</v>
      </c>
      <c r="BB149" s="34">
        <f t="shared" si="17"/>
        <v>1.68323037520445</v>
      </c>
      <c r="BC149" s="34">
        <f t="shared" si="17"/>
        <v>1.6099922741341592</v>
      </c>
      <c r="BD149" s="34">
        <f t="shared" si="17"/>
        <v>1.1689254880702107</v>
      </c>
      <c r="BE149" s="34">
        <f t="shared" si="17"/>
        <v>6.0945958068046341E-2</v>
      </c>
      <c r="BF149" s="34">
        <f t="shared" si="17"/>
        <v>5.8904318415696509E-2</v>
      </c>
      <c r="BG149" s="34">
        <f t="shared" si="17"/>
        <v>6.9342422777928167E-2</v>
      </c>
      <c r="BH149" s="36">
        <f t="shared" si="16"/>
        <v>-0.96137099279936478</v>
      </c>
      <c r="BI149" s="25" t="s">
        <v>321</v>
      </c>
      <c r="BJ149" s="423" t="s">
        <v>591</v>
      </c>
      <c r="BK149" s="423"/>
    </row>
    <row r="150" spans="1:63" s="37" customFormat="1" ht="63.75" x14ac:dyDescent="0.2">
      <c r="A150" s="21">
        <v>167</v>
      </c>
      <c r="B150" s="22"/>
      <c r="C150" s="23"/>
      <c r="D150" s="24"/>
      <c r="E150" s="26">
        <v>4</v>
      </c>
      <c r="F150" s="22"/>
      <c r="G150" s="22"/>
      <c r="H150" s="98">
        <v>6166</v>
      </c>
      <c r="I150" s="25" t="s">
        <v>230</v>
      </c>
      <c r="J150" s="27">
        <v>8664673.625</v>
      </c>
      <c r="K150" s="27">
        <v>12121316.574999999</v>
      </c>
      <c r="L150" s="28">
        <v>10708220.6</v>
      </c>
      <c r="M150" s="27">
        <v>9653191.5</v>
      </c>
      <c r="N150" s="27">
        <v>12058509.175000001</v>
      </c>
      <c r="O150" s="27">
        <v>11767157.175000001</v>
      </c>
      <c r="P150" s="27">
        <v>8424969.8000000007</v>
      </c>
      <c r="Q150" s="27">
        <v>9369520.7249999996</v>
      </c>
      <c r="R150" s="27">
        <v>10153866.984999999</v>
      </c>
      <c r="S150" s="27">
        <v>8618289.5480000004</v>
      </c>
      <c r="T150" s="27">
        <v>8895171.6300000008</v>
      </c>
      <c r="U150" s="27">
        <v>6658415.5319999997</v>
      </c>
      <c r="V150" s="27">
        <v>2894001.0120000001</v>
      </c>
      <c r="W150" s="27">
        <v>5493884.0159999998</v>
      </c>
      <c r="X150" s="420">
        <v>9967870.7919999994</v>
      </c>
      <c r="Y150" s="29">
        <v>90</v>
      </c>
      <c r="Z150" s="30">
        <f t="shared" si="14"/>
        <v>-6.9138453124508864E-2</v>
      </c>
      <c r="AA150" s="31"/>
      <c r="AB150" s="27">
        <v>6750.97</v>
      </c>
      <c r="AC150" s="27">
        <v>9608.1949999999997</v>
      </c>
      <c r="AD150" s="422">
        <v>9475.7729999999992</v>
      </c>
      <c r="AE150" s="27">
        <v>8995.3310000000001</v>
      </c>
      <c r="AF150" s="27">
        <v>10246.391</v>
      </c>
      <c r="AG150" s="27">
        <v>10662.99</v>
      </c>
      <c r="AH150" s="27">
        <v>7077.5879999999997</v>
      </c>
      <c r="AI150" s="27">
        <v>7619.79</v>
      </c>
      <c r="AJ150" s="27">
        <v>8354.4279999999999</v>
      </c>
      <c r="AK150" s="27">
        <v>6959.0450000000001</v>
      </c>
      <c r="AL150" s="27">
        <v>6969.3059999999996</v>
      </c>
      <c r="AM150" s="27">
        <v>5722.7</v>
      </c>
      <c r="AN150" s="27">
        <v>101.027</v>
      </c>
      <c r="AO150" s="27">
        <v>180.845</v>
      </c>
      <c r="AP150" s="420">
        <v>279.61399999999998</v>
      </c>
      <c r="AQ150" s="30">
        <f t="shared" si="15"/>
        <v>-0.97049169497834109</v>
      </c>
      <c r="AR150" s="32"/>
      <c r="AS150" s="33">
        <f t="shared" si="17"/>
        <v>1.5582745045402677</v>
      </c>
      <c r="AT150" s="34">
        <f t="shared" si="17"/>
        <v>1.5853385134444442</v>
      </c>
      <c r="AU150" s="35">
        <f t="shared" si="17"/>
        <v>1.7698128109165028</v>
      </c>
      <c r="AV150" s="34">
        <f t="shared" si="17"/>
        <v>1.8637009324843499</v>
      </c>
      <c r="AW150" s="34">
        <f t="shared" si="17"/>
        <v>1.6994457360024358</v>
      </c>
      <c r="AX150" s="34">
        <f t="shared" si="17"/>
        <v>1.8123306830054302</v>
      </c>
      <c r="AY150" s="34">
        <f t="shared" si="17"/>
        <v>1.6801456071688232</v>
      </c>
      <c r="AZ150" s="34">
        <f t="shared" si="17"/>
        <v>1.6265058210861687</v>
      </c>
      <c r="BA150" s="34">
        <f t="shared" si="17"/>
        <v>1.6455657755496982</v>
      </c>
      <c r="BB150" s="34">
        <f t="shared" si="17"/>
        <v>1.6149480616173886</v>
      </c>
      <c r="BC150" s="34">
        <f t="shared" si="17"/>
        <v>1.5669862909660348</v>
      </c>
      <c r="BD150" s="34">
        <f t="shared" si="17"/>
        <v>1.7189374776918025</v>
      </c>
      <c r="BE150" s="34">
        <f t="shared" si="17"/>
        <v>6.9818220229426783E-2</v>
      </c>
      <c r="BF150" s="34">
        <f t="shared" si="17"/>
        <v>6.5835026539810382E-2</v>
      </c>
      <c r="BG150" s="34">
        <f t="shared" si="17"/>
        <v>5.6103054671296948E-2</v>
      </c>
      <c r="BH150" s="36">
        <f t="shared" si="16"/>
        <v>-0.96830000646099745</v>
      </c>
      <c r="BI150" s="25" t="s">
        <v>321</v>
      </c>
      <c r="BJ150" s="423" t="s">
        <v>592</v>
      </c>
      <c r="BK150" s="423"/>
    </row>
    <row r="151" spans="1:63" s="37" customFormat="1" ht="63.75" x14ac:dyDescent="0.2">
      <c r="A151" s="21">
        <v>168</v>
      </c>
      <c r="B151" s="22"/>
      <c r="C151" s="23"/>
      <c r="D151" s="24">
        <v>3803</v>
      </c>
      <c r="E151" s="26">
        <v>3</v>
      </c>
      <c r="F151" s="22" t="s">
        <v>235</v>
      </c>
      <c r="G151" s="22" t="s">
        <v>9</v>
      </c>
      <c r="H151" s="98">
        <v>2709</v>
      </c>
      <c r="I151" s="25" t="s">
        <v>234</v>
      </c>
      <c r="J151" s="27">
        <v>12452474.199999999</v>
      </c>
      <c r="K151" s="27">
        <v>10840327.225</v>
      </c>
      <c r="L151" s="28">
        <v>11600237.625</v>
      </c>
      <c r="M151" s="27">
        <v>9836194.1750000007</v>
      </c>
      <c r="N151" s="27">
        <v>11302038.199999999</v>
      </c>
      <c r="O151" s="27">
        <v>11101683.475</v>
      </c>
      <c r="P151" s="27">
        <v>10986899.675000001</v>
      </c>
      <c r="Q151" s="27">
        <v>9510399.8000000007</v>
      </c>
      <c r="R151" s="27">
        <v>9988571.4189999998</v>
      </c>
      <c r="S151" s="27">
        <v>10131974.798</v>
      </c>
      <c r="T151" s="27">
        <v>9139173.0319999997</v>
      </c>
      <c r="U151" s="27">
        <v>8210746.5889999997</v>
      </c>
      <c r="V151" s="27">
        <v>7832587.4199999999</v>
      </c>
      <c r="W151" s="27">
        <v>8226830.4040000001</v>
      </c>
      <c r="X151" s="420">
        <v>5013231.7520000003</v>
      </c>
      <c r="Y151" s="29">
        <v>55</v>
      </c>
      <c r="Z151" s="30">
        <f t="shared" si="14"/>
        <v>-0.56783370185487902</v>
      </c>
      <c r="AA151" s="31"/>
      <c r="AB151" s="27">
        <v>8273.6730000000007</v>
      </c>
      <c r="AC151" s="27">
        <v>7955.4430000000002</v>
      </c>
      <c r="AD151" s="422">
        <v>9557.9339999999993</v>
      </c>
      <c r="AE151" s="27">
        <v>8055.64</v>
      </c>
      <c r="AF151" s="27">
        <v>8991.7759999999998</v>
      </c>
      <c r="AG151" s="27">
        <v>8452.1859999999997</v>
      </c>
      <c r="AH151" s="27">
        <v>8531.0499999999993</v>
      </c>
      <c r="AI151" s="27">
        <v>4941.3990000000003</v>
      </c>
      <c r="AJ151" s="27">
        <v>4434.9009999999998</v>
      </c>
      <c r="AK151" s="27">
        <v>4676.7879999999996</v>
      </c>
      <c r="AL151" s="27">
        <v>4822.9229999999998</v>
      </c>
      <c r="AM151" s="27">
        <v>4761.3410000000003</v>
      </c>
      <c r="AN151" s="27">
        <v>5132.7129999999997</v>
      </c>
      <c r="AO151" s="27">
        <v>6664.3180000000002</v>
      </c>
      <c r="AP151" s="420">
        <v>3321.393</v>
      </c>
      <c r="AQ151" s="30">
        <f t="shared" si="15"/>
        <v>-0.65249885592430323</v>
      </c>
      <c r="AR151" s="32"/>
      <c r="AS151" s="33">
        <f t="shared" si="17"/>
        <v>1.3288400147819621</v>
      </c>
      <c r="AT151" s="34">
        <f t="shared" si="17"/>
        <v>1.46774960476343</v>
      </c>
      <c r="AU151" s="35">
        <f t="shared" si="17"/>
        <v>1.6478858983718447</v>
      </c>
      <c r="AV151" s="34">
        <f t="shared" si="17"/>
        <v>1.6379587179103241</v>
      </c>
      <c r="AW151" s="34">
        <f t="shared" si="17"/>
        <v>1.5911777753502905</v>
      </c>
      <c r="AX151" s="34">
        <f t="shared" si="17"/>
        <v>1.5226854591978898</v>
      </c>
      <c r="AY151" s="34">
        <f t="shared" si="17"/>
        <v>1.5529494675211912</v>
      </c>
      <c r="AZ151" s="34">
        <f t="shared" si="17"/>
        <v>1.0391569448005751</v>
      </c>
      <c r="BA151" s="34">
        <f t="shared" si="17"/>
        <v>0.88799505233832476</v>
      </c>
      <c r="BB151" s="34">
        <f t="shared" si="17"/>
        <v>0.92317402939517257</v>
      </c>
      <c r="BC151" s="34">
        <f t="shared" si="17"/>
        <v>1.0554396952794229</v>
      </c>
      <c r="BD151" s="34">
        <f t="shared" si="17"/>
        <v>1.1597827185115674</v>
      </c>
      <c r="BE151" s="34">
        <f t="shared" si="17"/>
        <v>1.3106047145784681</v>
      </c>
      <c r="BF151" s="34">
        <f t="shared" si="17"/>
        <v>1.6201423082113655</v>
      </c>
      <c r="BG151" s="34">
        <f t="shared" si="17"/>
        <v>1.3250506516779119</v>
      </c>
      <c r="BH151" s="36">
        <f t="shared" si="16"/>
        <v>-0.19590873798538033</v>
      </c>
      <c r="BI151" s="25"/>
      <c r="BJ151" s="423" t="s">
        <v>593</v>
      </c>
      <c r="BK151" s="423"/>
    </row>
    <row r="152" spans="1:63" s="37" customFormat="1" ht="63.75" x14ac:dyDescent="0.2">
      <c r="A152" s="21">
        <v>171</v>
      </c>
      <c r="B152" s="22"/>
      <c r="C152" s="23"/>
      <c r="D152" s="24"/>
      <c r="E152" s="26">
        <v>4</v>
      </c>
      <c r="F152" s="22"/>
      <c r="G152" s="22"/>
      <c r="H152" s="98">
        <v>2712</v>
      </c>
      <c r="I152" s="25" t="s">
        <v>236</v>
      </c>
      <c r="J152" s="27">
        <v>16325635.300000001</v>
      </c>
      <c r="K152" s="27">
        <v>15525601.6</v>
      </c>
      <c r="L152" s="28">
        <v>12880910.6</v>
      </c>
      <c r="M152" s="27">
        <v>12322603.125</v>
      </c>
      <c r="N152" s="27">
        <v>16332352.225</v>
      </c>
      <c r="O152" s="27">
        <v>15394537.425000001</v>
      </c>
      <c r="P152" s="27">
        <v>13424074.15</v>
      </c>
      <c r="Q152" s="27">
        <v>15066383.35</v>
      </c>
      <c r="R152" s="27">
        <v>13939072.385</v>
      </c>
      <c r="S152" s="27">
        <v>13782616.024</v>
      </c>
      <c r="T152" s="27">
        <v>13105080.526000001</v>
      </c>
      <c r="U152" s="27">
        <v>12777102.495999999</v>
      </c>
      <c r="V152" s="27">
        <v>3355710.1869999999</v>
      </c>
      <c r="W152" s="27">
        <v>4537391.1009999998</v>
      </c>
      <c r="X152" s="420">
        <v>5641242.0839999998</v>
      </c>
      <c r="Y152" s="29">
        <v>55</v>
      </c>
      <c r="Z152" s="30">
        <f t="shared" si="14"/>
        <v>-0.56204632892957118</v>
      </c>
      <c r="AA152" s="31"/>
      <c r="AB152" s="27">
        <v>10663.411</v>
      </c>
      <c r="AC152" s="27">
        <v>11359.221</v>
      </c>
      <c r="AD152" s="422">
        <v>10973.856</v>
      </c>
      <c r="AE152" s="27">
        <v>10064.904</v>
      </c>
      <c r="AF152" s="27">
        <v>12915.674999999999</v>
      </c>
      <c r="AG152" s="27">
        <v>11995.144</v>
      </c>
      <c r="AH152" s="27">
        <v>9918.3819999999996</v>
      </c>
      <c r="AI152" s="27">
        <v>7794.02</v>
      </c>
      <c r="AJ152" s="27">
        <v>6035.5529999999999</v>
      </c>
      <c r="AK152" s="27">
        <v>6707.5550000000003</v>
      </c>
      <c r="AL152" s="27">
        <v>7720.4780000000001</v>
      </c>
      <c r="AM152" s="27">
        <v>7849.9409999999998</v>
      </c>
      <c r="AN152" s="27">
        <v>2004.2819999999999</v>
      </c>
      <c r="AO152" s="27">
        <v>3817.62</v>
      </c>
      <c r="AP152" s="420">
        <v>3893.3620000000001</v>
      </c>
      <c r="AQ152" s="30">
        <f t="shared" si="15"/>
        <v>-0.64521477227330115</v>
      </c>
      <c r="AR152" s="32"/>
      <c r="AS152" s="33">
        <f t="shared" si="17"/>
        <v>1.3063394843813521</v>
      </c>
      <c r="AT152" s="34">
        <f t="shared" si="17"/>
        <v>1.4632889974453551</v>
      </c>
      <c r="AU152" s="35">
        <f t="shared" si="17"/>
        <v>1.703894443611774</v>
      </c>
      <c r="AV152" s="34">
        <f t="shared" si="17"/>
        <v>1.6335678261974376</v>
      </c>
      <c r="AW152" s="34">
        <f t="shared" si="17"/>
        <v>1.5816062281867669</v>
      </c>
      <c r="AX152" s="34">
        <f t="shared" si="17"/>
        <v>1.5583636804208814</v>
      </c>
      <c r="AY152" s="34">
        <f t="shared" si="17"/>
        <v>1.4777007172595213</v>
      </c>
      <c r="AZ152" s="34">
        <f t="shared" si="17"/>
        <v>1.0346238800567888</v>
      </c>
      <c r="BA152" s="34">
        <f t="shared" si="17"/>
        <v>0.86599062452605235</v>
      </c>
      <c r="BB152" s="34">
        <f t="shared" si="17"/>
        <v>0.97333553925030969</v>
      </c>
      <c r="BC152" s="34">
        <f t="shared" si="17"/>
        <v>1.1782419779386863</v>
      </c>
      <c r="BD152" s="34">
        <f t="shared" si="17"/>
        <v>1.2287513546138498</v>
      </c>
      <c r="BE152" s="34">
        <f t="shared" si="17"/>
        <v>1.1945501180433136</v>
      </c>
      <c r="BF152" s="34">
        <f t="shared" si="17"/>
        <v>1.6827379060000498</v>
      </c>
      <c r="BG152" s="34">
        <f t="shared" si="17"/>
        <v>1.3803208378674501</v>
      </c>
      <c r="BH152" s="36">
        <f t="shared" si="16"/>
        <v>-0.18990237743744234</v>
      </c>
      <c r="BI152" s="25"/>
      <c r="BJ152" s="423" t="s">
        <v>594</v>
      </c>
      <c r="BK152" s="423"/>
    </row>
    <row r="153" spans="1:63" s="37" customFormat="1" ht="153" x14ac:dyDescent="0.2">
      <c r="A153" s="21">
        <v>172</v>
      </c>
      <c r="B153" s="22"/>
      <c r="C153" s="23"/>
      <c r="D153" s="24">
        <v>3809</v>
      </c>
      <c r="E153" s="26" t="s">
        <v>351</v>
      </c>
      <c r="F153" s="22" t="s">
        <v>238</v>
      </c>
      <c r="G153" s="22" t="s">
        <v>9</v>
      </c>
      <c r="H153" s="98">
        <v>1733</v>
      </c>
      <c r="I153" s="25" t="s">
        <v>239</v>
      </c>
      <c r="J153" s="27">
        <v>20891638.024999999</v>
      </c>
      <c r="K153" s="27">
        <v>22475419.449999999</v>
      </c>
      <c r="L153" s="28">
        <v>19979054.299000002</v>
      </c>
      <c r="M153" s="27">
        <v>20679700.75</v>
      </c>
      <c r="N153" s="27">
        <v>22599156.875</v>
      </c>
      <c r="O153" s="27">
        <v>21273193.848999999</v>
      </c>
      <c r="P153" s="27">
        <v>18664914.925000001</v>
      </c>
      <c r="Q153" s="27">
        <v>20128993.701000001</v>
      </c>
      <c r="R153" s="27">
        <v>18264909.534000002</v>
      </c>
      <c r="S153" s="27">
        <v>16609509.559</v>
      </c>
      <c r="T153" s="27">
        <v>14963749.703</v>
      </c>
      <c r="U153" s="27">
        <v>11859012.115</v>
      </c>
      <c r="V153" s="27">
        <v>6694949.0659999996</v>
      </c>
      <c r="W153" s="27">
        <v>8186174.188000001</v>
      </c>
      <c r="X153" s="420">
        <v>8682469.9179999996</v>
      </c>
      <c r="Y153" s="29">
        <v>47.4</v>
      </c>
      <c r="Z153" s="30">
        <f t="shared" si="14"/>
        <v>-0.56542137640445889</v>
      </c>
      <c r="AA153" s="31"/>
      <c r="AB153" s="27">
        <v>21019.578000000001</v>
      </c>
      <c r="AC153" s="27">
        <v>24549.891</v>
      </c>
      <c r="AD153" s="422">
        <v>22463.864999999998</v>
      </c>
      <c r="AE153" s="27">
        <v>23112.834999999999</v>
      </c>
      <c r="AF153" s="27">
        <v>24562.781999999999</v>
      </c>
      <c r="AG153" s="27">
        <v>22715.489999999998</v>
      </c>
      <c r="AH153" s="27">
        <v>20467.513999999999</v>
      </c>
      <c r="AI153" s="27">
        <v>19613.786</v>
      </c>
      <c r="AJ153" s="27">
        <v>19759.372000000003</v>
      </c>
      <c r="AK153" s="27">
        <v>18992.510999999999</v>
      </c>
      <c r="AL153" s="27">
        <v>16110.279</v>
      </c>
      <c r="AM153" s="27">
        <v>13186.902999999998</v>
      </c>
      <c r="AN153" s="27">
        <v>7488.0470000000005</v>
      </c>
      <c r="AO153" s="27">
        <v>8652.237000000001</v>
      </c>
      <c r="AP153" s="420">
        <v>8844.6790000000001</v>
      </c>
      <c r="AQ153" s="30">
        <f t="shared" si="15"/>
        <v>-0.60627082650291919</v>
      </c>
      <c r="AR153" s="32"/>
      <c r="AS153" s="33">
        <f t="shared" si="17"/>
        <v>2.0122479601500753</v>
      </c>
      <c r="AT153" s="34">
        <f t="shared" si="17"/>
        <v>2.1845991399283986</v>
      </c>
      <c r="AU153" s="35">
        <f t="shared" si="17"/>
        <v>2.2487415734311673</v>
      </c>
      <c r="AV153" s="34">
        <f t="shared" si="17"/>
        <v>2.2353161952790832</v>
      </c>
      <c r="AW153" s="34">
        <f t="shared" si="17"/>
        <v>2.1737786180131553</v>
      </c>
      <c r="AX153" s="34">
        <f t="shared" si="17"/>
        <v>2.1355975187588294</v>
      </c>
      <c r="AY153" s="34">
        <f t="shared" si="17"/>
        <v>2.1931537413637581</v>
      </c>
      <c r="AZ153" s="34">
        <f t="shared" si="17"/>
        <v>1.9488093931914334</v>
      </c>
      <c r="BA153" s="34">
        <f t="shared" si="17"/>
        <v>2.1636430186766673</v>
      </c>
      <c r="BB153" s="34">
        <f t="shared" si="17"/>
        <v>2.2869442270447715</v>
      </c>
      <c r="BC153" s="34">
        <f t="shared" si="17"/>
        <v>2.1532409081622288</v>
      </c>
      <c r="BD153" s="34">
        <f t="shared" si="17"/>
        <v>2.2239462903188034</v>
      </c>
      <c r="BE153" s="34">
        <f t="shared" si="17"/>
        <v>2.2369242622106609</v>
      </c>
      <c r="BF153" s="34">
        <f t="shared" si="17"/>
        <v>2.1138658428947665</v>
      </c>
      <c r="BG153" s="34">
        <f t="shared" si="17"/>
        <v>2.0373647322782467</v>
      </c>
      <c r="BH153" s="36">
        <f t="shared" si="16"/>
        <v>-9.3997835789729436E-2</v>
      </c>
      <c r="BI153" s="25"/>
      <c r="BJ153" s="423" t="s">
        <v>595</v>
      </c>
      <c r="BK153" s="423"/>
    </row>
    <row r="154" spans="1:63" s="37" customFormat="1" ht="26.25" thickBot="1" x14ac:dyDescent="0.25">
      <c r="A154" s="21">
        <v>173</v>
      </c>
      <c r="B154" s="50"/>
      <c r="C154" s="51"/>
      <c r="D154" s="52"/>
      <c r="E154" s="54">
        <v>3</v>
      </c>
      <c r="F154" s="50"/>
      <c r="G154" s="50"/>
      <c r="H154" s="96">
        <v>2364</v>
      </c>
      <c r="I154" s="53" t="s">
        <v>237</v>
      </c>
      <c r="J154" s="55">
        <v>17746147.225000001</v>
      </c>
      <c r="K154" s="55">
        <v>31176744.574999999</v>
      </c>
      <c r="L154" s="56">
        <v>25772283.149999999</v>
      </c>
      <c r="M154" s="55">
        <v>32746846.699999999</v>
      </c>
      <c r="N154" s="55">
        <v>32772447.300000001</v>
      </c>
      <c r="O154" s="55">
        <v>19093780.324999999</v>
      </c>
      <c r="P154" s="55">
        <v>3035484.65</v>
      </c>
      <c r="Q154" s="55">
        <v>9509965.5500000007</v>
      </c>
      <c r="R154" s="55">
        <v>4144936.66</v>
      </c>
      <c r="S154" s="55">
        <v>2677395.412</v>
      </c>
      <c r="T154" s="55">
        <v>3908171.159</v>
      </c>
      <c r="U154" s="55">
        <v>2072165.1370000001</v>
      </c>
      <c r="V154" s="55">
        <v>1073779.2080000001</v>
      </c>
      <c r="W154" s="55">
        <v>1028433.221</v>
      </c>
      <c r="X154" s="425">
        <v>2008212.629</v>
      </c>
      <c r="Y154" s="57">
        <v>48.333333333333336</v>
      </c>
      <c r="Z154" s="58">
        <f t="shared" si="14"/>
        <v>-0.92207859050314678</v>
      </c>
      <c r="AA154" s="59"/>
      <c r="AB154" s="55">
        <v>7687.5919999999996</v>
      </c>
      <c r="AC154" s="55">
        <v>14815.614</v>
      </c>
      <c r="AD154" s="426">
        <v>10566.684999999999</v>
      </c>
      <c r="AE154" s="55">
        <v>12691.365</v>
      </c>
      <c r="AF154" s="55">
        <v>13627.47</v>
      </c>
      <c r="AG154" s="55">
        <v>9439.1299999999992</v>
      </c>
      <c r="AH154" s="55">
        <v>1217.867</v>
      </c>
      <c r="AI154" s="55">
        <v>4613.4620000000004</v>
      </c>
      <c r="AJ154" s="55">
        <v>1866.2470000000001</v>
      </c>
      <c r="AK154" s="55">
        <v>1184.414</v>
      </c>
      <c r="AL154" s="55">
        <v>1791.6079999999999</v>
      </c>
      <c r="AM154" s="55">
        <v>754.78800000000001</v>
      </c>
      <c r="AN154" s="55">
        <v>407.59899999999999</v>
      </c>
      <c r="AO154" s="55">
        <v>398.77300000000002</v>
      </c>
      <c r="AP154" s="425">
        <v>908.53700000000003</v>
      </c>
      <c r="AQ154" s="58">
        <f t="shared" si="15"/>
        <v>-0.91401872962050068</v>
      </c>
      <c r="AR154" s="75"/>
      <c r="AS154" s="76">
        <f t="shared" si="17"/>
        <v>0.86639560717382691</v>
      </c>
      <c r="AT154" s="77">
        <f t="shared" si="17"/>
        <v>0.9504272624974669</v>
      </c>
      <c r="AU154" s="78">
        <f t="shared" si="17"/>
        <v>0.8200037954340107</v>
      </c>
      <c r="AV154" s="77">
        <f t="shared" si="17"/>
        <v>0.77511982245301192</v>
      </c>
      <c r="AW154" s="77">
        <f t="shared" si="17"/>
        <v>0.83164188961866148</v>
      </c>
      <c r="AX154" s="77">
        <f t="shared" si="17"/>
        <v>0.98871253773052936</v>
      </c>
      <c r="AY154" s="77">
        <f t="shared" si="17"/>
        <v>0.80242013412915791</v>
      </c>
      <c r="AZ154" s="77">
        <f t="shared" si="17"/>
        <v>0.9702373737831258</v>
      </c>
      <c r="BA154" s="77">
        <f t="shared" si="17"/>
        <v>0.90049482203667741</v>
      </c>
      <c r="BB154" s="77">
        <f t="shared" si="17"/>
        <v>0.8847508998420589</v>
      </c>
      <c r="BC154" s="77">
        <f t="shared" si="17"/>
        <v>0.91685237268801001</v>
      </c>
      <c r="BD154" s="77">
        <f t="shared" si="17"/>
        <v>0.72850178445985503</v>
      </c>
      <c r="BE154" s="77">
        <f t="shared" si="17"/>
        <v>0.75918586793869069</v>
      </c>
      <c r="BF154" s="77">
        <f t="shared" si="17"/>
        <v>0.7754961466768876</v>
      </c>
      <c r="BG154" s="77">
        <f t="shared" si="17"/>
        <v>0.90482151827957658</v>
      </c>
      <c r="BH154" s="79">
        <f t="shared" si="16"/>
        <v>0.10343576861211191</v>
      </c>
      <c r="BI154" s="53"/>
      <c r="BJ154" s="427" t="s">
        <v>596</v>
      </c>
      <c r="BK154" s="427"/>
    </row>
    <row r="155" spans="1:63" s="37" customFormat="1" ht="63.75" x14ac:dyDescent="0.2">
      <c r="A155" s="21">
        <v>175</v>
      </c>
      <c r="B155" s="60" t="s">
        <v>242</v>
      </c>
      <c r="C155" s="61">
        <v>54</v>
      </c>
      <c r="D155" s="62">
        <v>3935</v>
      </c>
      <c r="E155" s="64" t="s">
        <v>351</v>
      </c>
      <c r="F155" s="60" t="s">
        <v>241</v>
      </c>
      <c r="G155" s="60" t="s">
        <v>9</v>
      </c>
      <c r="H155" s="97">
        <v>861</v>
      </c>
      <c r="I155" s="63" t="s">
        <v>243</v>
      </c>
      <c r="J155" s="65">
        <v>90736158.974999994</v>
      </c>
      <c r="K155" s="65">
        <v>83025308.673999995</v>
      </c>
      <c r="L155" s="66">
        <v>100130697.09999999</v>
      </c>
      <c r="M155" s="65">
        <v>94212043.949999988</v>
      </c>
      <c r="N155" s="65">
        <v>86746926.900000006</v>
      </c>
      <c r="O155" s="65">
        <v>89406278.875</v>
      </c>
      <c r="P155" s="65">
        <v>104605799.3</v>
      </c>
      <c r="Q155" s="65">
        <v>95165135.851999998</v>
      </c>
      <c r="R155" s="65">
        <v>101532236.01199999</v>
      </c>
      <c r="S155" s="65">
        <v>73963713.674999997</v>
      </c>
      <c r="T155" s="65">
        <v>62247300.660999998</v>
      </c>
      <c r="U155" s="65">
        <v>89013981.888999999</v>
      </c>
      <c r="V155" s="65">
        <v>71747187.925999999</v>
      </c>
      <c r="W155" s="65">
        <v>68154032.549999997</v>
      </c>
      <c r="X155" s="428">
        <v>94165695.594999999</v>
      </c>
      <c r="Y155" s="67">
        <v>22.5</v>
      </c>
      <c r="Z155" s="68">
        <f t="shared" si="14"/>
        <v>-5.9572155969740026E-2</v>
      </c>
      <c r="AA155" s="69"/>
      <c r="AB155" s="65">
        <v>55511.157999999996</v>
      </c>
      <c r="AC155" s="65">
        <v>52183.485000000001</v>
      </c>
      <c r="AD155" s="429">
        <v>63884.460000000006</v>
      </c>
      <c r="AE155" s="65">
        <v>63042.251000000004</v>
      </c>
      <c r="AF155" s="65">
        <v>57564.955000000002</v>
      </c>
      <c r="AG155" s="65">
        <v>58419.665999999997</v>
      </c>
      <c r="AH155" s="65">
        <v>67835.940999999992</v>
      </c>
      <c r="AI155" s="65">
        <v>58934.012000000002</v>
      </c>
      <c r="AJ155" s="65">
        <v>63988.614999999998</v>
      </c>
      <c r="AK155" s="65">
        <v>45550.705000000002</v>
      </c>
      <c r="AL155" s="65">
        <v>16887.334999999999</v>
      </c>
      <c r="AM155" s="65">
        <v>6642.7150000000001</v>
      </c>
      <c r="AN155" s="65">
        <v>1594.348</v>
      </c>
      <c r="AO155" s="65">
        <v>2089.3469999999998</v>
      </c>
      <c r="AP155" s="428">
        <v>4374.9380000000001</v>
      </c>
      <c r="AQ155" s="68">
        <f t="shared" si="15"/>
        <v>-0.93151796227126282</v>
      </c>
      <c r="AR155" s="32"/>
      <c r="AS155" s="33">
        <f t="shared" ref="AS155:BG168" si="18">IF(J155=0,0,AB155*2000/J155)</f>
        <v>1.2235730193360876</v>
      </c>
      <c r="AT155" s="34">
        <f t="shared" si="18"/>
        <v>1.25705006903134</v>
      </c>
      <c r="AU155" s="35">
        <f t="shared" si="18"/>
        <v>1.2760214769342699</v>
      </c>
      <c r="AV155" s="34">
        <f t="shared" si="18"/>
        <v>1.3383055574817515</v>
      </c>
      <c r="AW155" s="34">
        <f t="shared" si="18"/>
        <v>1.3271929521228951</v>
      </c>
      <c r="AX155" s="34">
        <f t="shared" si="18"/>
        <v>1.3068358673483602</v>
      </c>
      <c r="AY155" s="34">
        <f t="shared" si="18"/>
        <v>1.2969824130964791</v>
      </c>
      <c r="AZ155" s="34">
        <f t="shared" si="18"/>
        <v>1.2385630824224045</v>
      </c>
      <c r="BA155" s="34">
        <f t="shared" si="18"/>
        <v>1.2604590918777214</v>
      </c>
      <c r="BB155" s="34">
        <f t="shared" si="18"/>
        <v>1.2317041083186255</v>
      </c>
      <c r="BC155" s="34">
        <f t="shared" si="18"/>
        <v>0.54258850811760506</v>
      </c>
      <c r="BD155" s="34">
        <f t="shared" si="18"/>
        <v>0.14925104706097594</v>
      </c>
      <c r="BE155" s="34">
        <f t="shared" si="18"/>
        <v>4.4443497956865134E-2</v>
      </c>
      <c r="BF155" s="34">
        <f t="shared" si="18"/>
        <v>6.131249822869065E-2</v>
      </c>
      <c r="BG155" s="34">
        <f t="shared" si="18"/>
        <v>9.2919995383803022E-2</v>
      </c>
      <c r="BH155" s="36">
        <f t="shared" si="16"/>
        <v>-0.92717991267118027</v>
      </c>
      <c r="BI155" s="63" t="s">
        <v>321</v>
      </c>
      <c r="BJ155" s="430" t="s">
        <v>597</v>
      </c>
      <c r="BK155" s="430"/>
    </row>
    <row r="156" spans="1:63" s="37" customFormat="1" ht="51" x14ac:dyDescent="0.2">
      <c r="A156" s="21">
        <v>176</v>
      </c>
      <c r="B156" s="22"/>
      <c r="C156" s="23"/>
      <c r="D156" s="24"/>
      <c r="E156" s="26">
        <v>3</v>
      </c>
      <c r="F156" s="22"/>
      <c r="G156" s="22"/>
      <c r="H156" s="98">
        <v>1378</v>
      </c>
      <c r="I156" s="25" t="s">
        <v>240</v>
      </c>
      <c r="J156" s="27">
        <v>58268845.075000003</v>
      </c>
      <c r="K156" s="27">
        <v>41873069.350000001</v>
      </c>
      <c r="L156" s="28">
        <v>69737189.650000006</v>
      </c>
      <c r="M156" s="27">
        <v>77816245.275000006</v>
      </c>
      <c r="N156" s="27">
        <v>65395083.075000003</v>
      </c>
      <c r="O156" s="27">
        <v>84065686.900000006</v>
      </c>
      <c r="P156" s="27">
        <v>78613078.125</v>
      </c>
      <c r="Q156" s="27">
        <v>74606938.535999998</v>
      </c>
      <c r="R156" s="27">
        <v>49857376.773999996</v>
      </c>
      <c r="S156" s="27">
        <v>59376969.818999998</v>
      </c>
      <c r="T156" s="27">
        <v>88725013.615999997</v>
      </c>
      <c r="U156" s="27">
        <v>62643662.228</v>
      </c>
      <c r="V156" s="27">
        <v>52785620.25</v>
      </c>
      <c r="W156" s="27">
        <v>71350144.562999994</v>
      </c>
      <c r="X156" s="420">
        <v>34755071.655000001</v>
      </c>
      <c r="Y156" s="29">
        <v>33.833333333333336</v>
      </c>
      <c r="Z156" s="30">
        <f t="shared" si="14"/>
        <v>-0.5016278713061102</v>
      </c>
      <c r="AA156" s="31"/>
      <c r="AB156" s="27">
        <v>35594.675999999999</v>
      </c>
      <c r="AC156" s="27">
        <v>26667.128000000001</v>
      </c>
      <c r="AD156" s="422">
        <v>43734.476999999999</v>
      </c>
      <c r="AE156" s="27">
        <v>50975.695</v>
      </c>
      <c r="AF156" s="27">
        <v>42587.851000000002</v>
      </c>
      <c r="AG156" s="27">
        <v>53992.618000000002</v>
      </c>
      <c r="AH156" s="27">
        <v>49463.345999999998</v>
      </c>
      <c r="AI156" s="27">
        <v>44612.108</v>
      </c>
      <c r="AJ156" s="27">
        <v>29551.194</v>
      </c>
      <c r="AK156" s="27">
        <v>3017.1909999999998</v>
      </c>
      <c r="AL156" s="27">
        <v>2980.268</v>
      </c>
      <c r="AM156" s="27">
        <v>1967.57</v>
      </c>
      <c r="AN156" s="27">
        <v>1538.8320000000001</v>
      </c>
      <c r="AO156" s="27">
        <v>3604.9070000000002</v>
      </c>
      <c r="AP156" s="420">
        <v>1797.22</v>
      </c>
      <c r="AQ156" s="30">
        <f t="shared" si="15"/>
        <v>-0.95890610513074159</v>
      </c>
      <c r="AR156" s="32"/>
      <c r="AS156" s="33">
        <f t="shared" si="18"/>
        <v>1.2217395403730678</v>
      </c>
      <c r="AT156" s="34">
        <f t="shared" si="18"/>
        <v>1.2737125992413068</v>
      </c>
      <c r="AU156" s="35">
        <f t="shared" si="18"/>
        <v>1.2542655423740607</v>
      </c>
      <c r="AV156" s="34">
        <f t="shared" si="18"/>
        <v>1.3101556061938893</v>
      </c>
      <c r="AW156" s="34">
        <f t="shared" si="18"/>
        <v>1.302478687920835</v>
      </c>
      <c r="AX156" s="34">
        <f t="shared" si="18"/>
        <v>1.2845340350154206</v>
      </c>
      <c r="AY156" s="34">
        <f t="shared" si="18"/>
        <v>1.2583999298780797</v>
      </c>
      <c r="AZ156" s="34">
        <f t="shared" si="18"/>
        <v>1.1959238343086112</v>
      </c>
      <c r="BA156" s="34">
        <f t="shared" si="18"/>
        <v>1.1854291546044831</v>
      </c>
      <c r="BB156" s="34">
        <f t="shared" si="18"/>
        <v>0.10162832523105721</v>
      </c>
      <c r="BC156" s="34">
        <f t="shared" si="18"/>
        <v>6.7179882617962455E-2</v>
      </c>
      <c r="BD156" s="34">
        <f t="shared" si="18"/>
        <v>6.2817847169878593E-2</v>
      </c>
      <c r="BE156" s="34">
        <f t="shared" si="18"/>
        <v>5.8304969903237996E-2</v>
      </c>
      <c r="BF156" s="34">
        <f t="shared" si="18"/>
        <v>0.10104834466921024</v>
      </c>
      <c r="BG156" s="34">
        <f t="shared" si="18"/>
        <v>0.10342202817708447</v>
      </c>
      <c r="BH156" s="36">
        <f t="shared" si="16"/>
        <v>-0.91754375394756649</v>
      </c>
      <c r="BI156" s="25" t="s">
        <v>322</v>
      </c>
      <c r="BJ156" s="423" t="s">
        <v>598</v>
      </c>
      <c r="BK156" s="423"/>
    </row>
    <row r="157" spans="1:63" s="37" customFormat="1" x14ac:dyDescent="0.2">
      <c r="A157" s="21">
        <v>177</v>
      </c>
      <c r="B157" s="22"/>
      <c r="C157" s="23"/>
      <c r="D157" s="24">
        <v>3936</v>
      </c>
      <c r="E157" s="26" t="s">
        <v>351</v>
      </c>
      <c r="F157" s="22" t="s">
        <v>245</v>
      </c>
      <c r="G157" s="22" t="s">
        <v>9</v>
      </c>
      <c r="H157" s="98">
        <v>8102</v>
      </c>
      <c r="I157" s="25" t="s">
        <v>244</v>
      </c>
      <c r="J157" s="27">
        <v>24434215.699999999</v>
      </c>
      <c r="K157" s="27">
        <v>25439318.399999999</v>
      </c>
      <c r="L157" s="28">
        <v>25492185.149999999</v>
      </c>
      <c r="M157" s="27">
        <v>24105186.350000001</v>
      </c>
      <c r="N157" s="27">
        <v>18201956.125</v>
      </c>
      <c r="O157" s="27">
        <v>19956615.200000003</v>
      </c>
      <c r="P157" s="27">
        <v>19419066.899999999</v>
      </c>
      <c r="Q157" s="27">
        <v>21267242.925000001</v>
      </c>
      <c r="R157" s="27">
        <v>23795997.326000001</v>
      </c>
      <c r="S157" s="27">
        <v>15843929.017000001</v>
      </c>
      <c r="T157" s="27">
        <v>10204071.398</v>
      </c>
      <c r="U157" s="27">
        <v>15594339.252</v>
      </c>
      <c r="V157" s="27">
        <v>10849974.868999999</v>
      </c>
      <c r="W157" s="27">
        <v>10295198.651000001</v>
      </c>
      <c r="X157" s="420">
        <v>15842421.612</v>
      </c>
      <c r="Y157" s="29">
        <v>98</v>
      </c>
      <c r="Z157" s="30">
        <f t="shared" si="14"/>
        <v>-0.37853810809937566</v>
      </c>
      <c r="AA157" s="31"/>
      <c r="AB157" s="27">
        <v>14785.201000000001</v>
      </c>
      <c r="AC157" s="27">
        <v>15567.097</v>
      </c>
      <c r="AD157" s="422">
        <v>15862.42</v>
      </c>
      <c r="AE157" s="27">
        <v>15686.468000000001</v>
      </c>
      <c r="AF157" s="27">
        <v>12170.949000000001</v>
      </c>
      <c r="AG157" s="27">
        <v>12850.805</v>
      </c>
      <c r="AH157" s="27">
        <v>12994.226999999999</v>
      </c>
      <c r="AI157" s="27">
        <v>13384.091</v>
      </c>
      <c r="AJ157" s="27">
        <v>15426.485000000001</v>
      </c>
      <c r="AK157" s="27">
        <v>10855.920999999998</v>
      </c>
      <c r="AL157" s="27">
        <v>6996.17</v>
      </c>
      <c r="AM157" s="27">
        <v>10337.219000000001</v>
      </c>
      <c r="AN157" s="27">
        <v>7258.8680000000004</v>
      </c>
      <c r="AO157" s="27">
        <v>6832.7110000000002</v>
      </c>
      <c r="AP157" s="420">
        <v>10714.504000000001</v>
      </c>
      <c r="AQ157" s="30">
        <f t="shared" si="15"/>
        <v>-0.32453534832642178</v>
      </c>
      <c r="AR157" s="32"/>
      <c r="AS157" s="33">
        <f t="shared" si="18"/>
        <v>1.2102046721311379</v>
      </c>
      <c r="AT157" s="34">
        <f t="shared" si="18"/>
        <v>1.2238611707458327</v>
      </c>
      <c r="AU157" s="35">
        <f t="shared" si="18"/>
        <v>1.2444927656584199</v>
      </c>
      <c r="AV157" s="34">
        <f t="shared" si="18"/>
        <v>1.3015014920222758</v>
      </c>
      <c r="AW157" s="34">
        <f t="shared" si="18"/>
        <v>1.3373231883889074</v>
      </c>
      <c r="AX157" s="34">
        <f t="shared" si="18"/>
        <v>1.2878742082474985</v>
      </c>
      <c r="AY157" s="34">
        <f t="shared" si="18"/>
        <v>1.3382957138893217</v>
      </c>
      <c r="AZ157" s="34">
        <f t="shared" si="18"/>
        <v>1.2586578379905349</v>
      </c>
      <c r="BA157" s="34">
        <f t="shared" si="18"/>
        <v>1.2965613324510423</v>
      </c>
      <c r="BB157" s="34">
        <f t="shared" si="18"/>
        <v>1.3703571870780236</v>
      </c>
      <c r="BC157" s="34">
        <f t="shared" si="18"/>
        <v>1.3712506953589625</v>
      </c>
      <c r="BD157" s="34">
        <f t="shared" si="18"/>
        <v>1.3257655656906702</v>
      </c>
      <c r="BE157" s="34">
        <f t="shared" si="18"/>
        <v>1.3380432835360148</v>
      </c>
      <c r="BF157" s="34">
        <f t="shared" si="18"/>
        <v>1.3273587487962304</v>
      </c>
      <c r="BG157" s="34">
        <f t="shared" si="18"/>
        <v>1.3526346239749347</v>
      </c>
      <c r="BH157" s="36">
        <f t="shared" si="16"/>
        <v>8.6896333430512562E-2</v>
      </c>
      <c r="BI157" s="25"/>
      <c r="BJ157" s="423" t="s">
        <v>507</v>
      </c>
      <c r="BK157" s="423"/>
    </row>
    <row r="158" spans="1:63" s="37" customFormat="1" x14ac:dyDescent="0.2">
      <c r="A158" s="21">
        <v>178</v>
      </c>
      <c r="B158" s="22"/>
      <c r="C158" s="23"/>
      <c r="D158" s="24">
        <v>3938</v>
      </c>
      <c r="E158" s="26">
        <v>51</v>
      </c>
      <c r="F158" s="22" t="s">
        <v>247</v>
      </c>
      <c r="G158" s="22" t="s">
        <v>9</v>
      </c>
      <c r="H158" s="98">
        <v>6041</v>
      </c>
      <c r="I158" s="25" t="s">
        <v>246</v>
      </c>
      <c r="J158" s="27">
        <v>25248454.600000001</v>
      </c>
      <c r="K158" s="27">
        <v>20114289.5</v>
      </c>
      <c r="L158" s="28">
        <v>16584642.525</v>
      </c>
      <c r="M158" s="27">
        <v>25282492.800000001</v>
      </c>
      <c r="N158" s="27">
        <v>22692672.350000001</v>
      </c>
      <c r="O158" s="27">
        <v>19990716.324999999</v>
      </c>
      <c r="P158" s="27">
        <v>18345959.475000001</v>
      </c>
      <c r="Q158" s="27">
        <v>23115703.625</v>
      </c>
      <c r="R158" s="27">
        <v>17352159.673</v>
      </c>
      <c r="S158" s="27">
        <v>7550082.5420000004</v>
      </c>
      <c r="T158" s="27">
        <v>2027863.2849999999</v>
      </c>
      <c r="U158" s="27">
        <v>0</v>
      </c>
      <c r="V158" s="27">
        <v>0</v>
      </c>
      <c r="W158" s="27">
        <v>0</v>
      </c>
      <c r="X158" s="420">
        <v>0</v>
      </c>
      <c r="Y158" s="29">
        <v>88</v>
      </c>
      <c r="Z158" s="30">
        <f t="shared" si="14"/>
        <v>-1</v>
      </c>
      <c r="AA158" s="31"/>
      <c r="AB158" s="27">
        <v>20791.508999999998</v>
      </c>
      <c r="AC158" s="27">
        <v>15063.473</v>
      </c>
      <c r="AD158" s="422">
        <v>13036.72</v>
      </c>
      <c r="AE158" s="27">
        <v>21368.078000000001</v>
      </c>
      <c r="AF158" s="27">
        <v>17534.901999999998</v>
      </c>
      <c r="AG158" s="27">
        <v>15685.870999999999</v>
      </c>
      <c r="AH158" s="27">
        <v>14720.800999999999</v>
      </c>
      <c r="AI158" s="27">
        <v>15596.663</v>
      </c>
      <c r="AJ158" s="27">
        <v>13051.91</v>
      </c>
      <c r="AK158" s="27">
        <v>5610.0739999999996</v>
      </c>
      <c r="AL158" s="27">
        <v>1527.1179999999999</v>
      </c>
      <c r="AM158" s="27">
        <v>0</v>
      </c>
      <c r="AN158" s="27">
        <v>0</v>
      </c>
      <c r="AO158" s="27">
        <v>0</v>
      </c>
      <c r="AP158" s="420">
        <v>0</v>
      </c>
      <c r="AQ158" s="30">
        <f t="shared" si="15"/>
        <v>-1</v>
      </c>
      <c r="AR158" s="32"/>
      <c r="AS158" s="33">
        <f t="shared" si="18"/>
        <v>1.6469529980658697</v>
      </c>
      <c r="AT158" s="34">
        <f t="shared" si="18"/>
        <v>1.4977882266236648</v>
      </c>
      <c r="AU158" s="35">
        <f t="shared" si="18"/>
        <v>1.5721436238795263</v>
      </c>
      <c r="AV158" s="34">
        <f t="shared" si="18"/>
        <v>1.6903458190641707</v>
      </c>
      <c r="AW158" s="34">
        <f t="shared" si="18"/>
        <v>1.545424155388204</v>
      </c>
      <c r="AX158" s="34">
        <f t="shared" si="18"/>
        <v>1.5693155507772931</v>
      </c>
      <c r="AY158" s="34">
        <f t="shared" si="18"/>
        <v>1.6048003398306863</v>
      </c>
      <c r="AZ158" s="34">
        <f t="shared" si="18"/>
        <v>1.3494430671910815</v>
      </c>
      <c r="BA158" s="34">
        <f t="shared" si="18"/>
        <v>1.5043556820548167</v>
      </c>
      <c r="BB158" s="34">
        <f t="shared" si="18"/>
        <v>1.4860960708156454</v>
      </c>
      <c r="BC158" s="34">
        <f t="shared" si="18"/>
        <v>1.5061350647215845</v>
      </c>
      <c r="BD158" s="34">
        <f t="shared" si="18"/>
        <v>0</v>
      </c>
      <c r="BE158" s="34">
        <f t="shared" si="18"/>
        <v>0</v>
      </c>
      <c r="BF158" s="34">
        <f t="shared" si="18"/>
        <v>0</v>
      </c>
      <c r="BG158" s="34">
        <f t="shared" si="18"/>
        <v>0</v>
      </c>
      <c r="BH158" s="36">
        <f t="shared" si="16"/>
        <v>-1</v>
      </c>
      <c r="BI158" s="25" t="s">
        <v>323</v>
      </c>
      <c r="BJ158" s="423" t="s">
        <v>305</v>
      </c>
      <c r="BK158" s="423"/>
    </row>
    <row r="159" spans="1:63" s="37" customFormat="1" x14ac:dyDescent="0.2">
      <c r="A159" s="21">
        <v>179</v>
      </c>
      <c r="B159" s="22"/>
      <c r="C159" s="23"/>
      <c r="D159" s="24"/>
      <c r="E159" s="26" t="s">
        <v>373</v>
      </c>
      <c r="F159" s="22"/>
      <c r="G159" s="22"/>
      <c r="H159" s="98">
        <v>7253</v>
      </c>
      <c r="I159" s="25" t="s">
        <v>248</v>
      </c>
      <c r="J159" s="27">
        <v>38608285.468000002</v>
      </c>
      <c r="K159" s="27">
        <v>31147662.618999999</v>
      </c>
      <c r="L159" s="28">
        <v>32655965.208999999</v>
      </c>
      <c r="M159" s="27">
        <v>33119641.303000003</v>
      </c>
      <c r="N159" s="27">
        <v>31493172.214999996</v>
      </c>
      <c r="O159" s="27">
        <v>29415446.178999998</v>
      </c>
      <c r="P159" s="27">
        <v>30917879.597999997</v>
      </c>
      <c r="Q159" s="27">
        <v>36858316.208000004</v>
      </c>
      <c r="R159" s="27">
        <v>30372378.330000002</v>
      </c>
      <c r="S159" s="27">
        <v>15796975.452</v>
      </c>
      <c r="T159" s="27">
        <v>21903715.895</v>
      </c>
      <c r="U159" s="27">
        <v>14848486.822999999</v>
      </c>
      <c r="V159" s="27">
        <v>10354363.128999999</v>
      </c>
      <c r="W159" s="27">
        <v>11278824.567</v>
      </c>
      <c r="X159" s="420">
        <v>13997727.849000001</v>
      </c>
      <c r="Y159" s="29">
        <v>94</v>
      </c>
      <c r="Z159" s="30">
        <f t="shared" si="14"/>
        <v>-0.57135770572347933</v>
      </c>
      <c r="AA159" s="31"/>
      <c r="AB159" s="27">
        <v>33373.726999999999</v>
      </c>
      <c r="AC159" s="27">
        <v>24230.623</v>
      </c>
      <c r="AD159" s="422">
        <v>27209.370000000003</v>
      </c>
      <c r="AE159" s="27">
        <v>28522.67</v>
      </c>
      <c r="AF159" s="27">
        <v>24938.875</v>
      </c>
      <c r="AG159" s="27">
        <v>23688.913</v>
      </c>
      <c r="AH159" s="27">
        <v>25020.186999999998</v>
      </c>
      <c r="AI159" s="27">
        <v>24933.010999999999</v>
      </c>
      <c r="AJ159" s="27">
        <v>22873.738000000001</v>
      </c>
      <c r="AK159" s="27">
        <v>11331.296</v>
      </c>
      <c r="AL159" s="27">
        <v>15942.194</v>
      </c>
      <c r="AM159" s="27">
        <v>11041.118999999999</v>
      </c>
      <c r="AN159" s="27">
        <v>8078.2539999999999</v>
      </c>
      <c r="AO159" s="27">
        <v>9031.7079999999987</v>
      </c>
      <c r="AP159" s="420">
        <v>10649.662</v>
      </c>
      <c r="AQ159" s="30">
        <f t="shared" si="15"/>
        <v>-0.60860313928620913</v>
      </c>
      <c r="AR159" s="32"/>
      <c r="AS159" s="33">
        <f t="shared" si="18"/>
        <v>1.7288375588530809</v>
      </c>
      <c r="AT159" s="34">
        <f t="shared" si="18"/>
        <v>1.5558549799636894</v>
      </c>
      <c r="AU159" s="35">
        <f t="shared" si="18"/>
        <v>1.666425709720017</v>
      </c>
      <c r="AV159" s="34">
        <f t="shared" si="18"/>
        <v>1.7224021081059471</v>
      </c>
      <c r="AW159" s="34">
        <f t="shared" si="18"/>
        <v>1.5837639237956329</v>
      </c>
      <c r="AX159" s="34">
        <f t="shared" si="18"/>
        <v>1.6106444794919867</v>
      </c>
      <c r="AY159" s="34">
        <f t="shared" si="18"/>
        <v>1.6184930742545807</v>
      </c>
      <c r="AZ159" s="34">
        <f t="shared" si="18"/>
        <v>1.3529110152128085</v>
      </c>
      <c r="BA159" s="34">
        <f t="shared" si="18"/>
        <v>1.5062197468682723</v>
      </c>
      <c r="BB159" s="34">
        <f t="shared" si="18"/>
        <v>1.4346158901659094</v>
      </c>
      <c r="BC159" s="34">
        <f t="shared" si="18"/>
        <v>1.4556611377194819</v>
      </c>
      <c r="BD159" s="34">
        <f t="shared" si="18"/>
        <v>1.4871709328518961</v>
      </c>
      <c r="BE159" s="34">
        <f t="shared" si="18"/>
        <v>1.5603574839624501</v>
      </c>
      <c r="BF159" s="34">
        <f t="shared" si="18"/>
        <v>1.6015335545559068</v>
      </c>
      <c r="BG159" s="34">
        <f t="shared" si="18"/>
        <v>1.5216272404897218</v>
      </c>
      <c r="BH159" s="36">
        <f t="shared" si="16"/>
        <v>-8.6891643825288467E-2</v>
      </c>
      <c r="BI159" s="25"/>
      <c r="BJ159" s="423" t="s">
        <v>305</v>
      </c>
      <c r="BK159" s="423"/>
    </row>
    <row r="160" spans="1:63" s="37" customFormat="1" x14ac:dyDescent="0.2">
      <c r="A160" s="21">
        <v>180</v>
      </c>
      <c r="B160" s="22"/>
      <c r="C160" s="23"/>
      <c r="D160" s="24">
        <v>3942</v>
      </c>
      <c r="E160" s="26">
        <v>3</v>
      </c>
      <c r="F160" s="22" t="s">
        <v>250</v>
      </c>
      <c r="G160" s="22" t="s">
        <v>9</v>
      </c>
      <c r="H160" s="98">
        <v>3938</v>
      </c>
      <c r="I160" s="25" t="s">
        <v>249</v>
      </c>
      <c r="J160" s="27">
        <v>10115633.125</v>
      </c>
      <c r="K160" s="27">
        <v>10464032.49</v>
      </c>
      <c r="L160" s="28">
        <v>8293499.0999999996</v>
      </c>
      <c r="M160" s="27">
        <v>10809059.790999999</v>
      </c>
      <c r="N160" s="27">
        <v>6435307.358</v>
      </c>
      <c r="O160" s="27">
        <v>6529044.5199999996</v>
      </c>
      <c r="P160" s="27">
        <v>6311050.6040000003</v>
      </c>
      <c r="Q160" s="27">
        <v>7794469.966</v>
      </c>
      <c r="R160" s="27">
        <v>5376906.8820000002</v>
      </c>
      <c r="S160" s="27">
        <v>2588810.7289999998</v>
      </c>
      <c r="T160" s="27">
        <v>4067996.787</v>
      </c>
      <c r="U160" s="27">
        <v>3980914.3160000001</v>
      </c>
      <c r="V160" s="27">
        <v>1534131.175</v>
      </c>
      <c r="W160" s="27">
        <v>0</v>
      </c>
      <c r="X160" s="420">
        <v>0</v>
      </c>
      <c r="Y160" s="29">
        <v>79</v>
      </c>
      <c r="Z160" s="30">
        <f t="shared" si="14"/>
        <v>-1</v>
      </c>
      <c r="AA160" s="31"/>
      <c r="AB160" s="27">
        <v>12540.23</v>
      </c>
      <c r="AC160" s="27">
        <v>12864.194</v>
      </c>
      <c r="AD160" s="422">
        <v>10136.462</v>
      </c>
      <c r="AE160" s="27">
        <v>13072.85</v>
      </c>
      <c r="AF160" s="27">
        <v>8521.6949999999997</v>
      </c>
      <c r="AG160" s="27">
        <v>8813.8960000000006</v>
      </c>
      <c r="AH160" s="27">
        <v>8469.0879999999997</v>
      </c>
      <c r="AI160" s="27">
        <v>10338.132</v>
      </c>
      <c r="AJ160" s="27">
        <v>6832.5959999999995</v>
      </c>
      <c r="AK160" s="27">
        <v>3244.9349999999999</v>
      </c>
      <c r="AL160" s="27">
        <v>4700.6899999999996</v>
      </c>
      <c r="AM160" s="27">
        <v>5034.4859999999999</v>
      </c>
      <c r="AN160" s="27">
        <v>1879.6859999999999</v>
      </c>
      <c r="AO160" s="27">
        <v>0</v>
      </c>
      <c r="AP160" s="420">
        <v>0</v>
      </c>
      <c r="AQ160" s="30">
        <f t="shared" si="15"/>
        <v>-1</v>
      </c>
      <c r="AR160" s="32"/>
      <c r="AS160" s="33">
        <f t="shared" si="18"/>
        <v>2.4793761982149785</v>
      </c>
      <c r="AT160" s="34">
        <f t="shared" si="18"/>
        <v>2.4587450416068042</v>
      </c>
      <c r="AU160" s="35">
        <f t="shared" si="18"/>
        <v>2.4444355459084814</v>
      </c>
      <c r="AV160" s="34">
        <f t="shared" si="18"/>
        <v>2.4188690326026157</v>
      </c>
      <c r="AW160" s="34">
        <f t="shared" si="18"/>
        <v>2.6484189568370264</v>
      </c>
      <c r="AX160" s="34">
        <f t="shared" si="18"/>
        <v>2.6999037831648911</v>
      </c>
      <c r="AY160" s="34">
        <f t="shared" si="18"/>
        <v>2.6838916470206136</v>
      </c>
      <c r="AZ160" s="34">
        <f t="shared" si="18"/>
        <v>2.6526837732637687</v>
      </c>
      <c r="BA160" s="34">
        <f t="shared" si="18"/>
        <v>2.5414596718693927</v>
      </c>
      <c r="BB160" s="34">
        <f t="shared" si="18"/>
        <v>2.5068924225707661</v>
      </c>
      <c r="BC160" s="34">
        <f t="shared" si="18"/>
        <v>2.3110588558092684</v>
      </c>
      <c r="BD160" s="34">
        <f t="shared" si="18"/>
        <v>2.5293114095751865</v>
      </c>
      <c r="BE160" s="34">
        <f t="shared" si="18"/>
        <v>2.4504892810094936</v>
      </c>
      <c r="BF160" s="34">
        <f t="shared" si="18"/>
        <v>0</v>
      </c>
      <c r="BG160" s="34">
        <f t="shared" si="18"/>
        <v>0</v>
      </c>
      <c r="BH160" s="36">
        <f t="shared" si="16"/>
        <v>-1</v>
      </c>
      <c r="BI160" s="25"/>
      <c r="BJ160" s="423" t="s">
        <v>463</v>
      </c>
      <c r="BK160" s="423"/>
    </row>
    <row r="161" spans="1:63" s="37" customFormat="1" x14ac:dyDescent="0.2">
      <c r="A161" s="21">
        <v>181</v>
      </c>
      <c r="B161" s="22"/>
      <c r="C161" s="23"/>
      <c r="D161" s="24">
        <v>3943</v>
      </c>
      <c r="E161" s="26">
        <v>2</v>
      </c>
      <c r="F161" s="22" t="s">
        <v>252</v>
      </c>
      <c r="G161" s="22" t="s">
        <v>9</v>
      </c>
      <c r="H161" s="98">
        <v>988</v>
      </c>
      <c r="I161" s="25" t="s">
        <v>253</v>
      </c>
      <c r="J161" s="27">
        <v>38859600.225000001</v>
      </c>
      <c r="K161" s="27">
        <v>25435098.550000001</v>
      </c>
      <c r="L161" s="28">
        <v>37176430.733999997</v>
      </c>
      <c r="M161" s="27">
        <v>33811121.597000003</v>
      </c>
      <c r="N161" s="27">
        <v>36742125.663999997</v>
      </c>
      <c r="O161" s="27">
        <v>28341735.951000001</v>
      </c>
      <c r="P161" s="27">
        <v>36138702.509999998</v>
      </c>
      <c r="Q161" s="27">
        <v>33276780.068</v>
      </c>
      <c r="R161" s="27">
        <v>30360816.752999999</v>
      </c>
      <c r="S161" s="27">
        <v>20279946.760000002</v>
      </c>
      <c r="T161" s="27">
        <v>34716235.544</v>
      </c>
      <c r="U161" s="27">
        <v>36221329.108999997</v>
      </c>
      <c r="V161" s="27">
        <v>18048726.776999999</v>
      </c>
      <c r="W161" s="27">
        <v>37545320.559</v>
      </c>
      <c r="X161" s="420">
        <v>35031572.189000003</v>
      </c>
      <c r="Y161" s="29">
        <v>25.166666666666668</v>
      </c>
      <c r="Z161" s="30">
        <f t="shared" si="14"/>
        <v>-5.7694041699339282E-2</v>
      </c>
      <c r="AA161" s="31"/>
      <c r="AB161" s="27">
        <v>47951.743000000002</v>
      </c>
      <c r="AC161" s="27">
        <v>31936.781999999999</v>
      </c>
      <c r="AD161" s="422">
        <v>45890.71</v>
      </c>
      <c r="AE161" s="27">
        <v>45875.932000000001</v>
      </c>
      <c r="AF161" s="27">
        <v>50740.652000000002</v>
      </c>
      <c r="AG161" s="27">
        <v>36993.205000000002</v>
      </c>
      <c r="AH161" s="27">
        <v>42295.906000000003</v>
      </c>
      <c r="AI161" s="27">
        <v>45757.247000000003</v>
      </c>
      <c r="AJ161" s="27">
        <v>37633.434999999998</v>
      </c>
      <c r="AK161" s="27">
        <v>25389.53</v>
      </c>
      <c r="AL161" s="27">
        <v>1315.4949999999999</v>
      </c>
      <c r="AM161" s="27">
        <v>2038.2170000000001</v>
      </c>
      <c r="AN161" s="27">
        <v>1189.931</v>
      </c>
      <c r="AO161" s="27">
        <v>3381.703</v>
      </c>
      <c r="AP161" s="420">
        <v>2643.9209999999998</v>
      </c>
      <c r="AQ161" s="30">
        <f t="shared" si="15"/>
        <v>-0.94238657453763508</v>
      </c>
      <c r="AR161" s="32"/>
      <c r="AS161" s="33">
        <f t="shared" si="18"/>
        <v>2.4679483433877758</v>
      </c>
      <c r="AT161" s="34">
        <f t="shared" si="18"/>
        <v>2.5112371345618394</v>
      </c>
      <c r="AU161" s="35">
        <f t="shared" si="18"/>
        <v>2.4688066656184016</v>
      </c>
      <c r="AV161" s="34">
        <f t="shared" si="18"/>
        <v>2.7136592832856801</v>
      </c>
      <c r="AW161" s="34">
        <f t="shared" si="18"/>
        <v>2.7619878318426081</v>
      </c>
      <c r="AX161" s="34">
        <f t="shared" si="18"/>
        <v>2.6105108779474562</v>
      </c>
      <c r="AY161" s="34">
        <f t="shared" si="18"/>
        <v>2.3407539874070595</v>
      </c>
      <c r="AZ161" s="34">
        <f t="shared" si="18"/>
        <v>2.7501006351273518</v>
      </c>
      <c r="BA161" s="34">
        <f t="shared" si="18"/>
        <v>2.47907922281316</v>
      </c>
      <c r="BB161" s="34">
        <f t="shared" si="18"/>
        <v>2.5039049954586763</v>
      </c>
      <c r="BC161" s="34">
        <f t="shared" si="18"/>
        <v>7.578557867155368E-2</v>
      </c>
      <c r="BD161" s="34">
        <f t="shared" si="18"/>
        <v>0.11254236385784969</v>
      </c>
      <c r="BE161" s="34">
        <f t="shared" si="18"/>
        <v>0.13185761130988616</v>
      </c>
      <c r="BF161" s="34">
        <f t="shared" si="18"/>
        <v>0.1801397857123567</v>
      </c>
      <c r="BG161" s="34">
        <f t="shared" si="18"/>
        <v>0.15094503813506821</v>
      </c>
      <c r="BH161" s="36">
        <f t="shared" si="16"/>
        <v>-0.93885910944862971</v>
      </c>
      <c r="BI161" s="25" t="s">
        <v>321</v>
      </c>
      <c r="BJ161" s="423" t="s">
        <v>456</v>
      </c>
      <c r="BK161" s="423"/>
    </row>
    <row r="162" spans="1:63" s="37" customFormat="1" x14ac:dyDescent="0.2">
      <c r="A162" s="21">
        <v>182</v>
      </c>
      <c r="B162" s="22"/>
      <c r="C162" s="23"/>
      <c r="D162" s="24"/>
      <c r="E162" s="26">
        <v>1</v>
      </c>
      <c r="F162" s="22"/>
      <c r="G162" s="22"/>
      <c r="H162" s="98">
        <v>990</v>
      </c>
      <c r="I162" s="25" t="s">
        <v>251</v>
      </c>
      <c r="J162" s="27">
        <v>34811565</v>
      </c>
      <c r="K162" s="27">
        <v>40273055.969999999</v>
      </c>
      <c r="L162" s="28">
        <v>36426423.82</v>
      </c>
      <c r="M162" s="27">
        <v>41171779.443000004</v>
      </c>
      <c r="N162" s="27">
        <v>35983277.206</v>
      </c>
      <c r="O162" s="27">
        <v>37245972.619999997</v>
      </c>
      <c r="P162" s="27">
        <v>39172799.358000003</v>
      </c>
      <c r="Q162" s="27">
        <v>32286231.93</v>
      </c>
      <c r="R162" s="27">
        <v>35850752.583999999</v>
      </c>
      <c r="S162" s="27">
        <v>20951596.942000002</v>
      </c>
      <c r="T162" s="27">
        <v>34767665.147</v>
      </c>
      <c r="U162" s="27">
        <v>32660530.359000001</v>
      </c>
      <c r="V162" s="27">
        <v>35151530.483000003</v>
      </c>
      <c r="W162" s="27">
        <v>37040977.325999998</v>
      </c>
      <c r="X162" s="420">
        <v>28543040.359000001</v>
      </c>
      <c r="Y162" s="29">
        <v>25.833333333333332</v>
      </c>
      <c r="Z162" s="30">
        <f t="shared" si="14"/>
        <v>-0.21641936359043876</v>
      </c>
      <c r="AA162" s="31"/>
      <c r="AB162" s="27">
        <v>42102.667999999998</v>
      </c>
      <c r="AC162" s="27">
        <v>47724.228000000003</v>
      </c>
      <c r="AD162" s="422">
        <v>45228.548000000003</v>
      </c>
      <c r="AE162" s="27">
        <v>56646.373</v>
      </c>
      <c r="AF162" s="27">
        <v>49128.341999999997</v>
      </c>
      <c r="AG162" s="27">
        <v>45827.311999999998</v>
      </c>
      <c r="AH162" s="27">
        <v>45269.21</v>
      </c>
      <c r="AI162" s="27">
        <v>42274.307999999997</v>
      </c>
      <c r="AJ162" s="27">
        <v>44458.805999999997</v>
      </c>
      <c r="AK162" s="27">
        <v>22266.46</v>
      </c>
      <c r="AL162" s="27">
        <v>1128.6510000000001</v>
      </c>
      <c r="AM162" s="27">
        <v>1914.94</v>
      </c>
      <c r="AN162" s="27">
        <v>2232.4340000000002</v>
      </c>
      <c r="AO162" s="27">
        <v>3385.44</v>
      </c>
      <c r="AP162" s="420">
        <v>1941.8409999999999</v>
      </c>
      <c r="AQ162" s="30">
        <f t="shared" si="15"/>
        <v>-0.95706603271898094</v>
      </c>
      <c r="AR162" s="32"/>
      <c r="AS162" s="33">
        <f t="shared" si="18"/>
        <v>2.418889699443274</v>
      </c>
      <c r="AT162" s="34">
        <f t="shared" si="18"/>
        <v>2.3700326111606973</v>
      </c>
      <c r="AU162" s="35">
        <f t="shared" si="18"/>
        <v>2.4832823679587879</v>
      </c>
      <c r="AV162" s="34">
        <f t="shared" si="18"/>
        <v>2.7517087561602089</v>
      </c>
      <c r="AW162" s="34">
        <f t="shared" si="18"/>
        <v>2.7306207669049187</v>
      </c>
      <c r="AX162" s="34">
        <f t="shared" si="18"/>
        <v>2.4607928737719189</v>
      </c>
      <c r="AY162" s="34">
        <f t="shared" si="18"/>
        <v>2.3112573388633746</v>
      </c>
      <c r="AZ162" s="34">
        <f t="shared" si="18"/>
        <v>2.6187204559302688</v>
      </c>
      <c r="BA162" s="34">
        <f t="shared" si="18"/>
        <v>2.4802160510204594</v>
      </c>
      <c r="BB162" s="34">
        <f t="shared" si="18"/>
        <v>2.1255143521173983</v>
      </c>
      <c r="BC162" s="34">
        <f t="shared" si="18"/>
        <v>6.4925326174650411E-2</v>
      </c>
      <c r="BD162" s="34">
        <f t="shared" si="18"/>
        <v>0.1172632519405684</v>
      </c>
      <c r="BE162" s="34">
        <f t="shared" si="18"/>
        <v>0.12701774115238884</v>
      </c>
      <c r="BF162" s="34">
        <f t="shared" si="18"/>
        <v>0.18279431291483089</v>
      </c>
      <c r="BG162" s="34">
        <f t="shared" si="18"/>
        <v>0.13606406154190309</v>
      </c>
      <c r="BH162" s="36">
        <f t="shared" si="16"/>
        <v>-0.94520797823980629</v>
      </c>
      <c r="BI162" s="25" t="s">
        <v>321</v>
      </c>
      <c r="BJ162" s="423" t="s">
        <v>455</v>
      </c>
      <c r="BK162" s="423"/>
    </row>
    <row r="163" spans="1:63" s="37" customFormat="1" ht="39.75" customHeight="1" x14ac:dyDescent="0.2">
      <c r="A163" s="21">
        <v>183</v>
      </c>
      <c r="B163" s="22"/>
      <c r="C163" s="23"/>
      <c r="D163" s="24">
        <v>3947</v>
      </c>
      <c r="E163" s="26" t="s">
        <v>350</v>
      </c>
      <c r="F163" s="22" t="s">
        <v>255</v>
      </c>
      <c r="G163" s="22" t="s">
        <v>9</v>
      </c>
      <c r="H163" s="98">
        <v>2721</v>
      </c>
      <c r="I163" s="25" t="s">
        <v>254</v>
      </c>
      <c r="J163" s="27">
        <v>39927707.843000002</v>
      </c>
      <c r="K163" s="27">
        <v>35245932.288999997</v>
      </c>
      <c r="L163" s="28">
        <v>36005905.331</v>
      </c>
      <c r="M163" s="27">
        <v>34718914.969999999</v>
      </c>
      <c r="N163" s="27">
        <v>32364383.498</v>
      </c>
      <c r="O163" s="27">
        <v>36285497.460000001</v>
      </c>
      <c r="P163" s="27">
        <v>33767862.061000004</v>
      </c>
      <c r="Q163" s="27">
        <v>38902989.295000002</v>
      </c>
      <c r="R163" s="27">
        <v>29296743.669</v>
      </c>
      <c r="S163" s="27">
        <v>16261520.005999999</v>
      </c>
      <c r="T163" s="27">
        <v>13975787.901999999</v>
      </c>
      <c r="U163" s="27">
        <v>16398006.777999999</v>
      </c>
      <c r="V163" s="27">
        <v>17977744.241</v>
      </c>
      <c r="W163" s="27">
        <v>8975831.5529999994</v>
      </c>
      <c r="X163" s="420">
        <v>10042601.448000001</v>
      </c>
      <c r="Y163" s="29">
        <v>57</v>
      </c>
      <c r="Z163" s="30">
        <f t="shared" si="14"/>
        <v>-0.72108460110420769</v>
      </c>
      <c r="AA163" s="31"/>
      <c r="AB163" s="27">
        <v>42911.358000000007</v>
      </c>
      <c r="AC163" s="27">
        <v>38905.438999999998</v>
      </c>
      <c r="AD163" s="422">
        <v>39096.199000000001</v>
      </c>
      <c r="AE163" s="27">
        <v>42216.088000000003</v>
      </c>
      <c r="AF163" s="27">
        <v>40016.33</v>
      </c>
      <c r="AG163" s="27">
        <v>42573.968999999997</v>
      </c>
      <c r="AH163" s="27">
        <v>40750.245999999999</v>
      </c>
      <c r="AI163" s="27">
        <v>43126.606999999996</v>
      </c>
      <c r="AJ163" s="27">
        <v>32044.377</v>
      </c>
      <c r="AK163" s="27">
        <v>16756.109</v>
      </c>
      <c r="AL163" s="27">
        <v>14127.321</v>
      </c>
      <c r="AM163" s="27">
        <v>16712.263999999999</v>
      </c>
      <c r="AN163" s="27">
        <v>19716.637999999999</v>
      </c>
      <c r="AO163" s="27">
        <v>10579.817999999999</v>
      </c>
      <c r="AP163" s="420">
        <v>14780.738000000001</v>
      </c>
      <c r="AQ163" s="30">
        <f t="shared" si="15"/>
        <v>-0.62193925808491002</v>
      </c>
      <c r="AR163" s="32"/>
      <c r="AS163" s="33">
        <f t="shared" si="18"/>
        <v>2.1494526141461483</v>
      </c>
      <c r="AT163" s="34">
        <f t="shared" si="18"/>
        <v>2.2076555490712391</v>
      </c>
      <c r="AU163" s="35">
        <f t="shared" si="18"/>
        <v>2.1716548238735354</v>
      </c>
      <c r="AV163" s="34">
        <f t="shared" si="18"/>
        <v>2.4318783024456945</v>
      </c>
      <c r="AW163" s="34">
        <f t="shared" si="18"/>
        <v>2.4728621821251662</v>
      </c>
      <c r="AX163" s="34">
        <f t="shared" si="18"/>
        <v>2.3466107387356181</v>
      </c>
      <c r="AY163" s="34">
        <f t="shared" si="18"/>
        <v>2.4135520292274744</v>
      </c>
      <c r="AZ163" s="34">
        <f t="shared" si="18"/>
        <v>2.217135895289303</v>
      </c>
      <c r="BA163" s="34">
        <f t="shared" si="18"/>
        <v>2.1875726095734915</v>
      </c>
      <c r="BB163" s="34">
        <f t="shared" si="18"/>
        <v>2.0608293682038963</v>
      </c>
      <c r="BC163" s="34">
        <f t="shared" si="18"/>
        <v>2.0216850883918061</v>
      </c>
      <c r="BD163" s="34">
        <f t="shared" si="18"/>
        <v>2.0383287098553486</v>
      </c>
      <c r="BE163" s="34">
        <f t="shared" si="18"/>
        <v>2.193449604765684</v>
      </c>
      <c r="BF163" s="34">
        <f t="shared" si="18"/>
        <v>2.3574011917511752</v>
      </c>
      <c r="BG163" s="34">
        <f t="shared" si="18"/>
        <v>2.9436074062151709</v>
      </c>
      <c r="BH163" s="36">
        <f t="shared" si="16"/>
        <v>0.35546744070713771</v>
      </c>
      <c r="BI163" s="25"/>
      <c r="BJ163" s="423" t="s">
        <v>506</v>
      </c>
      <c r="BK163" s="423"/>
    </row>
    <row r="164" spans="1:63" s="37" customFormat="1" ht="76.5" x14ac:dyDescent="0.2">
      <c r="A164" s="21">
        <v>184</v>
      </c>
      <c r="B164" s="22"/>
      <c r="C164" s="23"/>
      <c r="D164" s="24">
        <v>3948</v>
      </c>
      <c r="E164" s="26" t="s">
        <v>351</v>
      </c>
      <c r="F164" s="22" t="s">
        <v>257</v>
      </c>
      <c r="G164" s="22" t="s">
        <v>9</v>
      </c>
      <c r="H164" s="98">
        <v>983</v>
      </c>
      <c r="I164" s="25" t="s">
        <v>256</v>
      </c>
      <c r="J164" s="27">
        <v>85147594.599999994</v>
      </c>
      <c r="K164" s="27">
        <v>76914983.625</v>
      </c>
      <c r="L164" s="28">
        <v>84222423.125</v>
      </c>
      <c r="M164" s="27">
        <v>87636839.025000006</v>
      </c>
      <c r="N164" s="27">
        <v>84089901.474999994</v>
      </c>
      <c r="O164" s="27">
        <v>64325953.525000006</v>
      </c>
      <c r="P164" s="27">
        <v>68972994.974999994</v>
      </c>
      <c r="Q164" s="27">
        <v>88045915.870000005</v>
      </c>
      <c r="R164" s="27">
        <v>101435905.317</v>
      </c>
      <c r="S164" s="27">
        <v>90072293.194000006</v>
      </c>
      <c r="T164" s="27">
        <v>95411887.548000008</v>
      </c>
      <c r="U164" s="27">
        <v>87225450.306999996</v>
      </c>
      <c r="V164" s="27">
        <v>73377203.497999996</v>
      </c>
      <c r="W164" s="27">
        <v>56997932.644999996</v>
      </c>
      <c r="X164" s="420">
        <v>82503415.765000001</v>
      </c>
      <c r="Y164" s="29">
        <v>23.333333333333332</v>
      </c>
      <c r="Z164" s="30">
        <f t="shared" si="14"/>
        <v>-2.0410328938751957E-2</v>
      </c>
      <c r="AA164" s="31"/>
      <c r="AB164" s="27">
        <v>53975.770000000004</v>
      </c>
      <c r="AC164" s="27">
        <v>49904.680999999997</v>
      </c>
      <c r="AD164" s="422">
        <v>56009.209000000003</v>
      </c>
      <c r="AE164" s="27">
        <v>59330.922000000006</v>
      </c>
      <c r="AF164" s="27">
        <v>62616.962</v>
      </c>
      <c r="AG164" s="27">
        <v>53765.118000000002</v>
      </c>
      <c r="AH164" s="27">
        <v>52005.493999999999</v>
      </c>
      <c r="AI164" s="27">
        <v>6084.4209999999994</v>
      </c>
      <c r="AJ164" s="27">
        <v>3018.9350000000004</v>
      </c>
      <c r="AK164" s="27">
        <v>3172.9700000000003</v>
      </c>
      <c r="AL164" s="27">
        <v>4447.6779999999999</v>
      </c>
      <c r="AM164" s="27">
        <v>4518.4979999999996</v>
      </c>
      <c r="AN164" s="27">
        <v>3454.6530000000002</v>
      </c>
      <c r="AO164" s="27">
        <v>2481.6120000000001</v>
      </c>
      <c r="AP164" s="420">
        <v>4457.9449999999997</v>
      </c>
      <c r="AQ164" s="30">
        <f t="shared" si="15"/>
        <v>-0.9204069280821302</v>
      </c>
      <c r="AR164" s="32"/>
      <c r="AS164" s="33">
        <f t="shared" si="18"/>
        <v>1.2678166718288013</v>
      </c>
      <c r="AT164" s="34">
        <f t="shared" si="18"/>
        <v>1.2976582363538143</v>
      </c>
      <c r="AU164" s="35">
        <f t="shared" si="18"/>
        <v>1.330030814166272</v>
      </c>
      <c r="AV164" s="34">
        <f t="shared" si="18"/>
        <v>1.3540178459215029</v>
      </c>
      <c r="AW164" s="34">
        <f t="shared" si="18"/>
        <v>1.4892861307160903</v>
      </c>
      <c r="AX164" s="34">
        <f t="shared" si="18"/>
        <v>1.6716462035531092</v>
      </c>
      <c r="AY164" s="34">
        <f t="shared" si="18"/>
        <v>1.5079958183300566</v>
      </c>
      <c r="AZ164" s="34">
        <f t="shared" si="18"/>
        <v>0.13821018135545687</v>
      </c>
      <c r="BA164" s="34">
        <f t="shared" si="18"/>
        <v>5.9523991836331482E-2</v>
      </c>
      <c r="BB164" s="34">
        <f t="shared" si="18"/>
        <v>7.0453851844672732E-2</v>
      </c>
      <c r="BC164" s="34">
        <f t="shared" si="18"/>
        <v>9.3231108078905847E-2</v>
      </c>
      <c r="BD164" s="34">
        <f t="shared" si="18"/>
        <v>0.10360503692664531</v>
      </c>
      <c r="BE164" s="34">
        <f t="shared" si="18"/>
        <v>9.4161478914746646E-2</v>
      </c>
      <c r="BF164" s="34">
        <f t="shared" si="18"/>
        <v>8.7077263502036623E-2</v>
      </c>
      <c r="BG164" s="34">
        <f t="shared" si="18"/>
        <v>0.10806691962179756</v>
      </c>
      <c r="BH164" s="36">
        <f t="shared" si="16"/>
        <v>-0.91874855945383549</v>
      </c>
      <c r="BI164" s="25" t="s">
        <v>325</v>
      </c>
      <c r="BJ164" s="423" t="s">
        <v>508</v>
      </c>
      <c r="BK164" s="423"/>
    </row>
    <row r="165" spans="1:63" s="37" customFormat="1" ht="54" customHeight="1" x14ac:dyDescent="0.2">
      <c r="A165" s="21">
        <v>185</v>
      </c>
      <c r="B165" s="22"/>
      <c r="C165" s="23"/>
      <c r="D165" s="24">
        <v>3954</v>
      </c>
      <c r="E165" s="26" t="s">
        <v>351</v>
      </c>
      <c r="F165" s="22" t="s">
        <v>259</v>
      </c>
      <c r="G165" s="22" t="s">
        <v>9</v>
      </c>
      <c r="H165" s="98">
        <v>1599</v>
      </c>
      <c r="I165" s="25" t="s">
        <v>258</v>
      </c>
      <c r="J165" s="27">
        <v>83066141.150000006</v>
      </c>
      <c r="K165" s="27">
        <v>58781576.625</v>
      </c>
      <c r="L165" s="28">
        <v>87609108.349999994</v>
      </c>
      <c r="M165" s="27">
        <v>79392371.075000003</v>
      </c>
      <c r="N165" s="27">
        <v>85537377.474999994</v>
      </c>
      <c r="O165" s="27">
        <v>77396588.525000006</v>
      </c>
      <c r="P165" s="27">
        <v>80200072.875</v>
      </c>
      <c r="Q165" s="27">
        <v>68379654.018999994</v>
      </c>
      <c r="R165" s="27">
        <v>75519929.604999989</v>
      </c>
      <c r="S165" s="27">
        <v>62590499.191</v>
      </c>
      <c r="T165" s="27">
        <v>70117306.342000008</v>
      </c>
      <c r="U165" s="27">
        <v>60392448.292000003</v>
      </c>
      <c r="V165" s="27">
        <v>70836015.495000005</v>
      </c>
      <c r="W165" s="27">
        <v>64541573.482000001</v>
      </c>
      <c r="X165" s="420">
        <v>66803748.969999999</v>
      </c>
      <c r="Y165" s="29">
        <v>41.4</v>
      </c>
      <c r="Z165" s="30">
        <f t="shared" si="14"/>
        <v>-0.23747941021020558</v>
      </c>
      <c r="AA165" s="31"/>
      <c r="AB165" s="27">
        <v>109954.41800000001</v>
      </c>
      <c r="AC165" s="27">
        <v>72052.380999999994</v>
      </c>
      <c r="AD165" s="422">
        <v>20425.95</v>
      </c>
      <c r="AE165" s="27">
        <v>5725.9089999999997</v>
      </c>
      <c r="AF165" s="27">
        <v>4254.4009999999998</v>
      </c>
      <c r="AG165" s="27">
        <v>2309.549</v>
      </c>
      <c r="AH165" s="27">
        <v>2258.3200000000002</v>
      </c>
      <c r="AI165" s="27">
        <v>1702.479</v>
      </c>
      <c r="AJ165" s="27">
        <v>1829.9939999999999</v>
      </c>
      <c r="AK165" s="27">
        <v>1925.6010000000001</v>
      </c>
      <c r="AL165" s="27">
        <v>2562.6180000000004</v>
      </c>
      <c r="AM165" s="27">
        <v>2298.3719999999998</v>
      </c>
      <c r="AN165" s="27">
        <v>4615.6769999999997</v>
      </c>
      <c r="AO165" s="27">
        <v>2866.4380000000001</v>
      </c>
      <c r="AP165" s="420">
        <v>2664.002</v>
      </c>
      <c r="AQ165" s="30">
        <f t="shared" si="15"/>
        <v>-0.86957757166741323</v>
      </c>
      <c r="AR165" s="32"/>
      <c r="AS165" s="33">
        <f t="shared" si="18"/>
        <v>2.647394389043435</v>
      </c>
      <c r="AT165" s="34">
        <f t="shared" si="18"/>
        <v>2.4515293783173515</v>
      </c>
      <c r="AU165" s="35">
        <f t="shared" si="18"/>
        <v>0.46629740639290507</v>
      </c>
      <c r="AV165" s="34">
        <f t="shared" si="18"/>
        <v>0.14424330505486166</v>
      </c>
      <c r="AW165" s="34">
        <f t="shared" si="18"/>
        <v>9.9474665358858669E-2</v>
      </c>
      <c r="AX165" s="34">
        <f t="shared" si="18"/>
        <v>5.9680899223458372E-2</v>
      </c>
      <c r="AY165" s="34">
        <f t="shared" si="18"/>
        <v>5.6317155809068209E-2</v>
      </c>
      <c r="AZ165" s="34">
        <f t="shared" si="18"/>
        <v>4.9794899504081974E-2</v>
      </c>
      <c r="BA165" s="34">
        <f t="shared" si="18"/>
        <v>4.8463869327516972E-2</v>
      </c>
      <c r="BB165" s="34">
        <f t="shared" si="18"/>
        <v>6.1530137157841544E-2</v>
      </c>
      <c r="BC165" s="34">
        <f t="shared" si="18"/>
        <v>7.3095163910054592E-2</v>
      </c>
      <c r="BD165" s="34">
        <f t="shared" si="18"/>
        <v>7.6114549583659055E-2</v>
      </c>
      <c r="BE165" s="34">
        <f t="shared" si="18"/>
        <v>0.13032006297208515</v>
      </c>
      <c r="BF165" s="34">
        <f t="shared" si="18"/>
        <v>8.8824546578475369E-2</v>
      </c>
      <c r="BG165" s="34">
        <f t="shared" si="18"/>
        <v>7.9756062828041013E-2</v>
      </c>
      <c r="BH165" s="36">
        <f t="shared" si="16"/>
        <v>-0.82895881097644775</v>
      </c>
      <c r="BI165" s="25" t="s">
        <v>343</v>
      </c>
      <c r="BJ165" s="423" t="s">
        <v>509</v>
      </c>
      <c r="BK165" s="423"/>
    </row>
    <row r="166" spans="1:63" s="37" customFormat="1" x14ac:dyDescent="0.2">
      <c r="A166" s="21">
        <v>186</v>
      </c>
      <c r="B166" s="22"/>
      <c r="C166" s="23"/>
      <c r="D166" s="24">
        <v>6004</v>
      </c>
      <c r="E166" s="26">
        <v>1</v>
      </c>
      <c r="F166" s="22" t="s">
        <v>261</v>
      </c>
      <c r="G166" s="22" t="s">
        <v>9</v>
      </c>
      <c r="H166" s="98">
        <v>2837</v>
      </c>
      <c r="I166" s="25" t="s">
        <v>260</v>
      </c>
      <c r="J166" s="27">
        <v>41997102.450000003</v>
      </c>
      <c r="K166" s="27">
        <v>42099716.399999999</v>
      </c>
      <c r="L166" s="28">
        <v>38976405.097999997</v>
      </c>
      <c r="M166" s="27">
        <v>38319772.645000003</v>
      </c>
      <c r="N166" s="27">
        <v>32047636.440000001</v>
      </c>
      <c r="O166" s="27">
        <v>45538588.413000003</v>
      </c>
      <c r="P166" s="27">
        <v>42628200.156000003</v>
      </c>
      <c r="Q166" s="27">
        <v>35627998.027000003</v>
      </c>
      <c r="R166" s="27">
        <v>46624079.910999998</v>
      </c>
      <c r="S166" s="27">
        <v>34033512.479999997</v>
      </c>
      <c r="T166" s="27">
        <v>39303016.825000003</v>
      </c>
      <c r="U166" s="27">
        <v>43170713.213</v>
      </c>
      <c r="V166" s="27">
        <v>40373790.321000002</v>
      </c>
      <c r="W166" s="27">
        <v>41756759.967</v>
      </c>
      <c r="X166" s="420">
        <v>38775797.810000002</v>
      </c>
      <c r="Y166" s="29">
        <v>60</v>
      </c>
      <c r="Z166" s="30">
        <f t="shared" si="14"/>
        <v>-5.1468904711863446E-3</v>
      </c>
      <c r="AA166" s="31"/>
      <c r="AB166" s="27">
        <v>23356.695</v>
      </c>
      <c r="AC166" s="27">
        <v>23528.192999999999</v>
      </c>
      <c r="AD166" s="422">
        <v>21667.348999999998</v>
      </c>
      <c r="AE166" s="27">
        <v>21904.071</v>
      </c>
      <c r="AF166" s="27">
        <v>18646.41</v>
      </c>
      <c r="AG166" s="27">
        <v>24838.397000000001</v>
      </c>
      <c r="AH166" s="27">
        <v>23335.53</v>
      </c>
      <c r="AI166" s="27">
        <v>18494.056</v>
      </c>
      <c r="AJ166" s="27">
        <v>6363.3670000000002</v>
      </c>
      <c r="AK166" s="27">
        <v>5529.2179999999998</v>
      </c>
      <c r="AL166" s="27">
        <v>5497.7240000000002</v>
      </c>
      <c r="AM166" s="27">
        <v>7037.7790000000005</v>
      </c>
      <c r="AN166" s="27">
        <v>6482.17</v>
      </c>
      <c r="AO166" s="27">
        <v>8887.9650000000001</v>
      </c>
      <c r="AP166" s="420">
        <v>6952.8689999999997</v>
      </c>
      <c r="AQ166" s="30">
        <f t="shared" si="15"/>
        <v>-0.6791084594612844</v>
      </c>
      <c r="AR166" s="32"/>
      <c r="AS166" s="33">
        <f t="shared" si="18"/>
        <v>1.1123003082323362</v>
      </c>
      <c r="AT166" s="34">
        <f t="shared" si="18"/>
        <v>1.1177364130652434</v>
      </c>
      <c r="AU166" s="35">
        <f t="shared" si="18"/>
        <v>1.1118187501141208</v>
      </c>
      <c r="AV166" s="34">
        <f t="shared" si="18"/>
        <v>1.1432255197817862</v>
      </c>
      <c r="AW166" s="34">
        <f t="shared" si="18"/>
        <v>1.163668343212146</v>
      </c>
      <c r="AX166" s="34">
        <f t="shared" si="18"/>
        <v>1.0908725046430876</v>
      </c>
      <c r="AY166" s="34">
        <f t="shared" si="18"/>
        <v>1.0948400314628568</v>
      </c>
      <c r="AZ166" s="34">
        <f t="shared" si="18"/>
        <v>1.0381754251801985</v>
      </c>
      <c r="BA166" s="34">
        <f t="shared" si="18"/>
        <v>0.27296482899595809</v>
      </c>
      <c r="BB166" s="34">
        <f t="shared" si="18"/>
        <v>0.32492784888126247</v>
      </c>
      <c r="BC166" s="34">
        <f t="shared" si="18"/>
        <v>0.27976091629195182</v>
      </c>
      <c r="BD166" s="34">
        <f t="shared" si="18"/>
        <v>0.32604413854718123</v>
      </c>
      <c r="BE166" s="34">
        <f t="shared" si="18"/>
        <v>0.3211078250747425</v>
      </c>
      <c r="BF166" s="34">
        <f t="shared" si="18"/>
        <v>0.42570185076735267</v>
      </c>
      <c r="BG166" s="34">
        <f t="shared" si="18"/>
        <v>0.35861900425976045</v>
      </c>
      <c r="BH166" s="36">
        <f t="shared" si="16"/>
        <v>-0.67744832129971666</v>
      </c>
      <c r="BI166" s="25" t="s">
        <v>406</v>
      </c>
      <c r="BJ166" s="423" t="s">
        <v>599</v>
      </c>
      <c r="BK166" s="423"/>
    </row>
    <row r="167" spans="1:63" s="37" customFormat="1" x14ac:dyDescent="0.2">
      <c r="A167" s="21">
        <v>187</v>
      </c>
      <c r="B167" s="22"/>
      <c r="C167" s="23"/>
      <c r="D167" s="24"/>
      <c r="E167" s="26">
        <v>2</v>
      </c>
      <c r="F167" s="22"/>
      <c r="G167" s="22"/>
      <c r="H167" s="98">
        <v>6249</v>
      </c>
      <c r="I167" s="25" t="s">
        <v>262</v>
      </c>
      <c r="J167" s="27">
        <v>31957882.975000001</v>
      </c>
      <c r="K167" s="27">
        <v>38351435.774999999</v>
      </c>
      <c r="L167" s="28">
        <v>36129218.259000003</v>
      </c>
      <c r="M167" s="27">
        <v>38987675.262000002</v>
      </c>
      <c r="N167" s="27">
        <v>33871161.409999996</v>
      </c>
      <c r="O167" s="27">
        <v>40065033.262999997</v>
      </c>
      <c r="P167" s="27">
        <v>35266830.119000003</v>
      </c>
      <c r="Q167" s="27">
        <v>37190188.692000002</v>
      </c>
      <c r="R167" s="27">
        <v>38808663.691</v>
      </c>
      <c r="S167" s="27">
        <v>26534972.537</v>
      </c>
      <c r="T167" s="27">
        <v>40956357.185000002</v>
      </c>
      <c r="U167" s="27">
        <v>38348820.630999997</v>
      </c>
      <c r="V167" s="27">
        <v>37451517.884000003</v>
      </c>
      <c r="W167" s="27">
        <v>35193616.056000002</v>
      </c>
      <c r="X167" s="420">
        <v>42792271.362999998</v>
      </c>
      <c r="Y167" s="29">
        <v>90</v>
      </c>
      <c r="Z167" s="30">
        <f t="shared" si="14"/>
        <v>0.18442284181834431</v>
      </c>
      <c r="AA167" s="31"/>
      <c r="AB167" s="27">
        <v>17704.740000000002</v>
      </c>
      <c r="AC167" s="27">
        <v>21286.947</v>
      </c>
      <c r="AD167" s="422">
        <v>20241.713</v>
      </c>
      <c r="AE167" s="27">
        <v>22492.174999999999</v>
      </c>
      <c r="AF167" s="27">
        <v>20135.800999999999</v>
      </c>
      <c r="AG167" s="27">
        <v>22365.061000000002</v>
      </c>
      <c r="AH167" s="27">
        <v>19531.602999999999</v>
      </c>
      <c r="AI167" s="27">
        <v>19943.444</v>
      </c>
      <c r="AJ167" s="27">
        <v>5651.3040000000001</v>
      </c>
      <c r="AK167" s="27">
        <v>3140.8780000000002</v>
      </c>
      <c r="AL167" s="27">
        <v>7186.0159999999996</v>
      </c>
      <c r="AM167" s="27">
        <v>5995.3879999999999</v>
      </c>
      <c r="AN167" s="27">
        <v>6414.6809999999996</v>
      </c>
      <c r="AO167" s="27">
        <v>5588.857</v>
      </c>
      <c r="AP167" s="420">
        <v>6784.3909999999996</v>
      </c>
      <c r="AQ167" s="30">
        <f t="shared" si="15"/>
        <v>-0.66483118301301869</v>
      </c>
      <c r="AR167" s="32"/>
      <c r="AS167" s="33">
        <f t="shared" si="18"/>
        <v>1.1080045579896551</v>
      </c>
      <c r="AT167" s="34">
        <f t="shared" si="18"/>
        <v>1.1100990911988875</v>
      </c>
      <c r="AU167" s="35">
        <f t="shared" si="18"/>
        <v>1.1205176295204045</v>
      </c>
      <c r="AV167" s="34">
        <f t="shared" si="18"/>
        <v>1.1538094974296853</v>
      </c>
      <c r="AW167" s="34">
        <f t="shared" si="18"/>
        <v>1.1889643083838974</v>
      </c>
      <c r="AX167" s="34">
        <f t="shared" si="18"/>
        <v>1.1164379099944042</v>
      </c>
      <c r="AY167" s="34">
        <f t="shared" si="18"/>
        <v>1.107647210372749</v>
      </c>
      <c r="AZ167" s="34">
        <f t="shared" si="18"/>
        <v>1.0725110412946113</v>
      </c>
      <c r="BA167" s="34">
        <f t="shared" si="18"/>
        <v>0.29123929878114185</v>
      </c>
      <c r="BB167" s="34">
        <f t="shared" si="18"/>
        <v>0.23673497273233676</v>
      </c>
      <c r="BC167" s="34">
        <f t="shared" si="18"/>
        <v>0.35091089608095477</v>
      </c>
      <c r="BD167" s="34">
        <f t="shared" si="18"/>
        <v>0.31267652571059845</v>
      </c>
      <c r="BE167" s="34">
        <f t="shared" si="18"/>
        <v>0.34255919986305672</v>
      </c>
      <c r="BF167" s="34">
        <f t="shared" si="18"/>
        <v>0.31760629490911213</v>
      </c>
      <c r="BG167" s="34">
        <f t="shared" si="18"/>
        <v>0.31708487462369528</v>
      </c>
      <c r="BH167" s="36">
        <f t="shared" si="16"/>
        <v>-0.71701928977287799</v>
      </c>
      <c r="BI167" s="25" t="s">
        <v>407</v>
      </c>
      <c r="BJ167" s="423" t="s">
        <v>599</v>
      </c>
      <c r="BK167" s="423"/>
    </row>
    <row r="168" spans="1:63" s="37" customFormat="1" ht="51.75" thickBot="1" x14ac:dyDescent="0.25">
      <c r="A168" s="21">
        <v>188</v>
      </c>
      <c r="B168" s="50"/>
      <c r="C168" s="51"/>
      <c r="D168" s="52">
        <v>6264</v>
      </c>
      <c r="E168" s="54">
        <v>1</v>
      </c>
      <c r="F168" s="50" t="s">
        <v>282</v>
      </c>
      <c r="G168" s="50" t="s">
        <v>9</v>
      </c>
      <c r="H168" s="96">
        <v>2408</v>
      </c>
      <c r="I168" s="53" t="s">
        <v>281</v>
      </c>
      <c r="J168" s="55">
        <v>70532215.825000003</v>
      </c>
      <c r="K168" s="55">
        <v>59229087.075000003</v>
      </c>
      <c r="L168" s="56">
        <v>84095132.549999997</v>
      </c>
      <c r="M168" s="55">
        <v>92378031.150000006</v>
      </c>
      <c r="N168" s="55">
        <v>75682741</v>
      </c>
      <c r="O168" s="55">
        <v>92852958.400000006</v>
      </c>
      <c r="P168" s="55">
        <v>63881965.350000001</v>
      </c>
      <c r="Q168" s="55">
        <v>95972917.839000002</v>
      </c>
      <c r="R168" s="55">
        <v>93784729.946999997</v>
      </c>
      <c r="S168" s="55">
        <v>85507034.192000002</v>
      </c>
      <c r="T168" s="55">
        <v>75267938.787</v>
      </c>
      <c r="U168" s="55">
        <v>86577936.924999997</v>
      </c>
      <c r="V168" s="55">
        <v>83112472.103</v>
      </c>
      <c r="W168" s="55">
        <v>55681186.501000002</v>
      </c>
      <c r="X168" s="425">
        <v>82891079.133000001</v>
      </c>
      <c r="Y168" s="57">
        <v>51.5</v>
      </c>
      <c r="Z168" s="58">
        <f t="shared" si="14"/>
        <v>-1.4317753958995285E-2</v>
      </c>
      <c r="AA168" s="59"/>
      <c r="AB168" s="55">
        <v>38349.881999999998</v>
      </c>
      <c r="AC168" s="55">
        <v>29278.851999999999</v>
      </c>
      <c r="AD168" s="426">
        <v>43223.711000000003</v>
      </c>
      <c r="AE168" s="55">
        <v>48035.714</v>
      </c>
      <c r="AF168" s="55">
        <v>37823.298000000003</v>
      </c>
      <c r="AG168" s="55">
        <v>42981.911999999997</v>
      </c>
      <c r="AH168" s="55">
        <v>31051.88</v>
      </c>
      <c r="AI168" s="55">
        <v>2301.8539999999998</v>
      </c>
      <c r="AJ168" s="55">
        <v>2247.9569999999999</v>
      </c>
      <c r="AK168" s="55">
        <v>2767.8780000000002</v>
      </c>
      <c r="AL168" s="55">
        <v>3247.09</v>
      </c>
      <c r="AM168" s="55">
        <v>2009.462</v>
      </c>
      <c r="AN168" s="55">
        <v>1151.2629999999999</v>
      </c>
      <c r="AO168" s="55">
        <v>2903.0439999999999</v>
      </c>
      <c r="AP168" s="425">
        <v>4410.2079999999996</v>
      </c>
      <c r="AQ168" s="58">
        <f t="shared" si="15"/>
        <v>-0.89796785380135458</v>
      </c>
      <c r="AR168" s="75"/>
      <c r="AS168" s="76">
        <f t="shared" si="18"/>
        <v>1.0874429947061712</v>
      </c>
      <c r="AT168" s="77">
        <f t="shared" si="18"/>
        <v>0.98866463914681224</v>
      </c>
      <c r="AU168" s="78">
        <f t="shared" si="18"/>
        <v>1.0279717669581103</v>
      </c>
      <c r="AV168" s="77">
        <f t="shared" si="18"/>
        <v>1.0399813332674606</v>
      </c>
      <c r="AW168" s="77">
        <f t="shared" si="18"/>
        <v>0.99952241423179955</v>
      </c>
      <c r="AX168" s="77">
        <f t="shared" si="18"/>
        <v>0.92580597841242285</v>
      </c>
      <c r="AY168" s="77">
        <f t="shared" si="18"/>
        <v>0.97216420408706161</v>
      </c>
      <c r="AZ168" s="77">
        <f t="shared" si="18"/>
        <v>4.79688239522214E-2</v>
      </c>
      <c r="BA168" s="77">
        <f t="shared" si="18"/>
        <v>4.7938656991823175E-2</v>
      </c>
      <c r="BB168" s="77">
        <f t="shared" si="18"/>
        <v>6.4740357940258467E-2</v>
      </c>
      <c r="BC168" s="77">
        <f t="shared" si="18"/>
        <v>8.6280826931873555E-2</v>
      </c>
      <c r="BD168" s="77">
        <f t="shared" si="18"/>
        <v>4.6419724732889855E-2</v>
      </c>
      <c r="BE168" s="77">
        <f t="shared" si="18"/>
        <v>2.7703736175077494E-2</v>
      </c>
      <c r="BF168" s="77">
        <f t="shared" si="18"/>
        <v>0.10427378374732955</v>
      </c>
      <c r="BG168" s="77">
        <f t="shared" si="18"/>
        <v>0.10640971371415624</v>
      </c>
      <c r="BH168" s="79">
        <f t="shared" si="16"/>
        <v>-0.89648576241637934</v>
      </c>
      <c r="BI168" s="53" t="s">
        <v>325</v>
      </c>
      <c r="BJ168" s="427" t="s">
        <v>600</v>
      </c>
      <c r="BK168" s="427"/>
    </row>
    <row r="169" spans="1:63" s="37" customFormat="1" x14ac:dyDescent="0.2">
      <c r="B169" s="19" t="s">
        <v>312</v>
      </c>
      <c r="E169" s="100"/>
      <c r="J169" s="101">
        <f t="shared" ref="J169:U169" si="19">SUM(J2:J168)</f>
        <v>5759636981.1590033</v>
      </c>
      <c r="K169" s="101">
        <f t="shared" si="19"/>
        <v>5415501289.5669994</v>
      </c>
      <c r="L169" s="102">
        <f t="shared" si="19"/>
        <v>5605838022.210001</v>
      </c>
      <c r="M169" s="101">
        <f t="shared" si="19"/>
        <v>5661534433.7675028</v>
      </c>
      <c r="N169" s="101">
        <f t="shared" si="19"/>
        <v>5567289036.8370018</v>
      </c>
      <c r="O169" s="101">
        <f t="shared" si="19"/>
        <v>5691854735.7535019</v>
      </c>
      <c r="P169" s="101">
        <f t="shared" si="19"/>
        <v>5545837363.0490017</v>
      </c>
      <c r="Q169" s="101">
        <f t="shared" si="19"/>
        <v>5615822253.5295048</v>
      </c>
      <c r="R169" s="101">
        <f t="shared" si="19"/>
        <v>5470399170.3045015</v>
      </c>
      <c r="S169" s="101">
        <f t="shared" si="19"/>
        <v>4748470894.5365009</v>
      </c>
      <c r="T169" s="101">
        <f t="shared" si="19"/>
        <v>5018538736.9040003</v>
      </c>
      <c r="U169" s="101">
        <f t="shared" si="19"/>
        <v>4519993592.4925003</v>
      </c>
      <c r="V169" s="101">
        <f>SUM(V2:V168)</f>
        <v>3856648242.7155008</v>
      </c>
      <c r="W169" s="101">
        <f>SUM(W2:W168)</f>
        <v>3881542001.3245006</v>
      </c>
      <c r="X169" s="101">
        <f>SUM(X2:X168)</f>
        <v>3965045830.5020018</v>
      </c>
      <c r="Z169" s="70">
        <f t="shared" si="14"/>
        <v>-0.29269347155720105</v>
      </c>
      <c r="AA169" s="19"/>
      <c r="AB169" s="103">
        <f t="shared" ref="AB169:AP169" si="20">SUM(AB2:AB168)</f>
        <v>4975086.4845000003</v>
      </c>
      <c r="AC169" s="103">
        <f t="shared" si="20"/>
        <v>4623166.5240000002</v>
      </c>
      <c r="AD169" s="104">
        <f t="shared" si="20"/>
        <v>4581447.1490000021</v>
      </c>
      <c r="AE169" s="103">
        <f t="shared" si="20"/>
        <v>4813180.8254999993</v>
      </c>
      <c r="AF169" s="103">
        <f t="shared" si="20"/>
        <v>4755350.3729999997</v>
      </c>
      <c r="AG169" s="103">
        <f t="shared" si="20"/>
        <v>4692301.3744999962</v>
      </c>
      <c r="AH169" s="103">
        <f t="shared" si="20"/>
        <v>4384553.4540000008</v>
      </c>
      <c r="AI169" s="103">
        <f t="shared" si="20"/>
        <v>4039598.9355000006</v>
      </c>
      <c r="AJ169" s="103">
        <f t="shared" si="20"/>
        <v>3187823.3069999991</v>
      </c>
      <c r="AK169" s="103">
        <f t="shared" si="20"/>
        <v>2201321.7665000004</v>
      </c>
      <c r="AL169" s="103">
        <f t="shared" si="20"/>
        <v>1658067.718000001</v>
      </c>
      <c r="AM169" s="103">
        <f t="shared" si="20"/>
        <v>1520651.6860000009</v>
      </c>
      <c r="AN169" s="103">
        <f t="shared" si="20"/>
        <v>944131.07850000064</v>
      </c>
      <c r="AO169" s="103">
        <f t="shared" si="20"/>
        <v>890464.11399999971</v>
      </c>
      <c r="AP169" s="103">
        <f t="shared" si="20"/>
        <v>882678.7699999999</v>
      </c>
      <c r="AQ169" s="70">
        <f t="shared" si="15"/>
        <v>-0.80733625396231767</v>
      </c>
      <c r="AR169" s="32"/>
      <c r="AS169" s="32"/>
      <c r="AT169" s="32"/>
      <c r="AU169" s="105"/>
      <c r="AV169" s="106"/>
      <c r="AW169" s="106"/>
      <c r="AX169" s="106"/>
      <c r="AY169" s="106"/>
      <c r="AZ169" s="106"/>
      <c r="BA169" s="106"/>
      <c r="BB169" s="106"/>
      <c r="BC169" s="106"/>
      <c r="BD169" s="106"/>
      <c r="BE169" s="106"/>
      <c r="BF169" s="106"/>
      <c r="BG169" s="106"/>
      <c r="BH169" s="18"/>
      <c r="BI169" s="18"/>
      <c r="BJ169" s="18"/>
      <c r="BK169" s="409"/>
    </row>
    <row r="170" spans="1:63" s="37" customFormat="1" x14ac:dyDescent="0.2">
      <c r="E170" s="100"/>
      <c r="L170" s="107"/>
      <c r="AU170" s="105"/>
      <c r="AV170" s="106"/>
      <c r="AW170" s="106"/>
      <c r="AX170" s="106"/>
      <c r="AY170" s="106"/>
      <c r="AZ170" s="106"/>
      <c r="BA170" s="106"/>
      <c r="BB170" s="106"/>
      <c r="BC170" s="106"/>
      <c r="BD170" s="106"/>
      <c r="BE170" s="106"/>
      <c r="BF170" s="106"/>
      <c r="BG170" s="106"/>
      <c r="BH170" s="19"/>
      <c r="BI170" s="19"/>
      <c r="BJ170" s="19"/>
    </row>
  </sheetData>
  <mergeCells count="3">
    <mergeCell ref="BK63:BK64"/>
    <mergeCell ref="BK82:BK85"/>
    <mergeCell ref="BK88:BK8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70"/>
  <sheetViews>
    <sheetView topLeftCell="A7" workbookViewId="0">
      <selection activeCell="U7" sqref="U7"/>
    </sheetView>
  </sheetViews>
  <sheetFormatPr defaultRowHeight="12.75" x14ac:dyDescent="0.2"/>
  <cols>
    <col min="1" max="1" width="4" style="112" bestFit="1" customWidth="1"/>
    <col min="2" max="2" width="4" bestFit="1" customWidth="1"/>
    <col min="3" max="3" width="7.5703125" customWidth="1"/>
    <col min="4" max="4" width="3.28515625" bestFit="1" customWidth="1"/>
    <col min="5" max="5" width="5" bestFit="1" customWidth="1"/>
    <col min="6" max="6" width="5" style="6" customWidth="1"/>
    <col min="7" max="7" width="15.42578125" customWidth="1"/>
    <col min="8" max="8" width="15" customWidth="1"/>
    <col min="9" max="9" width="5.5703125" customWidth="1"/>
    <col min="10" max="10" width="11.140625" customWidth="1"/>
    <col min="11" max="12" width="12.7109375" bestFit="1" customWidth="1"/>
    <col min="13" max="13" width="12.7109375" style="3" bestFit="1" customWidth="1"/>
    <col min="14" max="25" width="12.7109375" bestFit="1" customWidth="1"/>
    <col min="26" max="26" width="6.5703125" bestFit="1" customWidth="1"/>
    <col min="27" max="27" width="6.28515625" bestFit="1" customWidth="1"/>
    <col min="28" max="28" width="3.28515625" bestFit="1" customWidth="1"/>
    <col min="29" max="30" width="9.140625" bestFit="1" customWidth="1"/>
    <col min="31" max="31" width="9.140625" style="109" bestFit="1" customWidth="1"/>
    <col min="32" max="40" width="9.140625" hidden="1" customWidth="1"/>
    <col min="41" max="42" width="7.5703125" hidden="1" customWidth="1"/>
    <col min="43" max="43" width="7.5703125" bestFit="1" customWidth="1"/>
    <col min="44" max="44" width="10.28515625" customWidth="1"/>
    <col min="45" max="45" width="3.28515625" bestFit="1" customWidth="1"/>
    <col min="46" max="47" width="5.5703125" hidden="1" customWidth="1"/>
    <col min="48" max="48" width="5.5703125" style="4" hidden="1" customWidth="1"/>
    <col min="49" max="60" width="5.5703125" style="5" hidden="1" customWidth="1"/>
    <col min="61" max="61" width="8.140625" style="2" hidden="1" customWidth="1"/>
    <col min="62" max="62" width="39.85546875" style="19" customWidth="1"/>
    <col min="63" max="64" width="36.42578125" style="2" customWidth="1"/>
    <col min="65" max="65" width="43.28515625" customWidth="1"/>
    <col min="66" max="66" width="28.42578125" customWidth="1"/>
  </cols>
  <sheetData>
    <row r="1" spans="1:66" ht="192" thickBot="1" x14ac:dyDescent="0.25">
      <c r="B1" s="1" t="s">
        <v>0</v>
      </c>
      <c r="C1" s="7" t="s">
        <v>4</v>
      </c>
      <c r="D1" s="7" t="s">
        <v>5</v>
      </c>
      <c r="E1" s="7" t="s">
        <v>302</v>
      </c>
      <c r="F1" s="12" t="s">
        <v>344</v>
      </c>
      <c r="G1" s="7" t="s">
        <v>2</v>
      </c>
      <c r="H1" s="7" t="s">
        <v>3</v>
      </c>
      <c r="I1" s="7" t="s">
        <v>6</v>
      </c>
      <c r="J1" s="12" t="s">
        <v>1</v>
      </c>
      <c r="K1" s="7" t="s">
        <v>426</v>
      </c>
      <c r="L1" s="7" t="s">
        <v>427</v>
      </c>
      <c r="M1" s="7" t="s">
        <v>316</v>
      </c>
      <c r="N1" s="7" t="s">
        <v>418</v>
      </c>
      <c r="O1" s="7" t="s">
        <v>419</v>
      </c>
      <c r="P1" s="7" t="s">
        <v>420</v>
      </c>
      <c r="Q1" s="7" t="s">
        <v>421</v>
      </c>
      <c r="R1" s="7" t="s">
        <v>422</v>
      </c>
      <c r="S1" s="7" t="s">
        <v>423</v>
      </c>
      <c r="T1" s="7" t="s">
        <v>424</v>
      </c>
      <c r="U1" s="7" t="s">
        <v>425</v>
      </c>
      <c r="V1" s="8" t="s">
        <v>317</v>
      </c>
      <c r="W1" s="8" t="s">
        <v>417</v>
      </c>
      <c r="X1" s="17" t="s">
        <v>459</v>
      </c>
      <c r="Y1" s="16" t="s">
        <v>464</v>
      </c>
      <c r="Z1" s="7" t="s">
        <v>303</v>
      </c>
      <c r="AA1" s="9" t="s">
        <v>466</v>
      </c>
      <c r="AB1" s="10" t="s">
        <v>409</v>
      </c>
      <c r="AC1" s="10" t="s">
        <v>429</v>
      </c>
      <c r="AD1" s="10" t="s">
        <v>430</v>
      </c>
      <c r="AE1" s="116" t="s">
        <v>310</v>
      </c>
      <c r="AF1" s="10" t="s">
        <v>431</v>
      </c>
      <c r="AG1" s="10" t="s">
        <v>432</v>
      </c>
      <c r="AH1" s="10" t="s">
        <v>433</v>
      </c>
      <c r="AI1" s="10" t="s">
        <v>434</v>
      </c>
      <c r="AJ1" s="10" t="s">
        <v>435</v>
      </c>
      <c r="AK1" s="10" t="s">
        <v>436</v>
      </c>
      <c r="AL1" s="10" t="s">
        <v>437</v>
      </c>
      <c r="AM1" s="10" t="s">
        <v>438</v>
      </c>
      <c r="AN1" s="13" t="s">
        <v>311</v>
      </c>
      <c r="AO1" s="13" t="s">
        <v>428</v>
      </c>
      <c r="AP1" s="13" t="s">
        <v>457</v>
      </c>
      <c r="AQ1" s="414" t="s">
        <v>465</v>
      </c>
      <c r="AR1" s="9" t="s">
        <v>466</v>
      </c>
      <c r="AS1" s="415" t="s">
        <v>821</v>
      </c>
      <c r="AT1" s="14" t="s">
        <v>440</v>
      </c>
      <c r="AU1" s="14" t="s">
        <v>441</v>
      </c>
      <c r="AV1" s="14" t="s">
        <v>318</v>
      </c>
      <c r="AW1" s="14" t="s">
        <v>442</v>
      </c>
      <c r="AX1" s="14" t="s">
        <v>443</v>
      </c>
      <c r="AY1" s="14" t="s">
        <v>444</v>
      </c>
      <c r="AZ1" s="14" t="s">
        <v>445</v>
      </c>
      <c r="BA1" s="14" t="s">
        <v>446</v>
      </c>
      <c r="BB1" s="14" t="s">
        <v>447</v>
      </c>
      <c r="BC1" s="14" t="s">
        <v>448</v>
      </c>
      <c r="BD1" s="14" t="s">
        <v>449</v>
      </c>
      <c r="BE1" s="14" t="s">
        <v>319</v>
      </c>
      <c r="BF1" s="15" t="s">
        <v>439</v>
      </c>
      <c r="BG1" s="15" t="s">
        <v>460</v>
      </c>
      <c r="BH1" s="15" t="s">
        <v>467</v>
      </c>
      <c r="BI1" s="11" t="s">
        <v>468</v>
      </c>
      <c r="BJ1" s="111" t="s">
        <v>408</v>
      </c>
      <c r="BK1" s="416" t="s">
        <v>474</v>
      </c>
      <c r="BL1" s="416" t="s">
        <v>675</v>
      </c>
      <c r="BM1" s="416" t="s">
        <v>667</v>
      </c>
      <c r="BN1" s="467" t="s">
        <v>668</v>
      </c>
    </row>
    <row r="2" spans="1:66" s="409" customFormat="1" ht="38.25" x14ac:dyDescent="0.2">
      <c r="A2" s="468">
        <v>1</v>
      </c>
      <c r="B2" s="469">
        <v>9</v>
      </c>
      <c r="C2" s="470" t="s">
        <v>10</v>
      </c>
      <c r="D2" s="471">
        <v>10</v>
      </c>
      <c r="E2" s="472">
        <v>593</v>
      </c>
      <c r="F2" s="473">
        <v>5</v>
      </c>
      <c r="G2" s="470" t="s">
        <v>8</v>
      </c>
      <c r="H2" s="470" t="s">
        <v>40</v>
      </c>
      <c r="I2" s="471">
        <v>3148</v>
      </c>
      <c r="J2" s="474" t="s">
        <v>7</v>
      </c>
      <c r="K2" s="475">
        <v>5077423.3</v>
      </c>
      <c r="L2" s="475">
        <v>14197272</v>
      </c>
      <c r="M2" s="476">
        <v>7094150.9500000002</v>
      </c>
      <c r="N2" s="475">
        <v>11274929.275</v>
      </c>
      <c r="O2" s="475">
        <v>5325223.75</v>
      </c>
      <c r="P2" s="475">
        <v>6758529.6500000004</v>
      </c>
      <c r="Q2" s="475">
        <v>1319833.375</v>
      </c>
      <c r="R2" s="475">
        <v>2179334.375</v>
      </c>
      <c r="S2" s="475">
        <v>926174.875</v>
      </c>
      <c r="T2" s="475">
        <v>594682.07499999995</v>
      </c>
      <c r="U2" s="475">
        <v>937879.75</v>
      </c>
      <c r="V2" s="475">
        <v>2221231.5</v>
      </c>
      <c r="W2" s="475">
        <v>5699252.3499999996</v>
      </c>
      <c r="X2" s="475">
        <v>2309406.35</v>
      </c>
      <c r="Y2" s="475">
        <v>5511353.1979999999</v>
      </c>
      <c r="Z2" s="477">
        <v>72</v>
      </c>
      <c r="AA2" s="478">
        <f t="shared" ref="AA2:AA65" si="0">(Y2-M2)/M2</f>
        <v>-0.22311306358655933</v>
      </c>
      <c r="AB2" s="479"/>
      <c r="AC2" s="480">
        <v>1698.0640000000001</v>
      </c>
      <c r="AD2" s="480">
        <v>4529.0829999999996</v>
      </c>
      <c r="AE2" s="481">
        <v>2132.4749999999999</v>
      </c>
      <c r="AF2" s="480">
        <v>3858.8919999999998</v>
      </c>
      <c r="AG2" s="480">
        <v>1596.02</v>
      </c>
      <c r="AH2" s="480">
        <v>2042.1030000000001</v>
      </c>
      <c r="AI2" s="480">
        <v>238.92599999999999</v>
      </c>
      <c r="AJ2" s="480">
        <v>510.57799999999997</v>
      </c>
      <c r="AK2" s="480">
        <v>176.50399999999999</v>
      </c>
      <c r="AL2" s="480">
        <v>150.328</v>
      </c>
      <c r="AM2" s="480">
        <v>36.984000000000002</v>
      </c>
      <c r="AN2" s="480">
        <v>55.177</v>
      </c>
      <c r="AO2" s="480">
        <v>24.381</v>
      </c>
      <c r="AP2" s="480">
        <v>20.527999999999999</v>
      </c>
      <c r="AQ2" s="480">
        <v>10.367000000000001</v>
      </c>
      <c r="AR2" s="482">
        <f t="shared" ref="AR2:AR65" si="1">(AQ2-AE2)/AE2</f>
        <v>-0.99513851276099363</v>
      </c>
      <c r="AS2" s="483"/>
      <c r="AT2" s="484">
        <f t="shared" ref="AT2:BH18" si="2">IF(K2=0,0,AC2*2000/K2)</f>
        <v>0.66886840023757721</v>
      </c>
      <c r="AU2" s="485">
        <f t="shared" si="2"/>
        <v>0.638021586118798</v>
      </c>
      <c r="AV2" s="486">
        <f t="shared" si="2"/>
        <v>0.60119245136727739</v>
      </c>
      <c r="AW2" s="485">
        <f t="shared" si="2"/>
        <v>0.68450841790313577</v>
      </c>
      <c r="AX2" s="485">
        <f t="shared" si="2"/>
        <v>0.59941894460303191</v>
      </c>
      <c r="AY2" s="485">
        <f t="shared" si="2"/>
        <v>0.6043039257806615</v>
      </c>
      <c r="AZ2" s="485">
        <f t="shared" si="2"/>
        <v>0.36205479346966807</v>
      </c>
      <c r="BA2" s="485">
        <f t="shared" si="2"/>
        <v>0.46856325110734787</v>
      </c>
      <c r="BB2" s="485">
        <f t="shared" si="2"/>
        <v>0.38114616313684824</v>
      </c>
      <c r="BC2" s="485">
        <f t="shared" si="2"/>
        <v>0.5055743440728393</v>
      </c>
      <c r="BD2" s="485">
        <f t="shared" si="2"/>
        <v>7.8867253504513776E-2</v>
      </c>
      <c r="BE2" s="485">
        <f t="shared" si="2"/>
        <v>4.9681449232103901E-2</v>
      </c>
      <c r="BF2" s="485">
        <f t="shared" si="2"/>
        <v>8.5558590856219946E-3</v>
      </c>
      <c r="BG2" s="485">
        <f t="shared" si="2"/>
        <v>1.7777728895566603E-2</v>
      </c>
      <c r="BH2" s="485">
        <f t="shared" si="2"/>
        <v>3.7620524860435558E-3</v>
      </c>
      <c r="BI2" s="483">
        <f t="shared" ref="BI2:BI65" si="3">(BH2-AV2)/AV2</f>
        <v>-0.99374234909721904</v>
      </c>
      <c r="BJ2" s="474" t="s">
        <v>375</v>
      </c>
      <c r="BK2" s="474" t="s">
        <v>601</v>
      </c>
      <c r="BL2" s="474" t="s">
        <v>676</v>
      </c>
      <c r="BM2" s="474"/>
      <c r="BN2" s="468"/>
    </row>
    <row r="3" spans="1:66" s="409" customFormat="1" ht="89.25" x14ac:dyDescent="0.2">
      <c r="A3" s="468">
        <v>2</v>
      </c>
      <c r="B3" s="469">
        <v>10</v>
      </c>
      <c r="C3" s="487"/>
      <c r="D3" s="488"/>
      <c r="E3" s="489">
        <v>594</v>
      </c>
      <c r="F3" s="490">
        <v>4</v>
      </c>
      <c r="G3" s="487" t="s">
        <v>12</v>
      </c>
      <c r="H3" s="487" t="s">
        <v>9</v>
      </c>
      <c r="I3" s="488">
        <v>1619</v>
      </c>
      <c r="J3" s="491" t="s">
        <v>15</v>
      </c>
      <c r="K3" s="480">
        <v>16368780.050000001</v>
      </c>
      <c r="L3" s="480">
        <v>15625458.125</v>
      </c>
      <c r="M3" s="492">
        <v>14843934.074999999</v>
      </c>
      <c r="N3" s="480">
        <v>12776113.35</v>
      </c>
      <c r="O3" s="480">
        <v>17071825.350000001</v>
      </c>
      <c r="P3" s="480">
        <v>19672773.649999999</v>
      </c>
      <c r="Q3" s="480">
        <v>16976282.774999999</v>
      </c>
      <c r="R3" s="480">
        <v>17610270.975000001</v>
      </c>
      <c r="S3" s="480">
        <v>23232280.649999999</v>
      </c>
      <c r="T3" s="480">
        <v>14913659.800000001</v>
      </c>
      <c r="U3" s="480">
        <v>14054148.800000001</v>
      </c>
      <c r="V3" s="480">
        <v>10918656.975</v>
      </c>
      <c r="W3" s="480">
        <v>11850171.675000001</v>
      </c>
      <c r="X3" s="480">
        <v>14173547.300000001</v>
      </c>
      <c r="Y3" s="480">
        <v>8550173.7530000005</v>
      </c>
      <c r="Z3" s="493">
        <v>45</v>
      </c>
      <c r="AA3" s="482">
        <f t="shared" si="0"/>
        <v>-0.42399543747636853</v>
      </c>
      <c r="AB3" s="494"/>
      <c r="AC3" s="480">
        <v>8677.6209999999992</v>
      </c>
      <c r="AD3" s="480">
        <v>8260.2440000000006</v>
      </c>
      <c r="AE3" s="495">
        <v>7490.7309999999998</v>
      </c>
      <c r="AF3" s="480">
        <v>6372.6059999999998</v>
      </c>
      <c r="AG3" s="480">
        <v>8154.6890000000003</v>
      </c>
      <c r="AH3" s="480">
        <v>8792.0280000000002</v>
      </c>
      <c r="AI3" s="480">
        <v>8557.8919999999998</v>
      </c>
      <c r="AJ3" s="480">
        <v>8007.4440000000004</v>
      </c>
      <c r="AK3" s="480">
        <v>11928.245999999999</v>
      </c>
      <c r="AL3" s="480">
        <v>8205.9470000000001</v>
      </c>
      <c r="AM3" s="480">
        <v>7689.6030000000001</v>
      </c>
      <c r="AN3" s="480">
        <v>5956.7830000000004</v>
      </c>
      <c r="AO3" s="480">
        <v>692.01</v>
      </c>
      <c r="AP3" s="480">
        <v>958.75900000000001</v>
      </c>
      <c r="AQ3" s="480">
        <v>752.77200000000005</v>
      </c>
      <c r="AR3" s="482">
        <f t="shared" si="1"/>
        <v>-0.89950620306616269</v>
      </c>
      <c r="AS3" s="483"/>
      <c r="AT3" s="496">
        <f t="shared" si="2"/>
        <v>1.0602648424003962</v>
      </c>
      <c r="AU3" s="497">
        <f t="shared" si="2"/>
        <v>1.0572802325435819</v>
      </c>
      <c r="AV3" s="498">
        <f t="shared" si="2"/>
        <v>1.0092649242650318</v>
      </c>
      <c r="AW3" s="497">
        <f t="shared" si="2"/>
        <v>0.99758131842185016</v>
      </c>
      <c r="AX3" s="497">
        <f t="shared" si="2"/>
        <v>0.95533885015992148</v>
      </c>
      <c r="AY3" s="497">
        <f t="shared" si="2"/>
        <v>0.89382698712644426</v>
      </c>
      <c r="AZ3" s="497">
        <f t="shared" si="2"/>
        <v>1.008217418786487</v>
      </c>
      <c r="BA3" s="497">
        <f t="shared" si="2"/>
        <v>0.90940610867005689</v>
      </c>
      <c r="BB3" s="497">
        <f t="shared" si="2"/>
        <v>1.0268682769205442</v>
      </c>
      <c r="BC3" s="497">
        <f t="shared" si="2"/>
        <v>1.1004605321626015</v>
      </c>
      <c r="BD3" s="497">
        <f t="shared" si="2"/>
        <v>1.0942822805462256</v>
      </c>
      <c r="BE3" s="497">
        <f t="shared" si="2"/>
        <v>1.0911200917180568</v>
      </c>
      <c r="BF3" s="497">
        <f t="shared" si="2"/>
        <v>0.11679324468520833</v>
      </c>
      <c r="BG3" s="497">
        <f t="shared" si="2"/>
        <v>0.13528850325281661</v>
      </c>
      <c r="BH3" s="497">
        <f t="shared" si="2"/>
        <v>0.1760834391782681</v>
      </c>
      <c r="BI3" s="483">
        <f t="shared" si="3"/>
        <v>-0.82553298450702051</v>
      </c>
      <c r="BJ3" s="491" t="s">
        <v>469</v>
      </c>
      <c r="BK3" s="491" t="s">
        <v>483</v>
      </c>
      <c r="BL3" s="491" t="s">
        <v>680</v>
      </c>
      <c r="BM3" s="491"/>
      <c r="BN3" s="468"/>
    </row>
    <row r="4" spans="1:66" s="409" customFormat="1" ht="38.25" x14ac:dyDescent="0.2">
      <c r="A4" s="468">
        <v>3</v>
      </c>
      <c r="B4" s="469">
        <v>11</v>
      </c>
      <c r="C4" s="487"/>
      <c r="D4" s="488"/>
      <c r="E4" s="489"/>
      <c r="F4" s="490">
        <v>3</v>
      </c>
      <c r="G4" s="499"/>
      <c r="H4" s="487"/>
      <c r="I4" s="488">
        <v>2866</v>
      </c>
      <c r="J4" s="491" t="s">
        <v>14</v>
      </c>
      <c r="K4" s="480">
        <v>6968201.2000000002</v>
      </c>
      <c r="L4" s="480">
        <v>4110433.05</v>
      </c>
      <c r="M4" s="492">
        <v>4313714.6500000004</v>
      </c>
      <c r="N4" s="480">
        <v>7438967.875</v>
      </c>
      <c r="O4" s="480">
        <v>9189413</v>
      </c>
      <c r="P4" s="480">
        <v>9345540.0500000007</v>
      </c>
      <c r="Q4" s="480">
        <v>8609175.375</v>
      </c>
      <c r="R4" s="480">
        <v>11325421.824999999</v>
      </c>
      <c r="S4" s="480">
        <v>8201848.3499999996</v>
      </c>
      <c r="T4" s="480">
        <v>5326660.9249999998</v>
      </c>
      <c r="U4" s="480">
        <v>5850326.5250000004</v>
      </c>
      <c r="V4" s="480">
        <v>4431117.45</v>
      </c>
      <c r="W4" s="480">
        <v>2796814.3250000002</v>
      </c>
      <c r="X4" s="480">
        <v>1722476.7250000001</v>
      </c>
      <c r="Y4" s="480">
        <v>0</v>
      </c>
      <c r="Z4" s="493">
        <v>64</v>
      </c>
      <c r="AA4" s="482">
        <f t="shared" si="0"/>
        <v>-1</v>
      </c>
      <c r="AB4" s="494"/>
      <c r="AC4" s="480">
        <v>7409.3519999999999</v>
      </c>
      <c r="AD4" s="480">
        <v>4504.3689999999997</v>
      </c>
      <c r="AE4" s="495">
        <v>4682.0910000000003</v>
      </c>
      <c r="AF4" s="480">
        <v>8049.4579999999996</v>
      </c>
      <c r="AG4" s="480">
        <v>8060.366</v>
      </c>
      <c r="AH4" s="480">
        <v>5951.78</v>
      </c>
      <c r="AI4" s="480">
        <v>5867.1750000000002</v>
      </c>
      <c r="AJ4" s="480">
        <v>7590.277</v>
      </c>
      <c r="AK4" s="480">
        <v>6264.6769999999997</v>
      </c>
      <c r="AL4" s="480">
        <v>4176.7560000000003</v>
      </c>
      <c r="AM4" s="480">
        <v>4129.3549999999996</v>
      </c>
      <c r="AN4" s="480">
        <v>3061.009</v>
      </c>
      <c r="AO4" s="480">
        <v>1904.54</v>
      </c>
      <c r="AP4" s="480">
        <v>1189.0319999999999</v>
      </c>
      <c r="AQ4" s="480">
        <v>0</v>
      </c>
      <c r="AR4" s="482">
        <f t="shared" si="1"/>
        <v>-1</v>
      </c>
      <c r="AS4" s="483"/>
      <c r="AT4" s="496">
        <f t="shared" si="2"/>
        <v>2.1266182727329972</v>
      </c>
      <c r="AU4" s="497">
        <f t="shared" si="2"/>
        <v>2.1916761300856122</v>
      </c>
      <c r="AV4" s="498">
        <f t="shared" si="2"/>
        <v>2.1707931005589347</v>
      </c>
      <c r="AW4" s="497">
        <f t="shared" si="2"/>
        <v>2.1641330182515408</v>
      </c>
      <c r="AX4" s="497">
        <f t="shared" si="2"/>
        <v>1.7542722260932226</v>
      </c>
      <c r="AY4" s="497">
        <f t="shared" si="2"/>
        <v>1.2737155837238106</v>
      </c>
      <c r="AZ4" s="497">
        <f t="shared" si="2"/>
        <v>1.3630051066302038</v>
      </c>
      <c r="BA4" s="497">
        <f t="shared" si="2"/>
        <v>1.3403963432505528</v>
      </c>
      <c r="BB4" s="497">
        <f t="shared" si="2"/>
        <v>1.5276256601354987</v>
      </c>
      <c r="BC4" s="497">
        <f t="shared" si="2"/>
        <v>1.5682454951832703</v>
      </c>
      <c r="BD4" s="497">
        <f t="shared" si="2"/>
        <v>1.4116665052298083</v>
      </c>
      <c r="BE4" s="497">
        <f t="shared" si="2"/>
        <v>1.3815968701077874</v>
      </c>
      <c r="BF4" s="497">
        <f t="shared" si="2"/>
        <v>1.3619352439493815</v>
      </c>
      <c r="BG4" s="497">
        <f t="shared" si="2"/>
        <v>1.3806073344764642</v>
      </c>
      <c r="BH4" s="497">
        <f t="shared" si="2"/>
        <v>0</v>
      </c>
      <c r="BI4" s="483">
        <f t="shared" si="3"/>
        <v>-1</v>
      </c>
      <c r="BJ4" s="491" t="s">
        <v>470</v>
      </c>
      <c r="BK4" s="491" t="s">
        <v>482</v>
      </c>
      <c r="BL4" s="500"/>
      <c r="BM4" s="491"/>
      <c r="BN4" s="468"/>
    </row>
    <row r="5" spans="1:66" s="409" customFormat="1" ht="51" x14ac:dyDescent="0.2">
      <c r="A5" s="501">
        <v>4</v>
      </c>
      <c r="B5" s="502">
        <v>12</v>
      </c>
      <c r="C5" s="503"/>
      <c r="D5" s="504"/>
      <c r="E5" s="505"/>
      <c r="F5" s="506">
        <v>2</v>
      </c>
      <c r="G5" s="503"/>
      <c r="H5" s="503"/>
      <c r="I5" s="504">
        <v>3297</v>
      </c>
      <c r="J5" s="507" t="s">
        <v>13</v>
      </c>
      <c r="K5" s="508">
        <v>5426843.5250000004</v>
      </c>
      <c r="L5" s="508">
        <v>5240961.3250000002</v>
      </c>
      <c r="M5" s="509">
        <v>3571737.2749999999</v>
      </c>
      <c r="N5" s="508">
        <v>4491553.4749999996</v>
      </c>
      <c r="O5" s="508">
        <v>4199221.375</v>
      </c>
      <c r="P5" s="508">
        <v>4170352.4750000001</v>
      </c>
      <c r="Q5" s="508">
        <v>5011687.5250000004</v>
      </c>
      <c r="R5" s="508">
        <v>5273245.1500000004</v>
      </c>
      <c r="S5" s="508">
        <v>4517469.2249999996</v>
      </c>
      <c r="T5" s="508">
        <v>1361116.425</v>
      </c>
      <c r="U5" s="508">
        <v>762638.9</v>
      </c>
      <c r="V5" s="508">
        <v>0</v>
      </c>
      <c r="W5" s="508">
        <v>0</v>
      </c>
      <c r="X5" s="508">
        <v>0</v>
      </c>
      <c r="Y5" s="508">
        <v>0</v>
      </c>
      <c r="Z5" s="510">
        <v>74</v>
      </c>
      <c r="AA5" s="511">
        <f t="shared" si="0"/>
        <v>-1</v>
      </c>
      <c r="AB5" s="512"/>
      <c r="AC5" s="508">
        <v>5771.0079999999998</v>
      </c>
      <c r="AD5" s="508">
        <v>5686.2520000000004</v>
      </c>
      <c r="AE5" s="513">
        <v>3833.3180000000002</v>
      </c>
      <c r="AF5" s="508">
        <v>4757.2569999999996</v>
      </c>
      <c r="AG5" s="508">
        <v>3715.9609999999998</v>
      </c>
      <c r="AH5" s="508">
        <v>2934.7950000000001</v>
      </c>
      <c r="AI5" s="508">
        <v>3538.721</v>
      </c>
      <c r="AJ5" s="508">
        <v>3636.636</v>
      </c>
      <c r="AK5" s="508">
        <v>3341.328</v>
      </c>
      <c r="AL5" s="508">
        <v>959.89599999999996</v>
      </c>
      <c r="AM5" s="508">
        <v>491.42</v>
      </c>
      <c r="AN5" s="508">
        <v>0</v>
      </c>
      <c r="AO5" s="508">
        <v>0</v>
      </c>
      <c r="AP5" s="508">
        <v>0</v>
      </c>
      <c r="AQ5" s="508">
        <v>0</v>
      </c>
      <c r="AR5" s="511">
        <f t="shared" si="1"/>
        <v>-1</v>
      </c>
      <c r="AS5" s="514"/>
      <c r="AT5" s="515">
        <f t="shared" si="2"/>
        <v>2.1268378103826016</v>
      </c>
      <c r="AU5" s="516">
        <f t="shared" si="2"/>
        <v>2.1699270982504339</v>
      </c>
      <c r="AV5" s="517">
        <f t="shared" si="2"/>
        <v>2.1464725453525975</v>
      </c>
      <c r="AW5" s="516">
        <f t="shared" si="2"/>
        <v>2.1183125288294606</v>
      </c>
      <c r="AX5" s="516">
        <f t="shared" si="2"/>
        <v>1.7698333420204597</v>
      </c>
      <c r="AY5" s="516">
        <f t="shared" si="2"/>
        <v>1.407456572360829</v>
      </c>
      <c r="AZ5" s="516">
        <f t="shared" si="2"/>
        <v>1.4121874048801555</v>
      </c>
      <c r="BA5" s="516">
        <f t="shared" si="2"/>
        <v>1.3792781850849472</v>
      </c>
      <c r="BB5" s="516">
        <f t="shared" si="2"/>
        <v>1.4792919812309293</v>
      </c>
      <c r="BC5" s="516">
        <f t="shared" si="2"/>
        <v>1.4104539220441779</v>
      </c>
      <c r="BD5" s="516">
        <f t="shared" si="2"/>
        <v>1.288735730632151</v>
      </c>
      <c r="BE5" s="516">
        <f t="shared" si="2"/>
        <v>0</v>
      </c>
      <c r="BF5" s="516">
        <f t="shared" si="2"/>
        <v>0</v>
      </c>
      <c r="BG5" s="516">
        <f t="shared" si="2"/>
        <v>0</v>
      </c>
      <c r="BH5" s="516">
        <f t="shared" si="2"/>
        <v>0</v>
      </c>
      <c r="BI5" s="514">
        <f t="shared" si="3"/>
        <v>-1</v>
      </c>
      <c r="BJ5" s="507" t="s">
        <v>475</v>
      </c>
      <c r="BK5" s="507" t="s">
        <v>481</v>
      </c>
      <c r="BL5" s="507" t="s">
        <v>677</v>
      </c>
      <c r="BM5" s="507"/>
      <c r="BN5" s="501"/>
    </row>
    <row r="6" spans="1:66" s="409" customFormat="1" ht="51.75" thickBot="1" x14ac:dyDescent="0.25">
      <c r="A6" s="501">
        <v>5</v>
      </c>
      <c r="B6" s="502">
        <v>13</v>
      </c>
      <c r="C6" s="518"/>
      <c r="D6" s="519"/>
      <c r="E6" s="520"/>
      <c r="F6" s="521">
        <v>1</v>
      </c>
      <c r="G6" s="518"/>
      <c r="H6" s="518"/>
      <c r="I6" s="519">
        <v>8006</v>
      </c>
      <c r="J6" s="522" t="s">
        <v>11</v>
      </c>
      <c r="K6" s="523">
        <v>5357728.875</v>
      </c>
      <c r="L6" s="523">
        <v>4190055.85</v>
      </c>
      <c r="M6" s="524">
        <v>3551160.4249999998</v>
      </c>
      <c r="N6" s="523">
        <v>4576885.05</v>
      </c>
      <c r="O6" s="523">
        <v>4580328.7750000004</v>
      </c>
      <c r="P6" s="523">
        <v>4535758.0750000002</v>
      </c>
      <c r="Q6" s="523">
        <v>4222331.125</v>
      </c>
      <c r="R6" s="523">
        <v>6467250.4249999998</v>
      </c>
      <c r="S6" s="523">
        <v>4096292.2</v>
      </c>
      <c r="T6" s="523">
        <v>1255119.875</v>
      </c>
      <c r="U6" s="523">
        <v>2159892.0750000002</v>
      </c>
      <c r="V6" s="523">
        <v>268457.65000000002</v>
      </c>
      <c r="W6" s="523">
        <v>0</v>
      </c>
      <c r="X6" s="523">
        <v>0</v>
      </c>
      <c r="Y6" s="523">
        <v>0</v>
      </c>
      <c r="Z6" s="525">
        <v>95</v>
      </c>
      <c r="AA6" s="526">
        <f t="shared" si="0"/>
        <v>-1</v>
      </c>
      <c r="AB6" s="527"/>
      <c r="AC6" s="523">
        <v>5690.9570000000003</v>
      </c>
      <c r="AD6" s="523">
        <v>4516.0129999999999</v>
      </c>
      <c r="AE6" s="528">
        <v>3949.636</v>
      </c>
      <c r="AF6" s="523">
        <v>5001.3360000000002</v>
      </c>
      <c r="AG6" s="523">
        <v>4270.9639999999999</v>
      </c>
      <c r="AH6" s="523">
        <v>3037.1669999999999</v>
      </c>
      <c r="AI6" s="523">
        <v>2741.4690000000001</v>
      </c>
      <c r="AJ6" s="523">
        <v>4335.0020000000004</v>
      </c>
      <c r="AK6" s="523">
        <v>3108.7820000000002</v>
      </c>
      <c r="AL6" s="523">
        <v>886.89499999999998</v>
      </c>
      <c r="AM6" s="523">
        <v>1533.2449999999999</v>
      </c>
      <c r="AN6" s="523">
        <v>176.46600000000001</v>
      </c>
      <c r="AO6" s="523">
        <v>0</v>
      </c>
      <c r="AP6" s="523">
        <v>0</v>
      </c>
      <c r="AQ6" s="523">
        <v>0</v>
      </c>
      <c r="AR6" s="526">
        <f t="shared" si="1"/>
        <v>-1</v>
      </c>
      <c r="AS6" s="514"/>
      <c r="AT6" s="515">
        <f t="shared" si="2"/>
        <v>2.1243915594739757</v>
      </c>
      <c r="AU6" s="516">
        <f t="shared" si="2"/>
        <v>2.1555860645628386</v>
      </c>
      <c r="AV6" s="517">
        <f t="shared" si="2"/>
        <v>2.2244199232424147</v>
      </c>
      <c r="AW6" s="516">
        <f t="shared" si="2"/>
        <v>2.185475905714521</v>
      </c>
      <c r="AX6" s="516">
        <f t="shared" si="2"/>
        <v>1.8649159087930318</v>
      </c>
      <c r="AY6" s="516">
        <f t="shared" si="2"/>
        <v>1.3392103149152195</v>
      </c>
      <c r="AZ6" s="516">
        <f t="shared" si="2"/>
        <v>1.2985570855720132</v>
      </c>
      <c r="BA6" s="516">
        <f t="shared" si="2"/>
        <v>1.3406012494096362</v>
      </c>
      <c r="BB6" s="516">
        <f t="shared" si="2"/>
        <v>1.5178516806003244</v>
      </c>
      <c r="BC6" s="516">
        <f t="shared" si="2"/>
        <v>1.4132434959648774</v>
      </c>
      <c r="BD6" s="516">
        <f t="shared" si="2"/>
        <v>1.4197422341113963</v>
      </c>
      <c r="BE6" s="516">
        <f t="shared" si="2"/>
        <v>1.3146654602690591</v>
      </c>
      <c r="BF6" s="516">
        <f t="shared" si="2"/>
        <v>0</v>
      </c>
      <c r="BG6" s="516">
        <f t="shared" si="2"/>
        <v>0</v>
      </c>
      <c r="BH6" s="516">
        <f t="shared" si="2"/>
        <v>0</v>
      </c>
      <c r="BI6" s="514">
        <f t="shared" si="3"/>
        <v>-1</v>
      </c>
      <c r="BJ6" s="522" t="s">
        <v>306</v>
      </c>
      <c r="BK6" s="522" t="s">
        <v>480</v>
      </c>
      <c r="BL6" s="507" t="s">
        <v>678</v>
      </c>
      <c r="BM6" s="522"/>
      <c r="BN6" s="501"/>
    </row>
    <row r="7" spans="1:66" s="37" customFormat="1" ht="102" x14ac:dyDescent="0.2">
      <c r="A7" s="113">
        <v>6</v>
      </c>
      <c r="B7" s="21">
        <v>14</v>
      </c>
      <c r="C7" s="60" t="s">
        <v>22</v>
      </c>
      <c r="D7" s="61">
        <v>13</v>
      </c>
      <c r="E7" s="62">
        <v>703</v>
      </c>
      <c r="F7" s="64" t="s">
        <v>348</v>
      </c>
      <c r="G7" s="60" t="s">
        <v>21</v>
      </c>
      <c r="H7" s="60" t="s">
        <v>9</v>
      </c>
      <c r="I7" s="61">
        <v>3149</v>
      </c>
      <c r="J7" s="63" t="s">
        <v>23</v>
      </c>
      <c r="K7" s="65">
        <v>46241166.924999997</v>
      </c>
      <c r="L7" s="65">
        <v>45420245.299999997</v>
      </c>
      <c r="M7" s="66">
        <v>49331775.75</v>
      </c>
      <c r="N7" s="65">
        <v>42723635.549999997</v>
      </c>
      <c r="O7" s="65">
        <v>46546493.024999999</v>
      </c>
      <c r="P7" s="65">
        <v>56039763.924999997</v>
      </c>
      <c r="Q7" s="65">
        <v>47907871.024999999</v>
      </c>
      <c r="R7" s="65">
        <v>47135194.100000001</v>
      </c>
      <c r="S7" s="65">
        <v>52100569.5</v>
      </c>
      <c r="T7" s="65">
        <v>46280501.375</v>
      </c>
      <c r="U7" s="65">
        <v>55689637.875</v>
      </c>
      <c r="V7" s="65">
        <v>29065115.600000001</v>
      </c>
      <c r="W7" s="65">
        <v>15998735.199999999</v>
      </c>
      <c r="X7" s="65">
        <v>9551995.125</v>
      </c>
      <c r="Y7" s="428">
        <v>36059499.450000003</v>
      </c>
      <c r="Z7" s="67">
        <v>72.5</v>
      </c>
      <c r="AA7" s="68">
        <f t="shared" si="0"/>
        <v>-0.26904112203988517</v>
      </c>
      <c r="AB7" s="69"/>
      <c r="AC7" s="65">
        <v>35098.120999999999</v>
      </c>
      <c r="AD7" s="65">
        <v>36826.995000000003</v>
      </c>
      <c r="AE7" s="117">
        <v>37777.947</v>
      </c>
      <c r="AF7" s="65">
        <v>34062.815999999999</v>
      </c>
      <c r="AG7" s="65">
        <v>38493.737000000001</v>
      </c>
      <c r="AH7" s="65">
        <v>48000.222000000002</v>
      </c>
      <c r="AI7" s="65">
        <v>43876.451000000001</v>
      </c>
      <c r="AJ7" s="65">
        <v>39888.186000000002</v>
      </c>
      <c r="AK7" s="65">
        <v>47130.338000000003</v>
      </c>
      <c r="AL7" s="65">
        <v>8144.3339999999998</v>
      </c>
      <c r="AM7" s="65">
        <v>1384.857</v>
      </c>
      <c r="AN7" s="65">
        <v>680.31</v>
      </c>
      <c r="AO7" s="65">
        <v>588.61500000000001</v>
      </c>
      <c r="AP7" s="65">
        <v>199.161</v>
      </c>
      <c r="AQ7" s="428">
        <v>1518.3340000000001</v>
      </c>
      <c r="AR7" s="68">
        <f t="shared" si="1"/>
        <v>-0.95980898591445418</v>
      </c>
      <c r="AS7" s="70"/>
      <c r="AT7" s="71">
        <f t="shared" si="2"/>
        <v>1.5180465085116361</v>
      </c>
      <c r="AU7" s="72">
        <f t="shared" si="2"/>
        <v>1.6216114535163024</v>
      </c>
      <c r="AV7" s="73">
        <f t="shared" si="2"/>
        <v>1.5315867481214682</v>
      </c>
      <c r="AW7" s="72">
        <f t="shared" si="2"/>
        <v>1.5945654231665687</v>
      </c>
      <c r="AX7" s="72">
        <f t="shared" si="2"/>
        <v>1.6539908593897767</v>
      </c>
      <c r="AY7" s="72">
        <f t="shared" si="2"/>
        <v>1.7130772379498387</v>
      </c>
      <c r="AZ7" s="72">
        <f t="shared" si="2"/>
        <v>1.8317011405956127</v>
      </c>
      <c r="BA7" s="72">
        <f t="shared" si="2"/>
        <v>1.6925011877695864</v>
      </c>
      <c r="BB7" s="72">
        <f t="shared" si="2"/>
        <v>1.8092062506149764</v>
      </c>
      <c r="BC7" s="72">
        <f t="shared" si="2"/>
        <v>0.35195530549716308</v>
      </c>
      <c r="BD7" s="72">
        <f t="shared" si="2"/>
        <v>4.9734817924599405E-2</v>
      </c>
      <c r="BE7" s="72">
        <f t="shared" si="2"/>
        <v>4.6812819144610593E-2</v>
      </c>
      <c r="BF7" s="72">
        <f t="shared" si="2"/>
        <v>7.3582691711779821E-2</v>
      </c>
      <c r="BG7" s="72">
        <f t="shared" si="2"/>
        <v>4.1700398166817532E-2</v>
      </c>
      <c r="BH7" s="72">
        <f t="shared" si="2"/>
        <v>8.4212705287566039E-2</v>
      </c>
      <c r="BI7" s="74">
        <f t="shared" si="3"/>
        <v>-0.94501603948267687</v>
      </c>
      <c r="BJ7" s="63" t="s">
        <v>476</v>
      </c>
      <c r="BK7" s="430" t="s">
        <v>602</v>
      </c>
      <c r="BL7" s="421"/>
      <c r="BM7" s="396" t="s">
        <v>622</v>
      </c>
    </row>
    <row r="8" spans="1:66" s="37" customFormat="1" ht="102" x14ac:dyDescent="0.2">
      <c r="A8" s="113">
        <v>7</v>
      </c>
      <c r="B8" s="21">
        <v>15</v>
      </c>
      <c r="C8" s="22"/>
      <c r="D8" s="23"/>
      <c r="E8" s="24"/>
      <c r="F8" s="26" t="s">
        <v>347</v>
      </c>
      <c r="G8" s="22"/>
      <c r="H8" s="22"/>
      <c r="I8" s="23">
        <v>3407</v>
      </c>
      <c r="J8" s="25" t="s">
        <v>25</v>
      </c>
      <c r="K8" s="27">
        <v>66041644.924999997</v>
      </c>
      <c r="L8" s="27">
        <v>53769562.450000003</v>
      </c>
      <c r="M8" s="28">
        <v>56141183.774999999</v>
      </c>
      <c r="N8" s="27">
        <v>63231404.299999997</v>
      </c>
      <c r="O8" s="27">
        <v>52604827.950000003</v>
      </c>
      <c r="P8" s="27">
        <v>59201658.725000001</v>
      </c>
      <c r="Q8" s="27">
        <v>66135898.924999997</v>
      </c>
      <c r="R8" s="27">
        <v>56480416.774999999</v>
      </c>
      <c r="S8" s="27">
        <v>57357980.049999997</v>
      </c>
      <c r="T8" s="27">
        <v>62026558.625</v>
      </c>
      <c r="U8" s="27">
        <v>58924185.524999999</v>
      </c>
      <c r="V8" s="27">
        <v>45407469.649999999</v>
      </c>
      <c r="W8" s="27">
        <v>26310918.600000001</v>
      </c>
      <c r="X8" s="27">
        <v>35974930.25</v>
      </c>
      <c r="Y8" s="420">
        <v>53892027.825000003</v>
      </c>
      <c r="Z8" s="29">
        <v>76.166666666666671</v>
      </c>
      <c r="AA8" s="30">
        <f t="shared" si="0"/>
        <v>-4.0062495992497366E-2</v>
      </c>
      <c r="AB8" s="31"/>
      <c r="AC8" s="27">
        <v>49838.574000000001</v>
      </c>
      <c r="AD8" s="27">
        <v>41334.902000000002</v>
      </c>
      <c r="AE8" s="118">
        <v>41013.675000000003</v>
      </c>
      <c r="AF8" s="27">
        <v>49452.856</v>
      </c>
      <c r="AG8" s="27">
        <v>42370.322</v>
      </c>
      <c r="AH8" s="27">
        <v>50305.464999999997</v>
      </c>
      <c r="AI8" s="27">
        <v>61789.728000000003</v>
      </c>
      <c r="AJ8" s="27">
        <v>49239.99</v>
      </c>
      <c r="AK8" s="27">
        <v>44853.85</v>
      </c>
      <c r="AL8" s="27">
        <v>2444.2310000000002</v>
      </c>
      <c r="AM8" s="27">
        <v>3543.451</v>
      </c>
      <c r="AN8" s="27">
        <v>2038.6690000000001</v>
      </c>
      <c r="AO8" s="27">
        <v>724.59500000000003</v>
      </c>
      <c r="AP8" s="27">
        <v>833.36300000000006</v>
      </c>
      <c r="AQ8" s="420">
        <v>2165.7130000000002</v>
      </c>
      <c r="AR8" s="30">
        <f t="shared" si="1"/>
        <v>-0.94719534399197336</v>
      </c>
      <c r="AS8" s="32"/>
      <c r="AT8" s="33">
        <f t="shared" si="2"/>
        <v>1.5093074697518221</v>
      </c>
      <c r="AU8" s="34">
        <f t="shared" si="2"/>
        <v>1.5374832941382806</v>
      </c>
      <c r="AV8" s="35">
        <f t="shared" si="2"/>
        <v>1.4610904951478287</v>
      </c>
      <c r="AW8" s="34">
        <f t="shared" si="2"/>
        <v>1.5641865477278354</v>
      </c>
      <c r="AX8" s="34">
        <f t="shared" si="2"/>
        <v>1.6108910018780889</v>
      </c>
      <c r="AY8" s="34">
        <f t="shared" si="2"/>
        <v>1.699461335489802</v>
      </c>
      <c r="AZ8" s="34">
        <f t="shared" si="2"/>
        <v>1.8685684780688117</v>
      </c>
      <c r="BA8" s="34">
        <f t="shared" si="2"/>
        <v>1.7436128418158261</v>
      </c>
      <c r="BB8" s="34">
        <f t="shared" si="2"/>
        <v>1.5639968478980635</v>
      </c>
      <c r="BC8" s="34">
        <f t="shared" si="2"/>
        <v>7.8812400822600048E-2</v>
      </c>
      <c r="BD8" s="34">
        <f t="shared" si="2"/>
        <v>0.1202715308978384</v>
      </c>
      <c r="BE8" s="34">
        <f t="shared" si="2"/>
        <v>8.9794433194098938E-2</v>
      </c>
      <c r="BF8" s="34">
        <f t="shared" si="2"/>
        <v>5.5079414825144113E-2</v>
      </c>
      <c r="BG8" s="34">
        <f t="shared" si="2"/>
        <v>4.6330207964753456E-2</v>
      </c>
      <c r="BH8" s="34">
        <f t="shared" si="2"/>
        <v>8.0372295770074778E-2</v>
      </c>
      <c r="BI8" s="36">
        <f t="shared" si="3"/>
        <v>-0.94499156894320713</v>
      </c>
      <c r="BJ8" s="25" t="s">
        <v>477</v>
      </c>
      <c r="BK8" s="423" t="s">
        <v>603</v>
      </c>
      <c r="BL8" s="423"/>
      <c r="BM8" s="396" t="s">
        <v>623</v>
      </c>
    </row>
    <row r="9" spans="1:66" s="37" customFormat="1" ht="114.75" x14ac:dyDescent="0.2">
      <c r="A9" s="113">
        <v>8</v>
      </c>
      <c r="B9" s="21">
        <v>16</v>
      </c>
      <c r="C9" s="22"/>
      <c r="D9" s="23"/>
      <c r="E9" s="24"/>
      <c r="F9" s="26" t="s">
        <v>346</v>
      </c>
      <c r="G9" s="22"/>
      <c r="H9" s="22"/>
      <c r="I9" s="23">
        <v>3803</v>
      </c>
      <c r="J9" s="25" t="s">
        <v>24</v>
      </c>
      <c r="K9" s="27">
        <v>56028845.924999997</v>
      </c>
      <c r="L9" s="27">
        <v>53619887.225000001</v>
      </c>
      <c r="M9" s="28">
        <v>58897159.049999997</v>
      </c>
      <c r="N9" s="27">
        <v>59294767.450000003</v>
      </c>
      <c r="O9" s="27">
        <v>62211837.799999997</v>
      </c>
      <c r="P9" s="27">
        <v>55427705.950000003</v>
      </c>
      <c r="Q9" s="27">
        <v>59843823.950000003</v>
      </c>
      <c r="R9" s="27">
        <v>72923519.125</v>
      </c>
      <c r="S9" s="27">
        <v>62193449.049999997</v>
      </c>
      <c r="T9" s="27">
        <v>55443349.149999999</v>
      </c>
      <c r="U9" s="27">
        <v>66719638.125</v>
      </c>
      <c r="V9" s="27">
        <v>44821034</v>
      </c>
      <c r="W9" s="27">
        <v>32055069.675000001</v>
      </c>
      <c r="X9" s="27">
        <v>52510658.924999997</v>
      </c>
      <c r="Y9" s="420">
        <v>40688438.899999999</v>
      </c>
      <c r="Z9" s="29">
        <v>77.5</v>
      </c>
      <c r="AA9" s="30">
        <f t="shared" si="0"/>
        <v>-0.30916126420532331</v>
      </c>
      <c r="AB9" s="31"/>
      <c r="AC9" s="27">
        <v>41479.264999999999</v>
      </c>
      <c r="AD9" s="27">
        <v>41828.173999999999</v>
      </c>
      <c r="AE9" s="118">
        <v>43695.858</v>
      </c>
      <c r="AF9" s="27">
        <v>46724.207999999999</v>
      </c>
      <c r="AG9" s="27">
        <v>50603.000999999997</v>
      </c>
      <c r="AH9" s="27">
        <v>48713.483999999997</v>
      </c>
      <c r="AI9" s="27">
        <v>56594.000999999997</v>
      </c>
      <c r="AJ9" s="27">
        <v>64745.508999999998</v>
      </c>
      <c r="AK9" s="27">
        <v>15416.06</v>
      </c>
      <c r="AL9" s="27">
        <v>2902.02</v>
      </c>
      <c r="AM9" s="27">
        <v>1662.6469999999999</v>
      </c>
      <c r="AN9" s="27">
        <v>1026.9059999999999</v>
      </c>
      <c r="AO9" s="27">
        <v>996.94200000000001</v>
      </c>
      <c r="AP9" s="27">
        <v>1825.3979999999999</v>
      </c>
      <c r="AQ9" s="420">
        <v>2207.3389999999999</v>
      </c>
      <c r="AR9" s="30">
        <f t="shared" si="1"/>
        <v>-0.94948402203247728</v>
      </c>
      <c r="AS9" s="32"/>
      <c r="AT9" s="33">
        <f t="shared" si="2"/>
        <v>1.4806396353594</v>
      </c>
      <c r="AU9" s="34">
        <f t="shared" si="2"/>
        <v>1.5601738893810215</v>
      </c>
      <c r="AV9" s="35">
        <f t="shared" si="2"/>
        <v>1.4838018914598226</v>
      </c>
      <c r="AW9" s="34">
        <f t="shared" si="2"/>
        <v>1.5759976810567624</v>
      </c>
      <c r="AX9" s="34">
        <f t="shared" si="2"/>
        <v>1.6267965322831213</v>
      </c>
      <c r="AY9" s="34">
        <f t="shared" si="2"/>
        <v>1.7577304766660651</v>
      </c>
      <c r="AZ9" s="34">
        <f t="shared" si="2"/>
        <v>1.8913898632976645</v>
      </c>
      <c r="BA9" s="34">
        <f t="shared" si="2"/>
        <v>1.7757099431534051</v>
      </c>
      <c r="BB9" s="34">
        <f t="shared" si="2"/>
        <v>0.49574545986688612</v>
      </c>
      <c r="BC9" s="34">
        <f t="shared" si="2"/>
        <v>0.10468415218383322</v>
      </c>
      <c r="BD9" s="34">
        <f t="shared" si="2"/>
        <v>4.9839808689759735E-2</v>
      </c>
      <c r="BE9" s="34">
        <f t="shared" si="2"/>
        <v>4.5822503782487478E-2</v>
      </c>
      <c r="BF9" s="34">
        <f t="shared" si="2"/>
        <v>6.2201830169629789E-2</v>
      </c>
      <c r="BG9" s="34">
        <f t="shared" si="2"/>
        <v>6.9524855995701074E-2</v>
      </c>
      <c r="BH9" s="34">
        <f t="shared" si="2"/>
        <v>0.10849956693718225</v>
      </c>
      <c r="BI9" s="36">
        <f t="shared" si="3"/>
        <v>-0.92687732266573941</v>
      </c>
      <c r="BJ9" s="25" t="s">
        <v>478</v>
      </c>
      <c r="BK9" s="423" t="s">
        <v>604</v>
      </c>
      <c r="BL9" s="423"/>
      <c r="BM9" s="396" t="s">
        <v>624</v>
      </c>
    </row>
    <row r="10" spans="1:66" s="37" customFormat="1" ht="89.25" x14ac:dyDescent="0.2">
      <c r="A10" s="113">
        <v>9</v>
      </c>
      <c r="B10" s="21">
        <v>17</v>
      </c>
      <c r="C10" s="22"/>
      <c r="D10" s="23"/>
      <c r="E10" s="24"/>
      <c r="F10" s="26" t="s">
        <v>345</v>
      </c>
      <c r="G10" s="22"/>
      <c r="H10" s="22"/>
      <c r="I10" s="23">
        <v>3943</v>
      </c>
      <c r="J10" s="25" t="s">
        <v>20</v>
      </c>
      <c r="K10" s="27">
        <v>38515933.549999997</v>
      </c>
      <c r="L10" s="27">
        <v>42256266.850000001</v>
      </c>
      <c r="M10" s="28">
        <v>50163578.475000001</v>
      </c>
      <c r="N10" s="27">
        <v>42878960.125</v>
      </c>
      <c r="O10" s="27">
        <v>43260104.100000001</v>
      </c>
      <c r="P10" s="27">
        <v>45277146.450000003</v>
      </c>
      <c r="Q10" s="27">
        <v>47907747.075000003</v>
      </c>
      <c r="R10" s="27">
        <v>50008871</v>
      </c>
      <c r="S10" s="27">
        <v>44379294.100000001</v>
      </c>
      <c r="T10" s="27">
        <v>50324339.950000003</v>
      </c>
      <c r="U10" s="27">
        <v>42816034.225000001</v>
      </c>
      <c r="V10" s="27">
        <v>41088248.024999999</v>
      </c>
      <c r="W10" s="27">
        <v>28291470.199999999</v>
      </c>
      <c r="X10" s="27">
        <v>31090079.824999999</v>
      </c>
      <c r="Y10" s="420">
        <v>36038612.950000003</v>
      </c>
      <c r="Z10" s="29">
        <v>80</v>
      </c>
      <c r="AA10" s="30">
        <f t="shared" si="0"/>
        <v>-0.28157810814951034</v>
      </c>
      <c r="AB10" s="31"/>
      <c r="AC10" s="27">
        <v>28957.522000000001</v>
      </c>
      <c r="AD10" s="27">
        <v>34091.356</v>
      </c>
      <c r="AE10" s="118">
        <v>38185.510999999999</v>
      </c>
      <c r="AF10" s="27">
        <v>34643.870999999999</v>
      </c>
      <c r="AG10" s="27">
        <v>34447.156000000003</v>
      </c>
      <c r="AH10" s="27">
        <v>39451.116000000002</v>
      </c>
      <c r="AI10" s="27">
        <v>44181.398000000001</v>
      </c>
      <c r="AJ10" s="27">
        <v>42967.150999999998</v>
      </c>
      <c r="AK10" s="27">
        <v>40748.766000000003</v>
      </c>
      <c r="AL10" s="27">
        <v>41320.491000000002</v>
      </c>
      <c r="AM10" s="27">
        <v>1026.856</v>
      </c>
      <c r="AN10" s="27">
        <v>2142.6080000000002</v>
      </c>
      <c r="AO10" s="27">
        <v>808.39599999999996</v>
      </c>
      <c r="AP10" s="27">
        <v>652.92899999999997</v>
      </c>
      <c r="AQ10" s="420">
        <v>1312.5840000000001</v>
      </c>
      <c r="AR10" s="30">
        <f t="shared" si="1"/>
        <v>-0.96562612452665608</v>
      </c>
      <c r="AS10" s="32"/>
      <c r="AT10" s="33">
        <f t="shared" si="2"/>
        <v>1.5036645528743779</v>
      </c>
      <c r="AU10" s="34">
        <f t="shared" si="2"/>
        <v>1.6135526652657912</v>
      </c>
      <c r="AV10" s="35">
        <f t="shared" si="2"/>
        <v>1.5224396728008747</v>
      </c>
      <c r="AW10" s="34">
        <f t="shared" si="2"/>
        <v>1.6158913788490574</v>
      </c>
      <c r="AX10" s="34">
        <f t="shared" si="2"/>
        <v>1.5925600142048664</v>
      </c>
      <c r="AY10" s="34">
        <f t="shared" si="2"/>
        <v>1.7426502813540272</v>
      </c>
      <c r="AZ10" s="34">
        <f t="shared" si="2"/>
        <v>1.844436472073447</v>
      </c>
      <c r="BA10" s="34">
        <f t="shared" si="2"/>
        <v>1.7183811648137388</v>
      </c>
      <c r="BB10" s="34">
        <f t="shared" si="2"/>
        <v>1.836386397141905</v>
      </c>
      <c r="BC10" s="34">
        <f t="shared" si="2"/>
        <v>1.6421672312465172</v>
      </c>
      <c r="BD10" s="34">
        <f t="shared" si="2"/>
        <v>4.7965955679306026E-2</v>
      </c>
      <c r="BE10" s="34">
        <f t="shared" si="2"/>
        <v>0.10429298414945012</v>
      </c>
      <c r="BF10" s="34">
        <f t="shared" si="2"/>
        <v>5.7147684039410583E-2</v>
      </c>
      <c r="BG10" s="34">
        <f t="shared" si="2"/>
        <v>4.2002401002198132E-2</v>
      </c>
      <c r="BH10" s="34">
        <f t="shared" si="2"/>
        <v>7.2843203028988932E-2</v>
      </c>
      <c r="BI10" s="36">
        <f t="shared" si="3"/>
        <v>-0.95215363581863488</v>
      </c>
      <c r="BJ10" s="25" t="s">
        <v>479</v>
      </c>
      <c r="BK10" s="423" t="s">
        <v>605</v>
      </c>
      <c r="BL10" s="423"/>
      <c r="BM10" s="396" t="s">
        <v>625</v>
      </c>
    </row>
    <row r="11" spans="1:66" s="37" customFormat="1" ht="39" thickBot="1" x14ac:dyDescent="0.25">
      <c r="A11" s="113">
        <v>10</v>
      </c>
      <c r="B11" s="21">
        <v>18</v>
      </c>
      <c r="C11" s="50"/>
      <c r="D11" s="51"/>
      <c r="E11" s="52">
        <v>709</v>
      </c>
      <c r="F11" s="54" t="s">
        <v>349</v>
      </c>
      <c r="G11" s="50" t="s">
        <v>27</v>
      </c>
      <c r="H11" s="50" t="s">
        <v>9</v>
      </c>
      <c r="I11" s="51">
        <v>3938</v>
      </c>
      <c r="J11" s="53" t="s">
        <v>26</v>
      </c>
      <c r="K11" s="55">
        <v>57725304.849999994</v>
      </c>
      <c r="L11" s="55">
        <v>49316020.674999997</v>
      </c>
      <c r="M11" s="56">
        <v>56327504.599999994</v>
      </c>
      <c r="N11" s="55">
        <v>47037003.924999997</v>
      </c>
      <c r="O11" s="55">
        <v>46550709.274999999</v>
      </c>
      <c r="P11" s="55">
        <v>59256464.875</v>
      </c>
      <c r="Q11" s="55">
        <v>61387926.25</v>
      </c>
      <c r="R11" s="55">
        <v>60776237.649999999</v>
      </c>
      <c r="S11" s="55">
        <v>62763788.299999997</v>
      </c>
      <c r="T11" s="55">
        <v>41847108.974999994</v>
      </c>
      <c r="U11" s="55">
        <v>42531331.375</v>
      </c>
      <c r="V11" s="55">
        <v>37071962.375</v>
      </c>
      <c r="W11" s="55">
        <v>10476452.35</v>
      </c>
      <c r="X11" s="55">
        <v>17812266.375</v>
      </c>
      <c r="Y11" s="425">
        <v>17737647.850000001</v>
      </c>
      <c r="Z11" s="57">
        <v>79.75</v>
      </c>
      <c r="AA11" s="58">
        <f t="shared" si="0"/>
        <v>-0.6850979290497452</v>
      </c>
      <c r="AB11" s="59"/>
      <c r="AC11" s="55">
        <v>46363.952999999994</v>
      </c>
      <c r="AD11" s="55">
        <v>40332.376000000004</v>
      </c>
      <c r="AE11" s="119">
        <v>47745.517</v>
      </c>
      <c r="AF11" s="55">
        <v>43953.758999999998</v>
      </c>
      <c r="AG11" s="55">
        <v>43362.319000000003</v>
      </c>
      <c r="AH11" s="55">
        <v>57779.447</v>
      </c>
      <c r="AI11" s="55">
        <v>60971.446000000004</v>
      </c>
      <c r="AJ11" s="55">
        <v>61250.750999999997</v>
      </c>
      <c r="AK11" s="55">
        <v>59651.076999999997</v>
      </c>
      <c r="AL11" s="55">
        <v>39595.633000000002</v>
      </c>
      <c r="AM11" s="55">
        <v>38146.070999999996</v>
      </c>
      <c r="AN11" s="55">
        <v>36067.595000000001</v>
      </c>
      <c r="AO11" s="55">
        <v>9649.853000000001</v>
      </c>
      <c r="AP11" s="55">
        <v>16196.278</v>
      </c>
      <c r="AQ11" s="425">
        <v>21063.554</v>
      </c>
      <c r="AR11" s="58">
        <f t="shared" si="1"/>
        <v>-0.558837031757348</v>
      </c>
      <c r="AS11" s="75"/>
      <c r="AT11" s="76">
        <f t="shared" si="2"/>
        <v>1.6063649423931972</v>
      </c>
      <c r="AU11" s="77">
        <f t="shared" si="2"/>
        <v>1.6356703338169329</v>
      </c>
      <c r="AV11" s="78">
        <f t="shared" si="2"/>
        <v>1.6952825210012945</v>
      </c>
      <c r="AW11" s="77">
        <f t="shared" si="2"/>
        <v>1.8689013046019598</v>
      </c>
      <c r="AX11" s="77">
        <f t="shared" si="2"/>
        <v>1.863014320311879</v>
      </c>
      <c r="AY11" s="77">
        <f t="shared" si="2"/>
        <v>1.9501482959499614</v>
      </c>
      <c r="AZ11" s="77">
        <f t="shared" si="2"/>
        <v>1.9864311998973903</v>
      </c>
      <c r="BA11" s="77">
        <f t="shared" si="2"/>
        <v>2.015615094594458</v>
      </c>
      <c r="BB11" s="77">
        <f t="shared" si="2"/>
        <v>1.9008118730780947</v>
      </c>
      <c r="BC11" s="77">
        <f t="shared" si="2"/>
        <v>1.8923951484273356</v>
      </c>
      <c r="BD11" s="77">
        <f t="shared" si="2"/>
        <v>1.7937868280522409</v>
      </c>
      <c r="BE11" s="77">
        <f t="shared" si="2"/>
        <v>1.9458152571023697</v>
      </c>
      <c r="BF11" s="77">
        <f t="shared" si="2"/>
        <v>1.8421986141138706</v>
      </c>
      <c r="BG11" s="77">
        <f t="shared" si="2"/>
        <v>1.818553311411502</v>
      </c>
      <c r="BH11" s="77">
        <f t="shared" si="2"/>
        <v>2.3750109572730072</v>
      </c>
      <c r="BI11" s="79">
        <f t="shared" si="3"/>
        <v>0.40095289596346495</v>
      </c>
      <c r="BJ11" s="53" t="s">
        <v>471</v>
      </c>
      <c r="BK11" s="427" t="s">
        <v>484</v>
      </c>
      <c r="BL11" s="427"/>
      <c r="BM11" s="522" t="s">
        <v>626</v>
      </c>
    </row>
    <row r="12" spans="1:66" s="409" customFormat="1" ht="115.5" thickBot="1" x14ac:dyDescent="0.25">
      <c r="A12" s="468">
        <v>11</v>
      </c>
      <c r="B12" s="469">
        <v>19</v>
      </c>
      <c r="C12" s="529" t="s">
        <v>30</v>
      </c>
      <c r="D12" s="530">
        <v>17</v>
      </c>
      <c r="E12" s="531">
        <v>861</v>
      </c>
      <c r="F12" s="532" t="s">
        <v>351</v>
      </c>
      <c r="G12" s="529" t="s">
        <v>29</v>
      </c>
      <c r="H12" s="529" t="s">
        <v>9</v>
      </c>
      <c r="I12" s="530">
        <v>2832</v>
      </c>
      <c r="J12" s="533" t="s">
        <v>28</v>
      </c>
      <c r="K12" s="534">
        <v>47415211.049999997</v>
      </c>
      <c r="L12" s="534">
        <v>39442384.450000003</v>
      </c>
      <c r="M12" s="535">
        <v>56114767.349999994</v>
      </c>
      <c r="N12" s="534">
        <v>58097007.325000003</v>
      </c>
      <c r="O12" s="534">
        <v>66303881.899999999</v>
      </c>
      <c r="P12" s="534">
        <v>51488875.375</v>
      </c>
      <c r="Q12" s="534">
        <v>66702131.575000003</v>
      </c>
      <c r="R12" s="534">
        <v>64290465.974999994</v>
      </c>
      <c r="S12" s="534">
        <v>65312169.034000002</v>
      </c>
      <c r="T12" s="534">
        <v>47566048.495000005</v>
      </c>
      <c r="U12" s="534">
        <v>57019175.453000002</v>
      </c>
      <c r="V12" s="534">
        <v>57500363.252000004</v>
      </c>
      <c r="W12" s="534">
        <v>54159484.310000002</v>
      </c>
      <c r="X12" s="534">
        <v>50679190.634999998</v>
      </c>
      <c r="Y12" s="534">
        <v>56129000.072000004</v>
      </c>
      <c r="Z12" s="536">
        <v>59.4</v>
      </c>
      <c r="AA12" s="537">
        <f t="shared" si="0"/>
        <v>2.5363594419340157E-4</v>
      </c>
      <c r="AB12" s="538"/>
      <c r="AC12" s="534">
        <v>39089.071000000004</v>
      </c>
      <c r="AD12" s="534">
        <v>37686.773000000001</v>
      </c>
      <c r="AE12" s="539">
        <v>42331.063999999998</v>
      </c>
      <c r="AF12" s="534">
        <v>44322.963000000003</v>
      </c>
      <c r="AG12" s="534">
        <v>46364.550999999999</v>
      </c>
      <c r="AH12" s="534">
        <v>40949.347999999998</v>
      </c>
      <c r="AI12" s="534">
        <v>22006.748</v>
      </c>
      <c r="AJ12" s="534">
        <v>24250.063999999998</v>
      </c>
      <c r="AK12" s="534">
        <v>13256.557000000001</v>
      </c>
      <c r="AL12" s="534">
        <v>13398.074000000001</v>
      </c>
      <c r="AM12" s="534">
        <v>210.81799999999998</v>
      </c>
      <c r="AN12" s="534">
        <v>82.525999999999996</v>
      </c>
      <c r="AO12" s="534">
        <v>103.29600000000001</v>
      </c>
      <c r="AP12" s="534">
        <v>108.654</v>
      </c>
      <c r="AQ12" s="534">
        <v>32.148000000000003</v>
      </c>
      <c r="AR12" s="537">
        <f t="shared" si="1"/>
        <v>-0.99924055771430642</v>
      </c>
      <c r="AS12" s="483"/>
      <c r="AT12" s="496">
        <f t="shared" si="2"/>
        <v>1.6487987772016888</v>
      </c>
      <c r="AU12" s="497">
        <f t="shared" si="2"/>
        <v>1.9109784322382668</v>
      </c>
      <c r="AV12" s="498">
        <f t="shared" si="2"/>
        <v>1.5087316939575623</v>
      </c>
      <c r="AW12" s="497">
        <f t="shared" si="2"/>
        <v>1.5258260292842027</v>
      </c>
      <c r="AX12" s="497">
        <f t="shared" si="2"/>
        <v>1.3985471037707069</v>
      </c>
      <c r="AY12" s="497">
        <f t="shared" si="2"/>
        <v>1.5906095327101519</v>
      </c>
      <c r="AZ12" s="497">
        <f t="shared" si="2"/>
        <v>0.65985141645002965</v>
      </c>
      <c r="BA12" s="497">
        <f t="shared" si="2"/>
        <v>0.75439067464310761</v>
      </c>
      <c r="BB12" s="497">
        <f t="shared" si="2"/>
        <v>0.40594447240295889</v>
      </c>
      <c r="BC12" s="497">
        <f t="shared" si="2"/>
        <v>0.5633461018486059</v>
      </c>
      <c r="BD12" s="497">
        <f t="shared" si="2"/>
        <v>7.3946351670333742E-3</v>
      </c>
      <c r="BE12" s="497">
        <f t="shared" si="2"/>
        <v>2.8704514313526372E-3</v>
      </c>
      <c r="BF12" s="497">
        <f t="shared" si="2"/>
        <v>3.8145119480366778E-3</v>
      </c>
      <c r="BG12" s="497">
        <f t="shared" si="2"/>
        <v>4.2879137823073881E-3</v>
      </c>
      <c r="BH12" s="497">
        <f t="shared" si="2"/>
        <v>1.1455041051421494E-3</v>
      </c>
      <c r="BI12" s="540">
        <f t="shared" si="3"/>
        <v>-0.99924075028732418</v>
      </c>
      <c r="BJ12" s="533" t="s">
        <v>321</v>
      </c>
      <c r="BK12" s="533" t="s">
        <v>606</v>
      </c>
      <c r="BL12" s="533" t="s">
        <v>679</v>
      </c>
      <c r="BM12" s="533"/>
      <c r="BN12" s="468"/>
    </row>
    <row r="13" spans="1:66" s="409" customFormat="1" ht="102" x14ac:dyDescent="0.2">
      <c r="A13" s="468">
        <v>12</v>
      </c>
      <c r="B13" s="469">
        <v>20</v>
      </c>
      <c r="C13" s="541" t="s">
        <v>33</v>
      </c>
      <c r="D13" s="542">
        <v>18</v>
      </c>
      <c r="E13" s="543">
        <v>983</v>
      </c>
      <c r="F13" s="544" t="s">
        <v>350</v>
      </c>
      <c r="G13" s="541" t="s">
        <v>32</v>
      </c>
      <c r="H13" s="541" t="s">
        <v>9</v>
      </c>
      <c r="I13" s="542">
        <v>2480</v>
      </c>
      <c r="J13" s="545" t="s">
        <v>31</v>
      </c>
      <c r="K13" s="546">
        <v>43756015.112999998</v>
      </c>
      <c r="L13" s="546">
        <v>40283815.482999995</v>
      </c>
      <c r="M13" s="547">
        <v>42642027.098999999</v>
      </c>
      <c r="N13" s="546">
        <v>33470707.662</v>
      </c>
      <c r="O13" s="546">
        <v>41738507.914999999</v>
      </c>
      <c r="P13" s="546">
        <v>42692287.792000003</v>
      </c>
      <c r="Q13" s="546">
        <v>43668754.495000005</v>
      </c>
      <c r="R13" s="546">
        <v>36881776.625</v>
      </c>
      <c r="S13" s="546">
        <v>39952877.225000001</v>
      </c>
      <c r="T13" s="546">
        <v>38060178.597999997</v>
      </c>
      <c r="U13" s="546">
        <v>34819216.711999997</v>
      </c>
      <c r="V13" s="546">
        <v>39828419.092</v>
      </c>
      <c r="W13" s="546">
        <v>30012771.390999999</v>
      </c>
      <c r="X13" s="546">
        <v>32816166.872000001</v>
      </c>
      <c r="Y13" s="546">
        <v>28480359.509</v>
      </c>
      <c r="Z13" s="548">
        <v>52</v>
      </c>
      <c r="AA13" s="549">
        <f t="shared" si="0"/>
        <v>-0.33210587191649027</v>
      </c>
      <c r="AB13" s="550"/>
      <c r="AC13" s="546">
        <v>21761.134000000002</v>
      </c>
      <c r="AD13" s="546">
        <v>19078.239000000001</v>
      </c>
      <c r="AE13" s="551">
        <v>20015.919999999998</v>
      </c>
      <c r="AF13" s="546">
        <v>15677.113000000001</v>
      </c>
      <c r="AG13" s="546">
        <v>27395.929</v>
      </c>
      <c r="AH13" s="546">
        <v>36894.300999999999</v>
      </c>
      <c r="AI13" s="546">
        <v>32930.464999999997</v>
      </c>
      <c r="AJ13" s="546">
        <v>31366.105000000003</v>
      </c>
      <c r="AK13" s="546">
        <v>33300.881999999998</v>
      </c>
      <c r="AL13" s="546">
        <v>26741.175000000003</v>
      </c>
      <c r="AM13" s="546">
        <v>30629.559999999998</v>
      </c>
      <c r="AN13" s="546">
        <v>36391.191999999995</v>
      </c>
      <c r="AO13" s="546">
        <v>26393.281999999999</v>
      </c>
      <c r="AP13" s="546">
        <v>8240.1929999999993</v>
      </c>
      <c r="AQ13" s="546">
        <v>1373.1180000000002</v>
      </c>
      <c r="AR13" s="549">
        <f t="shared" si="1"/>
        <v>-0.93139870662952295</v>
      </c>
      <c r="AS13" s="552"/>
      <c r="AT13" s="553">
        <f t="shared" si="2"/>
        <v>0.994657943315991</v>
      </c>
      <c r="AU13" s="554">
        <f t="shared" si="2"/>
        <v>0.94719126136654697</v>
      </c>
      <c r="AV13" s="555">
        <f t="shared" si="2"/>
        <v>0.93878839078311049</v>
      </c>
      <c r="AW13" s="554">
        <f t="shared" si="2"/>
        <v>0.93676615136515673</v>
      </c>
      <c r="AX13" s="554">
        <f t="shared" si="2"/>
        <v>1.312741176842809</v>
      </c>
      <c r="AY13" s="554">
        <f t="shared" si="2"/>
        <v>1.7283824741251523</v>
      </c>
      <c r="AZ13" s="554">
        <f t="shared" si="2"/>
        <v>1.5081934614723429</v>
      </c>
      <c r="BA13" s="554">
        <f t="shared" si="2"/>
        <v>1.7008998953016139</v>
      </c>
      <c r="BB13" s="554">
        <f t="shared" si="2"/>
        <v>1.667007951014972</v>
      </c>
      <c r="BC13" s="554">
        <f t="shared" si="2"/>
        <v>1.4052049141674396</v>
      </c>
      <c r="BD13" s="554">
        <f t="shared" si="2"/>
        <v>1.7593480205684184</v>
      </c>
      <c r="BE13" s="554">
        <f t="shared" si="2"/>
        <v>1.8273982663454289</v>
      </c>
      <c r="BF13" s="554">
        <f t="shared" si="2"/>
        <v>1.7588033878080727</v>
      </c>
      <c r="BG13" s="554">
        <f t="shared" si="2"/>
        <v>0.50220326049297637</v>
      </c>
      <c r="BH13" s="554">
        <f t="shared" si="2"/>
        <v>9.6425608642059804E-2</v>
      </c>
      <c r="BI13" s="556">
        <f t="shared" si="3"/>
        <v>-0.89728717399069624</v>
      </c>
      <c r="BJ13" s="545"/>
      <c r="BK13" s="545" t="s">
        <v>607</v>
      </c>
      <c r="BL13" s="491" t="s">
        <v>684</v>
      </c>
      <c r="BM13" s="545"/>
      <c r="BN13" s="468"/>
    </row>
    <row r="14" spans="1:66" s="409" customFormat="1" ht="114.75" x14ac:dyDescent="0.2">
      <c r="A14" s="468">
        <v>13</v>
      </c>
      <c r="B14" s="469">
        <v>22</v>
      </c>
      <c r="C14" s="487"/>
      <c r="D14" s="488"/>
      <c r="E14" s="489"/>
      <c r="F14" s="490" t="s">
        <v>352</v>
      </c>
      <c r="G14" s="487"/>
      <c r="H14" s="487"/>
      <c r="I14" s="488">
        <v>2594</v>
      </c>
      <c r="J14" s="491" t="s">
        <v>34</v>
      </c>
      <c r="K14" s="480">
        <v>40903160.410999998</v>
      </c>
      <c r="L14" s="480">
        <v>40920324.487999998</v>
      </c>
      <c r="M14" s="492">
        <v>37719690.598999999</v>
      </c>
      <c r="N14" s="480">
        <v>37871754.483000003</v>
      </c>
      <c r="O14" s="480">
        <v>38620207.853</v>
      </c>
      <c r="P14" s="480">
        <v>44104137.997999996</v>
      </c>
      <c r="Q14" s="480">
        <v>42217464.213</v>
      </c>
      <c r="R14" s="480">
        <v>42060188.521000005</v>
      </c>
      <c r="S14" s="480">
        <v>37942684.794</v>
      </c>
      <c r="T14" s="480">
        <v>38628033.996000007</v>
      </c>
      <c r="U14" s="480">
        <v>40639360.774999999</v>
      </c>
      <c r="V14" s="480">
        <v>36077887.93</v>
      </c>
      <c r="W14" s="480">
        <v>29780082.515000001</v>
      </c>
      <c r="X14" s="480">
        <v>27297730.879000001</v>
      </c>
      <c r="Y14" s="480">
        <v>33718492.763999999</v>
      </c>
      <c r="Z14" s="493">
        <v>54</v>
      </c>
      <c r="AA14" s="482">
        <f t="shared" si="0"/>
        <v>-0.10607716477679904</v>
      </c>
      <c r="AB14" s="494"/>
      <c r="AC14" s="480">
        <v>20917.067999999999</v>
      </c>
      <c r="AD14" s="480">
        <v>20085.559000000001</v>
      </c>
      <c r="AE14" s="495">
        <v>18181.559999999998</v>
      </c>
      <c r="AF14" s="480">
        <v>17076.517</v>
      </c>
      <c r="AG14" s="480">
        <v>25740.108</v>
      </c>
      <c r="AH14" s="480">
        <v>37764.426999999996</v>
      </c>
      <c r="AI14" s="480">
        <v>32441.294000000002</v>
      </c>
      <c r="AJ14" s="480">
        <v>35518.258000000002</v>
      </c>
      <c r="AK14" s="480">
        <v>31633.383999999998</v>
      </c>
      <c r="AL14" s="480">
        <v>27734.794000000002</v>
      </c>
      <c r="AM14" s="480">
        <v>38302.432999999997</v>
      </c>
      <c r="AN14" s="480">
        <v>37694.542999999998</v>
      </c>
      <c r="AO14" s="480">
        <v>26445.644</v>
      </c>
      <c r="AP14" s="480">
        <v>11322.39</v>
      </c>
      <c r="AQ14" s="480">
        <v>2358.116</v>
      </c>
      <c r="AR14" s="482">
        <f t="shared" si="1"/>
        <v>-0.87030177828525168</v>
      </c>
      <c r="AS14" s="483"/>
      <c r="AT14" s="496">
        <f t="shared" si="2"/>
        <v>1.0227604805996759</v>
      </c>
      <c r="AU14" s="497">
        <f t="shared" si="2"/>
        <v>0.9816910912273018</v>
      </c>
      <c r="AV14" s="498">
        <f t="shared" si="2"/>
        <v>0.96403547915008692</v>
      </c>
      <c r="AW14" s="497">
        <f t="shared" si="2"/>
        <v>0.90180754671217378</v>
      </c>
      <c r="AX14" s="497">
        <f t="shared" si="2"/>
        <v>1.3329865078911283</v>
      </c>
      <c r="AY14" s="497">
        <f t="shared" si="2"/>
        <v>1.7125117376384278</v>
      </c>
      <c r="AZ14" s="497">
        <f t="shared" si="2"/>
        <v>1.5368660626476174</v>
      </c>
      <c r="BA14" s="497">
        <f t="shared" si="2"/>
        <v>1.6889252877345655</v>
      </c>
      <c r="BB14" s="497">
        <f t="shared" si="2"/>
        <v>1.6674299234092307</v>
      </c>
      <c r="BC14" s="497">
        <f t="shared" si="2"/>
        <v>1.4359930408506931</v>
      </c>
      <c r="BD14" s="497">
        <f t="shared" si="2"/>
        <v>1.8849919029022917</v>
      </c>
      <c r="BE14" s="497">
        <f t="shared" si="2"/>
        <v>2.08962027229181</v>
      </c>
      <c r="BF14" s="497">
        <f t="shared" si="2"/>
        <v>1.7760625066555495</v>
      </c>
      <c r="BG14" s="497">
        <f t="shared" si="2"/>
        <v>0.8295480712435519</v>
      </c>
      <c r="BH14" s="497">
        <f t="shared" si="2"/>
        <v>0.1398707834602663</v>
      </c>
      <c r="BI14" s="540">
        <f t="shared" si="3"/>
        <v>-0.85491116614963258</v>
      </c>
      <c r="BJ14" s="491"/>
      <c r="BK14" s="491" t="s">
        <v>608</v>
      </c>
      <c r="BL14" s="491" t="s">
        <v>685</v>
      </c>
      <c r="BM14" s="491"/>
      <c r="BN14" s="468"/>
    </row>
    <row r="15" spans="1:66" s="409" customFormat="1" ht="64.5" thickBot="1" x14ac:dyDescent="0.25">
      <c r="A15" s="468">
        <v>14</v>
      </c>
      <c r="B15" s="469">
        <v>23</v>
      </c>
      <c r="C15" s="487"/>
      <c r="D15" s="488"/>
      <c r="E15" s="489">
        <v>988</v>
      </c>
      <c r="F15" s="490" t="s">
        <v>353</v>
      </c>
      <c r="G15" s="487" t="s">
        <v>36</v>
      </c>
      <c r="H15" s="487" t="s">
        <v>9</v>
      </c>
      <c r="I15" s="488">
        <v>1001</v>
      </c>
      <c r="J15" s="491" t="s">
        <v>37</v>
      </c>
      <c r="K15" s="480">
        <v>28352012.774999999</v>
      </c>
      <c r="L15" s="480">
        <v>23822309.324999999</v>
      </c>
      <c r="M15" s="492">
        <v>28893582.175000001</v>
      </c>
      <c r="N15" s="480">
        <v>24596961.175000001</v>
      </c>
      <c r="O15" s="480">
        <v>33423653.475000001</v>
      </c>
      <c r="P15" s="480">
        <v>21248881.699999999</v>
      </c>
      <c r="Q15" s="480">
        <v>23816247.899999999</v>
      </c>
      <c r="R15" s="480">
        <v>27264141.409000002</v>
      </c>
      <c r="S15" s="480">
        <v>19526664.614</v>
      </c>
      <c r="T15" s="480">
        <v>16976410.140999999</v>
      </c>
      <c r="U15" s="480">
        <v>27302865.673</v>
      </c>
      <c r="V15" s="480">
        <v>26222005.346999999</v>
      </c>
      <c r="W15" s="480">
        <v>18919520.368000001</v>
      </c>
      <c r="X15" s="480">
        <v>14188929.437000001</v>
      </c>
      <c r="Y15" s="480">
        <v>16104594.174000001</v>
      </c>
      <c r="Z15" s="493">
        <v>25.833333333333332</v>
      </c>
      <c r="AA15" s="482">
        <f t="shared" si="0"/>
        <v>-0.44262382987131293</v>
      </c>
      <c r="AB15" s="494"/>
      <c r="AC15" s="480">
        <v>50911.756999999998</v>
      </c>
      <c r="AD15" s="480">
        <v>40590.055999999997</v>
      </c>
      <c r="AE15" s="495">
        <v>46484.578000000001</v>
      </c>
      <c r="AF15" s="480">
        <v>36834.603999999999</v>
      </c>
      <c r="AG15" s="480">
        <v>50329.93</v>
      </c>
      <c r="AH15" s="480">
        <v>33049.226999999999</v>
      </c>
      <c r="AI15" s="480">
        <v>19587.266</v>
      </c>
      <c r="AJ15" s="480">
        <v>16976.288</v>
      </c>
      <c r="AK15" s="480">
        <v>12646.942999999999</v>
      </c>
      <c r="AL15" s="480">
        <v>10897.567999999999</v>
      </c>
      <c r="AM15" s="480">
        <v>19279.593000000001</v>
      </c>
      <c r="AN15" s="480">
        <v>19665.508000000002</v>
      </c>
      <c r="AO15" s="480">
        <v>14200.364</v>
      </c>
      <c r="AP15" s="480">
        <v>10346.413</v>
      </c>
      <c r="AQ15" s="480">
        <v>12113.05</v>
      </c>
      <c r="AR15" s="482">
        <f t="shared" si="1"/>
        <v>-0.73941787747325582</v>
      </c>
      <c r="AS15" s="483"/>
      <c r="AT15" s="496">
        <f t="shared" si="2"/>
        <v>3.5914033620140398</v>
      </c>
      <c r="AU15" s="497">
        <f t="shared" si="2"/>
        <v>3.4077347788783277</v>
      </c>
      <c r="AV15" s="498">
        <f t="shared" si="2"/>
        <v>3.2176403547650456</v>
      </c>
      <c r="AW15" s="497">
        <f t="shared" si="2"/>
        <v>2.995053229375193</v>
      </c>
      <c r="AX15" s="497">
        <f t="shared" si="2"/>
        <v>3.0116354597587867</v>
      </c>
      <c r="AY15" s="497">
        <f t="shared" si="2"/>
        <v>3.1106791845897472</v>
      </c>
      <c r="AZ15" s="497">
        <f t="shared" si="2"/>
        <v>1.6448658144845731</v>
      </c>
      <c r="BA15" s="497">
        <f t="shared" si="2"/>
        <v>1.2453198320337393</v>
      </c>
      <c r="BB15" s="497">
        <f t="shared" si="2"/>
        <v>1.2953510750558539</v>
      </c>
      <c r="BC15" s="497">
        <f t="shared" si="2"/>
        <v>1.2838483412557418</v>
      </c>
      <c r="BD15" s="497">
        <f t="shared" si="2"/>
        <v>1.4122761493908478</v>
      </c>
      <c r="BE15" s="497">
        <f t="shared" si="2"/>
        <v>1.4999240324882237</v>
      </c>
      <c r="BF15" s="497">
        <f t="shared" si="2"/>
        <v>1.5011336147842456</v>
      </c>
      <c r="BG15" s="497">
        <f t="shared" si="2"/>
        <v>1.4583782442415989</v>
      </c>
      <c r="BH15" s="497">
        <f t="shared" si="2"/>
        <v>1.5042974531523268</v>
      </c>
      <c r="BI15" s="540">
        <f t="shared" si="3"/>
        <v>-0.53248427813736454</v>
      </c>
      <c r="BJ15" s="491"/>
      <c r="BK15" s="491" t="s">
        <v>510</v>
      </c>
      <c r="BL15" s="491" t="s">
        <v>686</v>
      </c>
      <c r="BM15" s="491"/>
      <c r="BN15" s="468"/>
    </row>
    <row r="16" spans="1:66" s="409" customFormat="1" ht="76.5" x14ac:dyDescent="0.2">
      <c r="A16" s="468">
        <v>15</v>
      </c>
      <c r="B16" s="469">
        <v>24</v>
      </c>
      <c r="C16" s="487"/>
      <c r="D16" s="488"/>
      <c r="E16" s="489"/>
      <c r="F16" s="490" t="s">
        <v>354</v>
      </c>
      <c r="G16" s="487"/>
      <c r="H16" s="487"/>
      <c r="I16" s="488">
        <v>3797</v>
      </c>
      <c r="J16" s="491" t="s">
        <v>35</v>
      </c>
      <c r="K16" s="480">
        <v>29927789.291999999</v>
      </c>
      <c r="L16" s="480">
        <v>26862923.692000002</v>
      </c>
      <c r="M16" s="492">
        <v>28934086.597999997</v>
      </c>
      <c r="N16" s="480">
        <v>29407126.806000002</v>
      </c>
      <c r="O16" s="480">
        <v>26178044.107000001</v>
      </c>
      <c r="P16" s="480">
        <v>27946783.795000002</v>
      </c>
      <c r="Q16" s="480">
        <v>31205026.589000002</v>
      </c>
      <c r="R16" s="480">
        <v>31466004.375</v>
      </c>
      <c r="S16" s="480">
        <v>25337033.380999997</v>
      </c>
      <c r="T16" s="480">
        <v>10053030.877999999</v>
      </c>
      <c r="U16" s="480">
        <v>10951908.217</v>
      </c>
      <c r="V16" s="480">
        <v>12801848.331999999</v>
      </c>
      <c r="W16" s="480">
        <v>9424643.216</v>
      </c>
      <c r="X16" s="480">
        <v>8518301.9899999984</v>
      </c>
      <c r="Y16" s="480">
        <v>10992511.954</v>
      </c>
      <c r="Z16" s="493">
        <v>77</v>
      </c>
      <c r="AA16" s="482">
        <f t="shared" si="0"/>
        <v>-0.62008436254698185</v>
      </c>
      <c r="AB16" s="494"/>
      <c r="AC16" s="480">
        <v>16534.385000000002</v>
      </c>
      <c r="AD16" s="480">
        <v>14840.547999999999</v>
      </c>
      <c r="AE16" s="495">
        <v>16047.103000000001</v>
      </c>
      <c r="AF16" s="480">
        <v>16340.441999999999</v>
      </c>
      <c r="AG16" s="480">
        <v>14057.4</v>
      </c>
      <c r="AH16" s="480">
        <v>13484.488000000001</v>
      </c>
      <c r="AI16" s="480">
        <v>15906.897000000001</v>
      </c>
      <c r="AJ16" s="480">
        <v>16852.597999999998</v>
      </c>
      <c r="AK16" s="480">
        <v>13082.165000000001</v>
      </c>
      <c r="AL16" s="480">
        <v>5544.7129999999997</v>
      </c>
      <c r="AM16" s="480">
        <v>5570.759</v>
      </c>
      <c r="AN16" s="480">
        <v>6241.4840000000004</v>
      </c>
      <c r="AO16" s="480">
        <v>4376.085</v>
      </c>
      <c r="AP16" s="480">
        <v>4605.6869999999999</v>
      </c>
      <c r="AQ16" s="480">
        <v>5977.8680000000004</v>
      </c>
      <c r="AR16" s="482">
        <f t="shared" si="1"/>
        <v>-0.6274799258158934</v>
      </c>
      <c r="AS16" s="483"/>
      <c r="AT16" s="496">
        <f t="shared" si="2"/>
        <v>1.1049519788232276</v>
      </c>
      <c r="AU16" s="497">
        <f t="shared" si="2"/>
        <v>1.1049093665422305</v>
      </c>
      <c r="AV16" s="498">
        <f t="shared" si="2"/>
        <v>1.1092178732270208</v>
      </c>
      <c r="AW16" s="497">
        <f t="shared" si="2"/>
        <v>1.11132529932615</v>
      </c>
      <c r="AX16" s="497">
        <f t="shared" si="2"/>
        <v>1.0739839800515163</v>
      </c>
      <c r="AY16" s="497">
        <f t="shared" si="2"/>
        <v>0.9650117951971654</v>
      </c>
      <c r="AZ16" s="497">
        <f t="shared" si="2"/>
        <v>1.0195086329846164</v>
      </c>
      <c r="BA16" s="497">
        <f t="shared" si="2"/>
        <v>1.071162248575134</v>
      </c>
      <c r="BB16" s="497">
        <f t="shared" si="2"/>
        <v>1.0326516765621181</v>
      </c>
      <c r="BC16" s="497">
        <f t="shared" si="2"/>
        <v>1.1030928020193436</v>
      </c>
      <c r="BD16" s="497">
        <f t="shared" si="2"/>
        <v>1.0173129448533618</v>
      </c>
      <c r="BE16" s="497">
        <f t="shared" si="2"/>
        <v>0.97509107093520919</v>
      </c>
      <c r="BF16" s="497">
        <f t="shared" si="2"/>
        <v>0.92864735559873957</v>
      </c>
      <c r="BG16" s="497">
        <f t="shared" si="2"/>
        <v>1.0813626953838487</v>
      </c>
      <c r="BH16" s="497">
        <f t="shared" si="2"/>
        <v>1.0876254717784954</v>
      </c>
      <c r="BI16" s="540">
        <f t="shared" si="3"/>
        <v>-1.9466330258190948E-2</v>
      </c>
      <c r="BJ16" s="491"/>
      <c r="BK16" s="491" t="s">
        <v>485</v>
      </c>
      <c r="BL16" s="545" t="s">
        <v>681</v>
      </c>
      <c r="BM16" s="491"/>
      <c r="BN16" s="468"/>
    </row>
    <row r="17" spans="1:66" s="409" customFormat="1" ht="38.25" x14ac:dyDescent="0.2">
      <c r="A17" s="468">
        <v>16</v>
      </c>
      <c r="B17" s="469">
        <v>25</v>
      </c>
      <c r="C17" s="487"/>
      <c r="D17" s="488"/>
      <c r="E17" s="489">
        <v>990</v>
      </c>
      <c r="F17" s="490">
        <v>70</v>
      </c>
      <c r="G17" s="487" t="s">
        <v>39</v>
      </c>
      <c r="H17" s="487" t="s">
        <v>9</v>
      </c>
      <c r="I17" s="488">
        <v>2872</v>
      </c>
      <c r="J17" s="491" t="s">
        <v>38</v>
      </c>
      <c r="K17" s="480">
        <v>23561144.824999999</v>
      </c>
      <c r="L17" s="480">
        <v>26205024.850000001</v>
      </c>
      <c r="M17" s="492">
        <v>25122960.274999999</v>
      </c>
      <c r="N17" s="480">
        <v>24428644.800000001</v>
      </c>
      <c r="O17" s="480">
        <v>25532418.975000001</v>
      </c>
      <c r="P17" s="480">
        <v>22483103.125</v>
      </c>
      <c r="Q17" s="480">
        <v>25822382.949999999</v>
      </c>
      <c r="R17" s="480">
        <v>24207612.199999999</v>
      </c>
      <c r="S17" s="480">
        <v>22853504.774999999</v>
      </c>
      <c r="T17" s="480">
        <v>26281225.383000001</v>
      </c>
      <c r="U17" s="480">
        <v>21085735.956999999</v>
      </c>
      <c r="V17" s="480">
        <v>28357274.66</v>
      </c>
      <c r="W17" s="480">
        <v>28741120.403000001</v>
      </c>
      <c r="X17" s="480">
        <v>31191961.151000001</v>
      </c>
      <c r="Y17" s="480">
        <v>27633597.045000002</v>
      </c>
      <c r="Z17" s="493">
        <v>65.5</v>
      </c>
      <c r="AA17" s="482">
        <f t="shared" si="0"/>
        <v>9.9933954538723377E-2</v>
      </c>
      <c r="AB17" s="494"/>
      <c r="AC17" s="480">
        <v>24905.960999999999</v>
      </c>
      <c r="AD17" s="480">
        <v>28858.785</v>
      </c>
      <c r="AE17" s="495">
        <v>30896.05</v>
      </c>
      <c r="AF17" s="480">
        <v>32828.178</v>
      </c>
      <c r="AG17" s="480">
        <v>29235.192999999999</v>
      </c>
      <c r="AH17" s="480">
        <v>30221.678</v>
      </c>
      <c r="AI17" s="480">
        <v>31725.409</v>
      </c>
      <c r="AJ17" s="480">
        <v>20907.391</v>
      </c>
      <c r="AK17" s="480">
        <v>1195.5139999999999</v>
      </c>
      <c r="AL17" s="480">
        <v>3143.7890000000002</v>
      </c>
      <c r="AM17" s="480">
        <v>1712.546</v>
      </c>
      <c r="AN17" s="480">
        <v>2419.8710000000001</v>
      </c>
      <c r="AO17" s="480">
        <v>741.05100000000004</v>
      </c>
      <c r="AP17" s="480">
        <v>2046.319</v>
      </c>
      <c r="AQ17" s="480">
        <v>3482.3020000000001</v>
      </c>
      <c r="AR17" s="482">
        <f t="shared" si="1"/>
        <v>-0.88728973444825476</v>
      </c>
      <c r="AS17" s="483"/>
      <c r="AT17" s="496">
        <f t="shared" si="2"/>
        <v>2.1141554185918046</v>
      </c>
      <c r="AU17" s="497">
        <f t="shared" si="2"/>
        <v>2.2025382662440025</v>
      </c>
      <c r="AV17" s="498">
        <f t="shared" si="2"/>
        <v>2.4595867415150781</v>
      </c>
      <c r="AW17" s="497">
        <f t="shared" si="2"/>
        <v>2.6876790152517995</v>
      </c>
      <c r="AX17" s="497">
        <f t="shared" si="2"/>
        <v>2.2900449055473797</v>
      </c>
      <c r="AY17" s="497">
        <f t="shared" si="2"/>
        <v>2.6883902842037068</v>
      </c>
      <c r="AZ17" s="497">
        <f t="shared" si="2"/>
        <v>2.457202269940002</v>
      </c>
      <c r="BA17" s="497">
        <f t="shared" si="2"/>
        <v>1.7273402124311956</v>
      </c>
      <c r="BB17" s="497">
        <f t="shared" si="2"/>
        <v>0.10462412761370428</v>
      </c>
      <c r="BC17" s="497">
        <f t="shared" si="2"/>
        <v>0.23924219317669704</v>
      </c>
      <c r="BD17" s="497">
        <f t="shared" si="2"/>
        <v>0.16243644551865619</v>
      </c>
      <c r="BE17" s="497">
        <f t="shared" si="2"/>
        <v>0.17067020925063747</v>
      </c>
      <c r="BF17" s="497">
        <f t="shared" si="2"/>
        <v>5.1567300759969611E-2</v>
      </c>
      <c r="BG17" s="497">
        <f t="shared" si="2"/>
        <v>0.1312081013498182</v>
      </c>
      <c r="BH17" s="497">
        <f t="shared" si="2"/>
        <v>0.25203392770975391</v>
      </c>
      <c r="BI17" s="540">
        <f t="shared" si="3"/>
        <v>-0.89752996978894761</v>
      </c>
      <c r="BJ17" s="491" t="s">
        <v>324</v>
      </c>
      <c r="BK17" s="491" t="s">
        <v>472</v>
      </c>
      <c r="BL17" s="500"/>
      <c r="BM17" s="491"/>
      <c r="BN17" s="468"/>
    </row>
    <row r="18" spans="1:66" s="409" customFormat="1" ht="114.75" x14ac:dyDescent="0.2">
      <c r="A18" s="468">
        <v>17</v>
      </c>
      <c r="B18" s="469">
        <v>26</v>
      </c>
      <c r="C18" s="487"/>
      <c r="D18" s="488"/>
      <c r="E18" s="489">
        <v>1001</v>
      </c>
      <c r="F18" s="490">
        <v>1</v>
      </c>
      <c r="G18" s="487" t="s">
        <v>42</v>
      </c>
      <c r="H18" s="487" t="s">
        <v>9</v>
      </c>
      <c r="I18" s="488">
        <v>2526</v>
      </c>
      <c r="J18" s="491" t="s">
        <v>41</v>
      </c>
      <c r="K18" s="480">
        <v>35759654.825000003</v>
      </c>
      <c r="L18" s="480">
        <v>32438774.355999999</v>
      </c>
      <c r="M18" s="492">
        <v>29110607.456999999</v>
      </c>
      <c r="N18" s="480">
        <v>33078183.081999999</v>
      </c>
      <c r="O18" s="480">
        <v>35652564.739</v>
      </c>
      <c r="P18" s="480">
        <v>27263623.208000001</v>
      </c>
      <c r="Q18" s="480">
        <v>31252666.127</v>
      </c>
      <c r="R18" s="480">
        <v>31543107.956999999</v>
      </c>
      <c r="S18" s="480">
        <v>29116134.210000001</v>
      </c>
      <c r="T18" s="480">
        <v>27033668.890999999</v>
      </c>
      <c r="U18" s="480">
        <v>32361188.361000001</v>
      </c>
      <c r="V18" s="480">
        <v>28291488.940000001</v>
      </c>
      <c r="W18" s="480">
        <v>26530709.938000001</v>
      </c>
      <c r="X18" s="480">
        <v>28153996.090999998</v>
      </c>
      <c r="Y18" s="480">
        <v>24492242.620000001</v>
      </c>
      <c r="Z18" s="493">
        <v>53</v>
      </c>
      <c r="AA18" s="482">
        <f t="shared" si="0"/>
        <v>-0.15864886515411603</v>
      </c>
      <c r="AB18" s="494"/>
      <c r="AC18" s="480">
        <v>34977.769</v>
      </c>
      <c r="AD18" s="480">
        <v>27833.638999999999</v>
      </c>
      <c r="AE18" s="495">
        <v>29379.416000000001</v>
      </c>
      <c r="AF18" s="480">
        <v>34856.913999999997</v>
      </c>
      <c r="AG18" s="480">
        <v>36929.794000000002</v>
      </c>
      <c r="AH18" s="480">
        <v>34362.131000000001</v>
      </c>
      <c r="AI18" s="480">
        <v>46201.375</v>
      </c>
      <c r="AJ18" s="480">
        <v>45140.813999999998</v>
      </c>
      <c r="AK18" s="480">
        <v>35317.089</v>
      </c>
      <c r="AL18" s="480">
        <v>962.91</v>
      </c>
      <c r="AM18" s="480">
        <v>958.57</v>
      </c>
      <c r="AN18" s="480">
        <v>1528.107</v>
      </c>
      <c r="AO18" s="480">
        <v>1779.2370000000001</v>
      </c>
      <c r="AP18" s="480">
        <v>2355.4850000000001</v>
      </c>
      <c r="AQ18" s="480">
        <v>1902.06</v>
      </c>
      <c r="AR18" s="482">
        <f t="shared" si="1"/>
        <v>-0.93525875395208669</v>
      </c>
      <c r="AS18" s="483"/>
      <c r="AT18" s="496">
        <f t="shared" si="2"/>
        <v>1.9562699456229999</v>
      </c>
      <c r="AU18" s="497">
        <f t="shared" si="2"/>
        <v>1.7160721730444655</v>
      </c>
      <c r="AV18" s="498">
        <f t="shared" si="2"/>
        <v>2.0184680820142327</v>
      </c>
      <c r="AW18" s="497">
        <f t="shared" si="2"/>
        <v>2.1075470749763112</v>
      </c>
      <c r="AX18" s="497">
        <f t="shared" si="2"/>
        <v>2.0716486609224414</v>
      </c>
      <c r="AY18" s="497">
        <f t="shared" si="2"/>
        <v>2.5207310662888767</v>
      </c>
      <c r="AZ18" s="497">
        <f t="shared" si="2"/>
        <v>2.9566357514750026</v>
      </c>
      <c r="BA18" s="497">
        <f t="shared" si="2"/>
        <v>2.8621665348599499</v>
      </c>
      <c r="BB18" s="497">
        <f t="shared" si="2"/>
        <v>2.4259462980405049</v>
      </c>
      <c r="BC18" s="497">
        <f t="shared" si="2"/>
        <v>7.1237833376036522E-2</v>
      </c>
      <c r="BD18" s="497">
        <f t="shared" si="2"/>
        <v>5.9241953002888981E-2</v>
      </c>
      <c r="BE18" s="497">
        <f t="shared" si="2"/>
        <v>0.10802591572615902</v>
      </c>
      <c r="BF18" s="497">
        <f t="shared" si="2"/>
        <v>0.13412660303157545</v>
      </c>
      <c r="BG18" s="497">
        <f t="shared" si="2"/>
        <v>0.16732864438757089</v>
      </c>
      <c r="BH18" s="497">
        <f t="shared" si="2"/>
        <v>0.15531938250904032</v>
      </c>
      <c r="BI18" s="540">
        <f t="shared" si="3"/>
        <v>-0.92305086025732597</v>
      </c>
      <c r="BJ18" s="491" t="s">
        <v>324</v>
      </c>
      <c r="BK18" s="491" t="s">
        <v>486</v>
      </c>
      <c r="BL18" s="491" t="s">
        <v>687</v>
      </c>
      <c r="BM18" s="491"/>
      <c r="BN18" s="468"/>
    </row>
    <row r="19" spans="1:66" s="409" customFormat="1" ht="102" x14ac:dyDescent="0.2">
      <c r="A19" s="468">
        <v>18</v>
      </c>
      <c r="B19" s="469">
        <v>27</v>
      </c>
      <c r="C19" s="487"/>
      <c r="D19" s="488"/>
      <c r="E19" s="489"/>
      <c r="F19" s="490">
        <v>2</v>
      </c>
      <c r="G19" s="487"/>
      <c r="H19" s="487"/>
      <c r="I19" s="488">
        <v>3122</v>
      </c>
      <c r="J19" s="491" t="s">
        <v>43</v>
      </c>
      <c r="K19" s="480">
        <v>29807554.925000001</v>
      </c>
      <c r="L19" s="480">
        <v>34741064.092</v>
      </c>
      <c r="M19" s="492">
        <v>26501576.473999999</v>
      </c>
      <c r="N19" s="480">
        <v>30091900.754999999</v>
      </c>
      <c r="O19" s="480">
        <v>32848961.477000002</v>
      </c>
      <c r="P19" s="480">
        <v>35612746.666000001</v>
      </c>
      <c r="Q19" s="480">
        <v>26072213.410999998</v>
      </c>
      <c r="R19" s="480">
        <v>32572114.940000001</v>
      </c>
      <c r="S19" s="480">
        <v>31097134.199999999</v>
      </c>
      <c r="T19" s="480">
        <v>26189531.822999999</v>
      </c>
      <c r="U19" s="480">
        <v>30158395.785999998</v>
      </c>
      <c r="V19" s="480">
        <v>29989577.171999998</v>
      </c>
      <c r="W19" s="480">
        <v>23903662.344000001</v>
      </c>
      <c r="X19" s="480">
        <v>32048132.129999999</v>
      </c>
      <c r="Y19" s="480">
        <v>25162770.771000002</v>
      </c>
      <c r="Z19" s="493">
        <v>69.666666666666671</v>
      </c>
      <c r="AA19" s="482">
        <f t="shared" si="0"/>
        <v>-5.0517964631782E-2</v>
      </c>
      <c r="AB19" s="494"/>
      <c r="AC19" s="480">
        <v>30754.87</v>
      </c>
      <c r="AD19" s="480">
        <v>30991.679</v>
      </c>
      <c r="AE19" s="495">
        <v>26237.21</v>
      </c>
      <c r="AF19" s="480">
        <v>32104.901000000002</v>
      </c>
      <c r="AG19" s="480">
        <v>33866.154000000002</v>
      </c>
      <c r="AH19" s="480">
        <v>43279.336000000003</v>
      </c>
      <c r="AI19" s="480">
        <v>36972.142999999996</v>
      </c>
      <c r="AJ19" s="480">
        <v>45642.226000000002</v>
      </c>
      <c r="AK19" s="480">
        <v>14799.378000000001</v>
      </c>
      <c r="AL19" s="480">
        <v>1459.7380000000001</v>
      </c>
      <c r="AM19" s="480">
        <v>1056.826</v>
      </c>
      <c r="AN19" s="480">
        <v>1768.2729999999999</v>
      </c>
      <c r="AO19" s="480">
        <v>1442.7349999999999</v>
      </c>
      <c r="AP19" s="480">
        <v>2272.1979999999999</v>
      </c>
      <c r="AQ19" s="480">
        <v>1545.876</v>
      </c>
      <c r="AR19" s="482">
        <f t="shared" si="1"/>
        <v>-0.94108077802479762</v>
      </c>
      <c r="AS19" s="483"/>
      <c r="AT19" s="496">
        <f t="shared" ref="AT19:BH35" si="4">IF(K19=0,0,AC19*2000/K19)</f>
        <v>2.0635620786329891</v>
      </c>
      <c r="AU19" s="497">
        <f t="shared" si="4"/>
        <v>1.7841525474250866</v>
      </c>
      <c r="AV19" s="498">
        <f t="shared" si="4"/>
        <v>1.980049000159718</v>
      </c>
      <c r="AW19" s="497">
        <f t="shared" si="4"/>
        <v>2.1337901690816605</v>
      </c>
      <c r="AX19" s="497">
        <f t="shared" si="4"/>
        <v>2.0619314874664889</v>
      </c>
      <c r="AY19" s="497">
        <f t="shared" si="4"/>
        <v>2.430553105375576</v>
      </c>
      <c r="AZ19" s="497">
        <f t="shared" si="4"/>
        <v>2.8361338116694967</v>
      </c>
      <c r="BA19" s="497">
        <f t="shared" si="4"/>
        <v>2.8025337675539959</v>
      </c>
      <c r="BB19" s="497">
        <f t="shared" si="4"/>
        <v>0.95181619661917272</v>
      </c>
      <c r="BC19" s="497">
        <f t="shared" si="4"/>
        <v>0.11147492134380489</v>
      </c>
      <c r="BD19" s="497">
        <f t="shared" si="4"/>
        <v>7.0085027565729818E-2</v>
      </c>
      <c r="BE19" s="497">
        <f t="shared" si="4"/>
        <v>0.11792583735731772</v>
      </c>
      <c r="BF19" s="497">
        <f t="shared" si="4"/>
        <v>0.12071246482965296</v>
      </c>
      <c r="BG19" s="497">
        <f t="shared" si="4"/>
        <v>0.14179909086639178</v>
      </c>
      <c r="BH19" s="497">
        <f t="shared" si="4"/>
        <v>0.1228700936052413</v>
      </c>
      <c r="BI19" s="540">
        <f t="shared" si="3"/>
        <v>-0.93794593285553529</v>
      </c>
      <c r="BJ19" s="491" t="s">
        <v>324</v>
      </c>
      <c r="BK19" s="491" t="s">
        <v>486</v>
      </c>
      <c r="BL19" s="491" t="s">
        <v>688</v>
      </c>
      <c r="BM19" s="491"/>
      <c r="BN19" s="468"/>
    </row>
    <row r="20" spans="1:66" s="409" customFormat="1" ht="140.25" x14ac:dyDescent="0.2">
      <c r="A20" s="468">
        <v>19</v>
      </c>
      <c r="B20" s="469">
        <v>28</v>
      </c>
      <c r="C20" s="487"/>
      <c r="D20" s="488"/>
      <c r="E20" s="489">
        <v>1008</v>
      </c>
      <c r="F20" s="490" t="s">
        <v>351</v>
      </c>
      <c r="G20" s="487" t="s">
        <v>45</v>
      </c>
      <c r="H20" s="487" t="s">
        <v>9</v>
      </c>
      <c r="I20" s="488">
        <v>3178</v>
      </c>
      <c r="J20" s="491" t="s">
        <v>44</v>
      </c>
      <c r="K20" s="480">
        <v>17489373.600000001</v>
      </c>
      <c r="L20" s="480">
        <v>15628630.129999999</v>
      </c>
      <c r="M20" s="492">
        <v>14606159.979</v>
      </c>
      <c r="N20" s="480">
        <v>14720259.088</v>
      </c>
      <c r="O20" s="480">
        <v>16141287.782</v>
      </c>
      <c r="P20" s="480">
        <v>15718095.388</v>
      </c>
      <c r="Q20" s="480">
        <v>12454510.855</v>
      </c>
      <c r="R20" s="480">
        <v>13943591.887</v>
      </c>
      <c r="S20" s="480">
        <v>14672365.052999999</v>
      </c>
      <c r="T20" s="480">
        <v>8973759.2679999992</v>
      </c>
      <c r="U20" s="480">
        <v>11857217.509</v>
      </c>
      <c r="V20" s="480">
        <v>3905392.66</v>
      </c>
      <c r="W20" s="480">
        <v>1812117.311</v>
      </c>
      <c r="X20" s="480">
        <v>3962919.926</v>
      </c>
      <c r="Y20" s="480">
        <v>4619793.5609999998</v>
      </c>
      <c r="Z20" s="493">
        <v>73.333333333333329</v>
      </c>
      <c r="AA20" s="482">
        <f t="shared" si="0"/>
        <v>-0.68370923174591369</v>
      </c>
      <c r="AB20" s="494"/>
      <c r="AC20" s="480">
        <v>30064.921999999999</v>
      </c>
      <c r="AD20" s="480">
        <v>25151.893</v>
      </c>
      <c r="AE20" s="495">
        <v>23994.466999999997</v>
      </c>
      <c r="AF20" s="480">
        <v>26029.720999999998</v>
      </c>
      <c r="AG20" s="480">
        <v>30563.485000000001</v>
      </c>
      <c r="AH20" s="480">
        <v>29992.014000000003</v>
      </c>
      <c r="AI20" s="480">
        <v>25368.309000000001</v>
      </c>
      <c r="AJ20" s="480">
        <v>26619.975999999999</v>
      </c>
      <c r="AK20" s="480">
        <v>22026.464</v>
      </c>
      <c r="AL20" s="480">
        <v>14104.929</v>
      </c>
      <c r="AM20" s="480">
        <v>12103.713</v>
      </c>
      <c r="AN20" s="480">
        <v>1578.221</v>
      </c>
      <c r="AO20" s="480">
        <v>600.11</v>
      </c>
      <c r="AP20" s="480">
        <v>1461.271</v>
      </c>
      <c r="AQ20" s="480">
        <v>1767.731</v>
      </c>
      <c r="AR20" s="482">
        <f t="shared" si="1"/>
        <v>-0.92632755709889281</v>
      </c>
      <c r="AS20" s="483"/>
      <c r="AT20" s="496">
        <f t="shared" si="4"/>
        <v>3.4380787657254914</v>
      </c>
      <c r="AU20" s="497">
        <f t="shared" si="4"/>
        <v>3.2186945101118729</v>
      </c>
      <c r="AV20" s="498">
        <f t="shared" si="4"/>
        <v>3.285527070016764</v>
      </c>
      <c r="AW20" s="497">
        <f t="shared" si="4"/>
        <v>3.5365846272664458</v>
      </c>
      <c r="AX20" s="497">
        <f t="shared" si="4"/>
        <v>3.7869946206005882</v>
      </c>
      <c r="AY20" s="497">
        <f t="shared" si="4"/>
        <v>3.8162402326298954</v>
      </c>
      <c r="AZ20" s="497">
        <f t="shared" si="4"/>
        <v>4.0737543682521444</v>
      </c>
      <c r="BA20" s="497">
        <f t="shared" si="4"/>
        <v>3.8182379713534997</v>
      </c>
      <c r="BB20" s="497">
        <f t="shared" si="4"/>
        <v>3.0024421993912069</v>
      </c>
      <c r="BC20" s="497">
        <f t="shared" si="4"/>
        <v>3.1435942460140445</v>
      </c>
      <c r="BD20" s="497">
        <f t="shared" si="4"/>
        <v>2.0415772909306762</v>
      </c>
      <c r="BE20" s="497">
        <f t="shared" si="4"/>
        <v>0.80822654078527401</v>
      </c>
      <c r="BF20" s="497">
        <f t="shared" si="4"/>
        <v>0.66233018840136226</v>
      </c>
      <c r="BG20" s="497">
        <f t="shared" si="4"/>
        <v>0.73747187795184332</v>
      </c>
      <c r="BH20" s="497">
        <f t="shared" si="4"/>
        <v>0.76528571099932752</v>
      </c>
      <c r="BI20" s="540">
        <f t="shared" si="3"/>
        <v>-0.76707368568555956</v>
      </c>
      <c r="BJ20" s="491"/>
      <c r="BK20" s="491" t="s">
        <v>487</v>
      </c>
      <c r="BL20" s="491" t="s">
        <v>683</v>
      </c>
      <c r="BM20" s="491"/>
      <c r="BN20" s="468"/>
    </row>
    <row r="21" spans="1:66" s="409" customFormat="1" ht="140.25" x14ac:dyDescent="0.2">
      <c r="A21" s="468">
        <v>20</v>
      </c>
      <c r="B21" s="469">
        <v>29</v>
      </c>
      <c r="C21" s="487"/>
      <c r="D21" s="488"/>
      <c r="E21" s="489"/>
      <c r="F21" s="490" t="s">
        <v>355</v>
      </c>
      <c r="G21" s="487"/>
      <c r="H21" s="487"/>
      <c r="I21" s="488">
        <v>3775</v>
      </c>
      <c r="J21" s="491" t="s">
        <v>46</v>
      </c>
      <c r="K21" s="480">
        <v>17291865.899999999</v>
      </c>
      <c r="L21" s="480">
        <v>14687580.289000001</v>
      </c>
      <c r="M21" s="492">
        <v>15727305.986</v>
      </c>
      <c r="N21" s="480">
        <v>16266365.02</v>
      </c>
      <c r="O21" s="480">
        <v>17554078.476999998</v>
      </c>
      <c r="P21" s="480">
        <v>14799551.23</v>
      </c>
      <c r="Q21" s="480">
        <v>13020624.647</v>
      </c>
      <c r="R21" s="480">
        <v>17055071.734999999</v>
      </c>
      <c r="S21" s="480">
        <v>11556125.313999999</v>
      </c>
      <c r="T21" s="480">
        <v>8548272.8430000003</v>
      </c>
      <c r="U21" s="480">
        <v>10357463.024</v>
      </c>
      <c r="V21" s="480">
        <v>3699384.551</v>
      </c>
      <c r="W21" s="480">
        <v>1025324.7359999999</v>
      </c>
      <c r="X21" s="480">
        <v>2704047.9950000001</v>
      </c>
      <c r="Y21" s="480">
        <v>4609966.71</v>
      </c>
      <c r="Z21" s="493">
        <v>76.5</v>
      </c>
      <c r="AA21" s="482">
        <f t="shared" si="0"/>
        <v>-0.70688134928488955</v>
      </c>
      <c r="AB21" s="494"/>
      <c r="AC21" s="480">
        <v>28943.269999999997</v>
      </c>
      <c r="AD21" s="480">
        <v>22359.33</v>
      </c>
      <c r="AE21" s="495">
        <v>23772.735000000001</v>
      </c>
      <c r="AF21" s="480">
        <v>27311.118999999999</v>
      </c>
      <c r="AG21" s="480">
        <v>32090.099000000002</v>
      </c>
      <c r="AH21" s="480">
        <v>26674.67</v>
      </c>
      <c r="AI21" s="480">
        <v>25450.807000000001</v>
      </c>
      <c r="AJ21" s="480">
        <v>33372.118000000002</v>
      </c>
      <c r="AK21" s="480">
        <v>18406.968000000001</v>
      </c>
      <c r="AL21" s="480">
        <v>12797.548000000001</v>
      </c>
      <c r="AM21" s="480">
        <v>10984.791000000001</v>
      </c>
      <c r="AN21" s="480">
        <v>1431.6849999999999</v>
      </c>
      <c r="AO21" s="480">
        <v>325.61400000000003</v>
      </c>
      <c r="AP21" s="480">
        <v>1033.991</v>
      </c>
      <c r="AQ21" s="480">
        <v>1756.72</v>
      </c>
      <c r="AR21" s="482">
        <f t="shared" si="1"/>
        <v>-0.92610358042522234</v>
      </c>
      <c r="AS21" s="483"/>
      <c r="AT21" s="496">
        <f t="shared" si="4"/>
        <v>3.3476167543029578</v>
      </c>
      <c r="AU21" s="497">
        <f t="shared" si="4"/>
        <v>3.044658079826208</v>
      </c>
      <c r="AV21" s="498">
        <f t="shared" si="4"/>
        <v>3.0231159769081639</v>
      </c>
      <c r="AW21" s="497">
        <f t="shared" si="4"/>
        <v>3.3579867372237291</v>
      </c>
      <c r="AX21" s="497">
        <f t="shared" si="4"/>
        <v>3.6561416814953445</v>
      </c>
      <c r="AY21" s="497">
        <f t="shared" si="4"/>
        <v>3.6047944407838641</v>
      </c>
      <c r="AZ21" s="497">
        <f t="shared" si="4"/>
        <v>3.9093066100886276</v>
      </c>
      <c r="BA21" s="497">
        <f t="shared" si="4"/>
        <v>3.9134538415941766</v>
      </c>
      <c r="BB21" s="497">
        <f t="shared" si="4"/>
        <v>3.1856643121895454</v>
      </c>
      <c r="BC21" s="497">
        <f t="shared" si="4"/>
        <v>2.9941833245249398</v>
      </c>
      <c r="BD21" s="497">
        <f t="shared" si="4"/>
        <v>2.1211354507462641</v>
      </c>
      <c r="BE21" s="497">
        <f t="shared" si="4"/>
        <v>0.7740125311454813</v>
      </c>
      <c r="BF21" s="497">
        <f t="shared" si="4"/>
        <v>0.63514316697417528</v>
      </c>
      <c r="BG21" s="497">
        <f t="shared" si="4"/>
        <v>0.76477266817152034</v>
      </c>
      <c r="BH21" s="497">
        <f t="shared" si="4"/>
        <v>0.76213999384824194</v>
      </c>
      <c r="BI21" s="540">
        <f t="shared" si="3"/>
        <v>-0.74789587972483063</v>
      </c>
      <c r="BJ21" s="491"/>
      <c r="BK21" s="491" t="s">
        <v>609</v>
      </c>
      <c r="BL21" s="491" t="s">
        <v>682</v>
      </c>
      <c r="BM21" s="491"/>
      <c r="BN21" s="468"/>
    </row>
    <row r="22" spans="1:66" s="409" customFormat="1" ht="140.25" x14ac:dyDescent="0.2">
      <c r="A22" s="468">
        <v>21</v>
      </c>
      <c r="B22" s="469">
        <v>30</v>
      </c>
      <c r="C22" s="487"/>
      <c r="D22" s="488"/>
      <c r="E22" s="489">
        <v>1010</v>
      </c>
      <c r="F22" s="557" t="s">
        <v>356</v>
      </c>
      <c r="G22" s="487" t="s">
        <v>48</v>
      </c>
      <c r="H22" s="487" t="s">
        <v>9</v>
      </c>
      <c r="I22" s="488">
        <v>1008</v>
      </c>
      <c r="J22" s="491" t="s">
        <v>47</v>
      </c>
      <c r="K22" s="480">
        <v>44040672.939999998</v>
      </c>
      <c r="L22" s="480">
        <v>40372259.421000004</v>
      </c>
      <c r="M22" s="492">
        <v>44575133.169</v>
      </c>
      <c r="N22" s="480">
        <v>43875561.990000002</v>
      </c>
      <c r="O22" s="480">
        <v>45782192.516000003</v>
      </c>
      <c r="P22" s="480">
        <v>45862342.320999995</v>
      </c>
      <c r="Q22" s="480">
        <v>43845876.843999997</v>
      </c>
      <c r="R22" s="480">
        <v>42814334.245000005</v>
      </c>
      <c r="S22" s="480">
        <v>46955772.998000003</v>
      </c>
      <c r="T22" s="480">
        <v>32997592.655999996</v>
      </c>
      <c r="U22" s="480">
        <v>30834791.987999998</v>
      </c>
      <c r="V22" s="480">
        <v>37809281.612999998</v>
      </c>
      <c r="W22" s="480">
        <v>17062691.211999997</v>
      </c>
      <c r="X22" s="480">
        <v>18690757.004000001</v>
      </c>
      <c r="Y22" s="480">
        <v>17356137.002</v>
      </c>
      <c r="Z22" s="493">
        <v>27.166666666666668</v>
      </c>
      <c r="AA22" s="482">
        <f t="shared" si="0"/>
        <v>-0.61063185305141354</v>
      </c>
      <c r="AB22" s="494"/>
      <c r="AC22" s="480">
        <v>57814.39</v>
      </c>
      <c r="AD22" s="480">
        <v>52328.168000000005</v>
      </c>
      <c r="AE22" s="495">
        <v>60900.846000000005</v>
      </c>
      <c r="AF22" s="480">
        <v>63494.399999999994</v>
      </c>
      <c r="AG22" s="480">
        <v>64282.889000000003</v>
      </c>
      <c r="AH22" s="480">
        <v>66394.216</v>
      </c>
      <c r="AI22" s="480">
        <v>58358.486999999994</v>
      </c>
      <c r="AJ22" s="480">
        <v>60470.097999999998</v>
      </c>
      <c r="AK22" s="480">
        <v>75821.803</v>
      </c>
      <c r="AL22" s="480">
        <v>50655.171999999999</v>
      </c>
      <c r="AM22" s="480">
        <v>45682.595000000001</v>
      </c>
      <c r="AN22" s="480">
        <v>55342.871999999996</v>
      </c>
      <c r="AO22" s="480">
        <v>24024.332999999999</v>
      </c>
      <c r="AP22" s="480">
        <v>29047.976000000002</v>
      </c>
      <c r="AQ22" s="480">
        <v>26828.256000000001</v>
      </c>
      <c r="AR22" s="482">
        <f t="shared" si="1"/>
        <v>-0.55947646441561749</v>
      </c>
      <c r="AS22" s="483"/>
      <c r="AT22" s="496">
        <f t="shared" si="4"/>
        <v>2.6254998455071292</v>
      </c>
      <c r="AU22" s="497">
        <f t="shared" si="4"/>
        <v>2.5922833525032303</v>
      </c>
      <c r="AV22" s="498">
        <f t="shared" si="4"/>
        <v>2.7325031545773961</v>
      </c>
      <c r="AW22" s="497">
        <f t="shared" si="4"/>
        <v>2.8942945512343048</v>
      </c>
      <c r="AX22" s="497">
        <f t="shared" si="4"/>
        <v>2.8082049140627925</v>
      </c>
      <c r="AY22" s="497">
        <f t="shared" si="4"/>
        <v>2.8953696056469678</v>
      </c>
      <c r="AZ22" s="497">
        <f t="shared" si="4"/>
        <v>2.661982891008642</v>
      </c>
      <c r="BA22" s="497">
        <f t="shared" si="4"/>
        <v>2.8247594674235481</v>
      </c>
      <c r="BB22" s="497">
        <f t="shared" si="4"/>
        <v>3.2294986605046199</v>
      </c>
      <c r="BC22" s="497">
        <f t="shared" si="4"/>
        <v>3.0702343972834822</v>
      </c>
      <c r="BD22" s="497">
        <f t="shared" si="4"/>
        <v>2.9630551759699455</v>
      </c>
      <c r="BE22" s="497">
        <f t="shared" si="4"/>
        <v>2.9274754578236371</v>
      </c>
      <c r="BF22" s="497">
        <f t="shared" si="4"/>
        <v>2.8160074751987492</v>
      </c>
      <c r="BG22" s="497">
        <f t="shared" si="4"/>
        <v>3.1082717509818849</v>
      </c>
      <c r="BH22" s="497">
        <f t="shared" si="4"/>
        <v>3.0915008330377316</v>
      </c>
      <c r="BI22" s="540">
        <f t="shared" si="3"/>
        <v>0.1313805174786184</v>
      </c>
      <c r="BJ22" s="491"/>
      <c r="BK22" s="491" t="s">
        <v>621</v>
      </c>
      <c r="BL22" s="491" t="s">
        <v>689</v>
      </c>
      <c r="BM22" s="491"/>
      <c r="BN22" s="468"/>
    </row>
    <row r="23" spans="1:66" s="409" customFormat="1" ht="114.75" x14ac:dyDescent="0.2">
      <c r="A23" s="468">
        <v>22</v>
      </c>
      <c r="B23" s="469">
        <v>31</v>
      </c>
      <c r="C23" s="487"/>
      <c r="D23" s="488"/>
      <c r="E23" s="489">
        <v>6113</v>
      </c>
      <c r="F23" s="490" t="s">
        <v>351</v>
      </c>
      <c r="G23" s="487" t="s">
        <v>273</v>
      </c>
      <c r="H23" s="487" t="s">
        <v>9</v>
      </c>
      <c r="I23" s="488">
        <v>1378</v>
      </c>
      <c r="J23" s="491" t="s">
        <v>272</v>
      </c>
      <c r="K23" s="480">
        <v>86539070.625</v>
      </c>
      <c r="L23" s="480">
        <v>71063915.843999997</v>
      </c>
      <c r="M23" s="492">
        <v>76555526.203000009</v>
      </c>
      <c r="N23" s="480">
        <v>78215723.469000012</v>
      </c>
      <c r="O23" s="480">
        <v>80809299.400000006</v>
      </c>
      <c r="P23" s="480">
        <v>74860173.324000001</v>
      </c>
      <c r="Q23" s="480">
        <v>84506160.800000012</v>
      </c>
      <c r="R23" s="480">
        <v>83944725.295000002</v>
      </c>
      <c r="S23" s="480">
        <v>90777593.838</v>
      </c>
      <c r="T23" s="480">
        <v>69743612.162</v>
      </c>
      <c r="U23" s="480">
        <v>79373909.048000008</v>
      </c>
      <c r="V23" s="480">
        <v>67137860.518000007</v>
      </c>
      <c r="W23" s="480">
        <v>72914736.473000005</v>
      </c>
      <c r="X23" s="480">
        <v>69289614.041000009</v>
      </c>
      <c r="Y23" s="480">
        <v>76627063.751000002</v>
      </c>
      <c r="Z23" s="493">
        <v>33</v>
      </c>
      <c r="AA23" s="482">
        <f t="shared" si="0"/>
        <v>9.3445308977824779E-4</v>
      </c>
      <c r="AB23" s="494"/>
      <c r="AC23" s="480">
        <v>94646.138000000006</v>
      </c>
      <c r="AD23" s="480">
        <v>76670.152999999991</v>
      </c>
      <c r="AE23" s="495">
        <v>71816.538</v>
      </c>
      <c r="AF23" s="480">
        <v>68824.747000000003</v>
      </c>
      <c r="AG23" s="480">
        <v>87277.968999999997</v>
      </c>
      <c r="AH23" s="480">
        <v>75512.324999999997</v>
      </c>
      <c r="AI23" s="480">
        <v>91062.269</v>
      </c>
      <c r="AJ23" s="480">
        <v>47473.82</v>
      </c>
      <c r="AK23" s="480">
        <v>3618.953</v>
      </c>
      <c r="AL23" s="480">
        <v>3306.252</v>
      </c>
      <c r="AM23" s="480">
        <v>4661.665</v>
      </c>
      <c r="AN23" s="480">
        <v>4586.7740000000003</v>
      </c>
      <c r="AO23" s="480">
        <v>4916.6710000000003</v>
      </c>
      <c r="AP23" s="480">
        <v>4546.5360000000001</v>
      </c>
      <c r="AQ23" s="480">
        <v>4693.7550000000001</v>
      </c>
      <c r="AR23" s="482">
        <f t="shared" si="1"/>
        <v>-0.93464242177755763</v>
      </c>
      <c r="AS23" s="483"/>
      <c r="AT23" s="496">
        <f t="shared" si="4"/>
        <v>2.1873620161725649</v>
      </c>
      <c r="AU23" s="497">
        <f t="shared" si="4"/>
        <v>2.1577801360765663</v>
      </c>
      <c r="AV23" s="498">
        <f t="shared" si="4"/>
        <v>1.8761947454862038</v>
      </c>
      <c r="AW23" s="497">
        <f t="shared" si="4"/>
        <v>1.7598698560214168</v>
      </c>
      <c r="AX23" s="497">
        <f t="shared" si="4"/>
        <v>2.160097158322845</v>
      </c>
      <c r="AY23" s="497">
        <f t="shared" si="4"/>
        <v>2.0174231943914274</v>
      </c>
      <c r="AZ23" s="497">
        <f t="shared" si="4"/>
        <v>2.1551628458312351</v>
      </c>
      <c r="BA23" s="497">
        <f t="shared" si="4"/>
        <v>1.1310733302936351</v>
      </c>
      <c r="BB23" s="497">
        <f t="shared" si="4"/>
        <v>7.9732296197634764E-2</v>
      </c>
      <c r="BC23" s="497">
        <f t="shared" si="4"/>
        <v>9.4811607759009084E-2</v>
      </c>
      <c r="BD23" s="497">
        <f t="shared" si="4"/>
        <v>0.11746089000557949</v>
      </c>
      <c r="BE23" s="497">
        <f t="shared" si="4"/>
        <v>0.13663747890120098</v>
      </c>
      <c r="BF23" s="497">
        <f t="shared" si="4"/>
        <v>0.13486083164603141</v>
      </c>
      <c r="BG23" s="497">
        <f t="shared" si="4"/>
        <v>0.13123282797649086</v>
      </c>
      <c r="BH23" s="497">
        <f t="shared" si="4"/>
        <v>0.12250906586352776</v>
      </c>
      <c r="BI23" s="540">
        <f t="shared" si="3"/>
        <v>-0.93470343835134218</v>
      </c>
      <c r="BJ23" s="491" t="s">
        <v>325</v>
      </c>
      <c r="BK23" s="491" t="s">
        <v>488</v>
      </c>
      <c r="BL23" s="491" t="s">
        <v>690</v>
      </c>
      <c r="BM23" s="491"/>
      <c r="BN23" s="468"/>
    </row>
    <row r="24" spans="1:66" s="409" customFormat="1" ht="153" x14ac:dyDescent="0.2">
      <c r="A24" s="468">
        <v>23</v>
      </c>
      <c r="B24" s="469">
        <v>32</v>
      </c>
      <c r="C24" s="487"/>
      <c r="D24" s="488"/>
      <c r="E24" s="489"/>
      <c r="F24" s="490" t="s">
        <v>355</v>
      </c>
      <c r="G24" s="487"/>
      <c r="H24" s="487"/>
      <c r="I24" s="488">
        <v>3319</v>
      </c>
      <c r="J24" s="491" t="s">
        <v>274</v>
      </c>
      <c r="K24" s="480">
        <v>83540407.699999988</v>
      </c>
      <c r="L24" s="480">
        <v>80377866.923000008</v>
      </c>
      <c r="M24" s="492">
        <v>71415848.989999995</v>
      </c>
      <c r="N24" s="480">
        <v>79796239.877000004</v>
      </c>
      <c r="O24" s="480">
        <v>89502263.603</v>
      </c>
      <c r="P24" s="480">
        <v>93121158.706</v>
      </c>
      <c r="Q24" s="480">
        <v>84454961.675999999</v>
      </c>
      <c r="R24" s="480">
        <v>94942642.968999997</v>
      </c>
      <c r="S24" s="480">
        <v>80989382.213</v>
      </c>
      <c r="T24" s="480">
        <v>74204283.001000002</v>
      </c>
      <c r="U24" s="480">
        <v>86888868.191</v>
      </c>
      <c r="V24" s="480">
        <v>68401494.395999998</v>
      </c>
      <c r="W24" s="480">
        <v>74170947.263999999</v>
      </c>
      <c r="X24" s="480">
        <v>70449688.744000003</v>
      </c>
      <c r="Y24" s="480">
        <v>62377507.954000004</v>
      </c>
      <c r="Z24" s="493">
        <v>75</v>
      </c>
      <c r="AA24" s="482">
        <f t="shared" si="0"/>
        <v>-0.12655931650781865</v>
      </c>
      <c r="AB24" s="494"/>
      <c r="AC24" s="480">
        <v>56150.282999999996</v>
      </c>
      <c r="AD24" s="480">
        <v>55809.748999999996</v>
      </c>
      <c r="AE24" s="495">
        <v>37600.18</v>
      </c>
      <c r="AF24" s="480">
        <v>50375.756999999998</v>
      </c>
      <c r="AG24" s="480">
        <v>62796.270000000004</v>
      </c>
      <c r="AH24" s="480">
        <v>58964.309000000001</v>
      </c>
      <c r="AI24" s="480">
        <v>45145.605000000003</v>
      </c>
      <c r="AJ24" s="480">
        <v>6577.5059999999994</v>
      </c>
      <c r="AK24" s="480">
        <v>5443.96</v>
      </c>
      <c r="AL24" s="480">
        <v>5765.777</v>
      </c>
      <c r="AM24" s="480">
        <v>7073.42</v>
      </c>
      <c r="AN24" s="480">
        <v>5124.3270000000002</v>
      </c>
      <c r="AO24" s="480">
        <v>5519.5640000000003</v>
      </c>
      <c r="AP24" s="480">
        <v>6235.6310000000003</v>
      </c>
      <c r="AQ24" s="480">
        <v>5267.9719999999998</v>
      </c>
      <c r="AR24" s="482">
        <f t="shared" si="1"/>
        <v>-0.85989503241739795</v>
      </c>
      <c r="AS24" s="483"/>
      <c r="AT24" s="496">
        <f t="shared" si="4"/>
        <v>1.3442664345532036</v>
      </c>
      <c r="AU24" s="497">
        <f t="shared" si="4"/>
        <v>1.3886845007585071</v>
      </c>
      <c r="AV24" s="498">
        <f t="shared" si="4"/>
        <v>1.0529925928701056</v>
      </c>
      <c r="AW24" s="497">
        <f t="shared" si="4"/>
        <v>1.2626097940868015</v>
      </c>
      <c r="AX24" s="497">
        <f t="shared" si="4"/>
        <v>1.4032331132660909</v>
      </c>
      <c r="AY24" s="497">
        <f t="shared" si="4"/>
        <v>1.2663998133047458</v>
      </c>
      <c r="AZ24" s="497">
        <f t="shared" si="4"/>
        <v>1.0691048602495372</v>
      </c>
      <c r="BA24" s="497">
        <f t="shared" si="4"/>
        <v>0.13855746573534169</v>
      </c>
      <c r="BB24" s="497">
        <f t="shared" si="4"/>
        <v>0.13443638786335041</v>
      </c>
      <c r="BC24" s="497">
        <f t="shared" si="4"/>
        <v>0.15540280875491508</v>
      </c>
      <c r="BD24" s="497">
        <f t="shared" si="4"/>
        <v>0.16281533290204991</v>
      </c>
      <c r="BE24" s="497">
        <f t="shared" si="4"/>
        <v>0.1498308493183933</v>
      </c>
      <c r="BF24" s="497">
        <f t="shared" si="4"/>
        <v>0.14883358521373516</v>
      </c>
      <c r="BG24" s="497">
        <f t="shared" si="4"/>
        <v>0.17702366358662078</v>
      </c>
      <c r="BH24" s="497">
        <f t="shared" si="4"/>
        <v>0.16890613853585945</v>
      </c>
      <c r="BI24" s="540">
        <f t="shared" si="3"/>
        <v>-0.83959418168794731</v>
      </c>
      <c r="BJ24" s="491" t="s">
        <v>326</v>
      </c>
      <c r="BK24" s="491" t="s">
        <v>511</v>
      </c>
      <c r="BL24" s="491" t="s">
        <v>691</v>
      </c>
      <c r="BM24" s="491"/>
      <c r="BN24" s="468"/>
    </row>
    <row r="25" spans="1:66" s="409" customFormat="1" ht="357" x14ac:dyDescent="0.2">
      <c r="A25" s="468">
        <v>24</v>
      </c>
      <c r="B25" s="469">
        <v>33</v>
      </c>
      <c r="C25" s="487"/>
      <c r="D25" s="488"/>
      <c r="E25" s="489">
        <v>6166</v>
      </c>
      <c r="F25" s="490" t="s">
        <v>357</v>
      </c>
      <c r="G25" s="487" t="s">
        <v>276</v>
      </c>
      <c r="H25" s="487" t="s">
        <v>9</v>
      </c>
      <c r="I25" s="488">
        <v>2408</v>
      </c>
      <c r="J25" s="491" t="s">
        <v>275</v>
      </c>
      <c r="K25" s="480">
        <v>182107967.84999999</v>
      </c>
      <c r="L25" s="480">
        <v>173780839.5</v>
      </c>
      <c r="M25" s="492">
        <v>164105756.42500001</v>
      </c>
      <c r="N25" s="480">
        <v>171808993.30000001</v>
      </c>
      <c r="O25" s="480">
        <v>162775849.59999999</v>
      </c>
      <c r="P25" s="480">
        <v>169808163.07499999</v>
      </c>
      <c r="Q25" s="480">
        <v>196701189.69999999</v>
      </c>
      <c r="R25" s="480">
        <v>150964619.18200001</v>
      </c>
      <c r="S25" s="480">
        <v>180749115.19999999</v>
      </c>
      <c r="T25" s="480">
        <v>172453835.926</v>
      </c>
      <c r="U25" s="480">
        <v>173726663.24900001</v>
      </c>
      <c r="V25" s="480">
        <v>161889124.61700001</v>
      </c>
      <c r="W25" s="480">
        <v>186546892.07800001</v>
      </c>
      <c r="X25" s="480">
        <v>154252624.74599999</v>
      </c>
      <c r="Y25" s="480">
        <v>164605879.20899999</v>
      </c>
      <c r="Z25" s="493">
        <v>51.166666666666664</v>
      </c>
      <c r="AA25" s="482">
        <f t="shared" si="0"/>
        <v>3.047563930083993E-3</v>
      </c>
      <c r="AB25" s="494"/>
      <c r="AC25" s="480">
        <v>63388.832000000002</v>
      </c>
      <c r="AD25" s="480">
        <v>57365.214</v>
      </c>
      <c r="AE25" s="495">
        <v>53195.834000000003</v>
      </c>
      <c r="AF25" s="480">
        <v>53561.112000000001</v>
      </c>
      <c r="AG25" s="480">
        <v>44626.036</v>
      </c>
      <c r="AH25" s="480">
        <v>67205.171000000002</v>
      </c>
      <c r="AI25" s="480">
        <v>83543.429000000004</v>
      </c>
      <c r="AJ25" s="480">
        <v>48833.225999999995</v>
      </c>
      <c r="AK25" s="480">
        <v>60051.358999999997</v>
      </c>
      <c r="AL25" s="480">
        <v>54795.883000000002</v>
      </c>
      <c r="AM25" s="480">
        <v>54242.205999999998</v>
      </c>
      <c r="AN25" s="480">
        <v>56732.962</v>
      </c>
      <c r="AO25" s="480">
        <v>54389.964</v>
      </c>
      <c r="AP25" s="480">
        <v>51636.002</v>
      </c>
      <c r="AQ25" s="480">
        <v>54978.642999999996</v>
      </c>
      <c r="AR25" s="482">
        <f t="shared" si="1"/>
        <v>3.3514071797426728E-2</v>
      </c>
      <c r="AS25" s="483"/>
      <c r="AT25" s="496">
        <f t="shared" si="4"/>
        <v>0.69616758397098333</v>
      </c>
      <c r="AU25" s="497">
        <f t="shared" si="4"/>
        <v>0.66020182852206788</v>
      </c>
      <c r="AV25" s="498">
        <f t="shared" si="4"/>
        <v>0.64831161512986513</v>
      </c>
      <c r="AW25" s="497">
        <f t="shared" si="4"/>
        <v>0.62349602277775518</v>
      </c>
      <c r="AX25" s="497">
        <f t="shared" si="4"/>
        <v>0.5483127393856343</v>
      </c>
      <c r="AY25" s="497">
        <f t="shared" si="4"/>
        <v>0.79154228846250663</v>
      </c>
      <c r="AZ25" s="497">
        <f t="shared" si="4"/>
        <v>0.84944508091096727</v>
      </c>
      <c r="BA25" s="497">
        <f t="shared" si="4"/>
        <v>0.64694928208479896</v>
      </c>
      <c r="BB25" s="497">
        <f t="shared" si="4"/>
        <v>0.66447195532385106</v>
      </c>
      <c r="BC25" s="497">
        <f t="shared" si="4"/>
        <v>0.6354846525247827</v>
      </c>
      <c r="BD25" s="497">
        <f t="shared" si="4"/>
        <v>0.6244545884387982</v>
      </c>
      <c r="BE25" s="497">
        <f t="shared" si="4"/>
        <v>0.70088663626070979</v>
      </c>
      <c r="BF25" s="497">
        <f t="shared" si="4"/>
        <v>0.58312377541254523</v>
      </c>
      <c r="BG25" s="497">
        <f t="shared" si="4"/>
        <v>0.6694991684585776</v>
      </c>
      <c r="BH25" s="497">
        <f t="shared" si="4"/>
        <v>0.66800339409740828</v>
      </c>
      <c r="BI25" s="540">
        <f t="shared" si="3"/>
        <v>3.0373941339302758E-2</v>
      </c>
      <c r="BJ25" s="491"/>
      <c r="BK25" s="491" t="s">
        <v>610</v>
      </c>
      <c r="BL25" s="491" t="s">
        <v>692</v>
      </c>
      <c r="BM25" s="491"/>
      <c r="BN25" s="468"/>
    </row>
    <row r="26" spans="1:66" s="468" customFormat="1" ht="102" x14ac:dyDescent="0.2">
      <c r="A26" s="468">
        <v>25</v>
      </c>
      <c r="B26" s="469">
        <v>34</v>
      </c>
      <c r="C26" s="487"/>
      <c r="D26" s="488"/>
      <c r="E26" s="489">
        <v>6705</v>
      </c>
      <c r="F26" s="490">
        <v>4</v>
      </c>
      <c r="G26" s="487" t="s">
        <v>284</v>
      </c>
      <c r="H26" s="487" t="s">
        <v>9</v>
      </c>
      <c r="I26" s="488">
        <v>2364</v>
      </c>
      <c r="J26" s="491" t="s">
        <v>283</v>
      </c>
      <c r="K26" s="480">
        <v>23262874.550000001</v>
      </c>
      <c r="L26" s="480">
        <v>20260360.399999999</v>
      </c>
      <c r="M26" s="492">
        <v>27232157.25</v>
      </c>
      <c r="N26" s="480">
        <v>25345307.305</v>
      </c>
      <c r="O26" s="480">
        <v>28070891.978999998</v>
      </c>
      <c r="P26" s="480">
        <v>27182799.131000001</v>
      </c>
      <c r="Q26" s="480">
        <v>25277887.109000001</v>
      </c>
      <c r="R26" s="480">
        <v>24820328.285</v>
      </c>
      <c r="S26" s="480">
        <v>23807944.013</v>
      </c>
      <c r="T26" s="480">
        <v>22997258.373</v>
      </c>
      <c r="U26" s="480">
        <v>25403484.313000001</v>
      </c>
      <c r="V26" s="480">
        <v>23140387.454999998</v>
      </c>
      <c r="W26" s="480">
        <v>22350916.662999999</v>
      </c>
      <c r="X26" s="480">
        <v>23146482.879999999</v>
      </c>
      <c r="Y26" s="480">
        <v>21639416.736000001</v>
      </c>
      <c r="Z26" s="493">
        <v>49</v>
      </c>
      <c r="AA26" s="482">
        <f t="shared" si="0"/>
        <v>-0.20537265787123782</v>
      </c>
      <c r="AB26" s="494"/>
      <c r="AC26" s="480">
        <v>31594.962</v>
      </c>
      <c r="AD26" s="480">
        <v>30833.894</v>
      </c>
      <c r="AE26" s="495">
        <v>41049.35</v>
      </c>
      <c r="AF26" s="480">
        <v>41658.942999999999</v>
      </c>
      <c r="AG26" s="480">
        <v>41875.711000000003</v>
      </c>
      <c r="AH26" s="480">
        <v>32778.529000000002</v>
      </c>
      <c r="AI26" s="480">
        <v>29944.116000000002</v>
      </c>
      <c r="AJ26" s="480">
        <v>28790.358</v>
      </c>
      <c r="AK26" s="480">
        <v>32037.221000000001</v>
      </c>
      <c r="AL26" s="480">
        <v>1465.4880000000001</v>
      </c>
      <c r="AM26" s="480">
        <v>2256.431</v>
      </c>
      <c r="AN26" s="480">
        <v>2016.4469999999999</v>
      </c>
      <c r="AO26" s="480">
        <v>2283.4340000000002</v>
      </c>
      <c r="AP26" s="480">
        <v>2124.5529999999999</v>
      </c>
      <c r="AQ26" s="480">
        <v>1894.14</v>
      </c>
      <c r="AR26" s="482">
        <f t="shared" si="1"/>
        <v>-0.95385700382588279</v>
      </c>
      <c r="AS26" s="483"/>
      <c r="AT26" s="496">
        <f t="shared" si="4"/>
        <v>2.7163420352107774</v>
      </c>
      <c r="AU26" s="497">
        <f t="shared" si="4"/>
        <v>3.0437655985626004</v>
      </c>
      <c r="AV26" s="498">
        <f t="shared" si="4"/>
        <v>3.0147703410459705</v>
      </c>
      <c r="AW26" s="497">
        <f t="shared" si="4"/>
        <v>3.2873101516336103</v>
      </c>
      <c r="AX26" s="497">
        <f t="shared" si="4"/>
        <v>2.9835682479436327</v>
      </c>
      <c r="AY26" s="497">
        <f t="shared" si="4"/>
        <v>2.4117110855311794</v>
      </c>
      <c r="AZ26" s="497">
        <f t="shared" si="4"/>
        <v>2.3691945351982069</v>
      </c>
      <c r="BA26" s="497">
        <f t="shared" si="4"/>
        <v>2.3199014670083362</v>
      </c>
      <c r="BB26" s="497">
        <f t="shared" si="4"/>
        <v>2.691305136008932</v>
      </c>
      <c r="BC26" s="497">
        <f t="shared" si="4"/>
        <v>0.12744893119264691</v>
      </c>
      <c r="BD26" s="497">
        <f t="shared" si="4"/>
        <v>0.17764736303084944</v>
      </c>
      <c r="BE26" s="497">
        <f t="shared" si="4"/>
        <v>0.17427945006722881</v>
      </c>
      <c r="BF26" s="497">
        <f t="shared" si="4"/>
        <v>0.20432575848488815</v>
      </c>
      <c r="BG26" s="497">
        <f t="shared" si="4"/>
        <v>0.18357458547931235</v>
      </c>
      <c r="BH26" s="497">
        <f t="shared" si="4"/>
        <v>0.17506386822791303</v>
      </c>
      <c r="BI26" s="540">
        <f t="shared" si="3"/>
        <v>-0.94193127554546174</v>
      </c>
      <c r="BJ26" s="491" t="s">
        <v>324</v>
      </c>
      <c r="BK26" s="491" t="s">
        <v>489</v>
      </c>
      <c r="BL26" s="491" t="s">
        <v>693</v>
      </c>
      <c r="BM26" s="491"/>
    </row>
    <row r="27" spans="1:66" s="409" customFormat="1" ht="90" thickBot="1" x14ac:dyDescent="0.25">
      <c r="A27" s="468">
        <v>26</v>
      </c>
      <c r="B27" s="469">
        <v>35</v>
      </c>
      <c r="C27" s="558"/>
      <c r="D27" s="559"/>
      <c r="E27" s="560"/>
      <c r="F27" s="561" t="s">
        <v>351</v>
      </c>
      <c r="G27" s="558"/>
      <c r="H27" s="558"/>
      <c r="I27" s="559">
        <v>6041</v>
      </c>
      <c r="J27" s="562" t="s">
        <v>285</v>
      </c>
      <c r="K27" s="563">
        <v>18823180.199000001</v>
      </c>
      <c r="L27" s="563">
        <v>17788416.986000001</v>
      </c>
      <c r="M27" s="564">
        <v>17183175.6505</v>
      </c>
      <c r="N27" s="563">
        <v>18201237.885499999</v>
      </c>
      <c r="O27" s="563">
        <v>19223604.800000001</v>
      </c>
      <c r="P27" s="563">
        <v>19144210.627999999</v>
      </c>
      <c r="Q27" s="563">
        <v>17358808.800999999</v>
      </c>
      <c r="R27" s="563">
        <v>17877272.901999999</v>
      </c>
      <c r="S27" s="563">
        <v>17636278.112</v>
      </c>
      <c r="T27" s="563">
        <v>20624006.574000001</v>
      </c>
      <c r="U27" s="563">
        <v>20066936.4925</v>
      </c>
      <c r="V27" s="563">
        <v>22102161.009500001</v>
      </c>
      <c r="W27" s="563">
        <v>20319898.364500001</v>
      </c>
      <c r="X27" s="563">
        <v>20850856.547000002</v>
      </c>
      <c r="Y27" s="563">
        <v>21488763.223999999</v>
      </c>
      <c r="Z27" s="565">
        <v>87.666666666666671</v>
      </c>
      <c r="AA27" s="566">
        <f t="shared" si="0"/>
        <v>0.25056995639654739</v>
      </c>
      <c r="AB27" s="567"/>
      <c r="AC27" s="563">
        <v>30588.46</v>
      </c>
      <c r="AD27" s="563">
        <v>28181.279500000004</v>
      </c>
      <c r="AE27" s="568">
        <v>28690.998500000002</v>
      </c>
      <c r="AF27" s="563">
        <v>32243.171499999997</v>
      </c>
      <c r="AG27" s="563">
        <v>32260.027000000002</v>
      </c>
      <c r="AH27" s="563">
        <v>26293.154000000002</v>
      </c>
      <c r="AI27" s="563">
        <v>21635.074499999999</v>
      </c>
      <c r="AJ27" s="563">
        <v>24849.054499999998</v>
      </c>
      <c r="AK27" s="563">
        <v>18122.308499999999</v>
      </c>
      <c r="AL27" s="563">
        <v>1088.1844999999998</v>
      </c>
      <c r="AM27" s="563">
        <v>1324.085</v>
      </c>
      <c r="AN27" s="563">
        <v>1503.152</v>
      </c>
      <c r="AO27" s="563">
        <v>1604.8200000000002</v>
      </c>
      <c r="AP27" s="563">
        <v>1870.1670000000001</v>
      </c>
      <c r="AQ27" s="563">
        <v>1695.1779999999999</v>
      </c>
      <c r="AR27" s="566">
        <f t="shared" si="1"/>
        <v>-0.94091603329873652</v>
      </c>
      <c r="AS27" s="569"/>
      <c r="AT27" s="570">
        <f t="shared" si="4"/>
        <v>3.250084170327928</v>
      </c>
      <c r="AU27" s="571">
        <f t="shared" si="4"/>
        <v>3.1684977389701947</v>
      </c>
      <c r="AV27" s="572">
        <f t="shared" si="4"/>
        <v>3.3394291117736601</v>
      </c>
      <c r="AW27" s="571">
        <f t="shared" si="4"/>
        <v>3.5429646821644467</v>
      </c>
      <c r="AX27" s="571">
        <f t="shared" si="4"/>
        <v>3.356293196372826</v>
      </c>
      <c r="AY27" s="571">
        <f t="shared" si="4"/>
        <v>2.7468517256641629</v>
      </c>
      <c r="AZ27" s="571">
        <f t="shared" si="4"/>
        <v>2.4926911458064631</v>
      </c>
      <c r="BA27" s="571">
        <f t="shared" si="4"/>
        <v>2.7799603033659617</v>
      </c>
      <c r="BB27" s="571">
        <f t="shared" si="4"/>
        <v>2.0551171154042187</v>
      </c>
      <c r="BC27" s="571">
        <f t="shared" si="4"/>
        <v>0.10552600398914125</v>
      </c>
      <c r="BD27" s="571">
        <f t="shared" si="4"/>
        <v>0.13196683016312685</v>
      </c>
      <c r="BE27" s="571">
        <f t="shared" si="4"/>
        <v>0.13601855486926476</v>
      </c>
      <c r="BF27" s="571">
        <f t="shared" si="4"/>
        <v>0.1579555144629769</v>
      </c>
      <c r="BG27" s="571">
        <f t="shared" si="4"/>
        <v>0.17938514859420274</v>
      </c>
      <c r="BH27" s="571">
        <f t="shared" si="4"/>
        <v>0.15777343556996512</v>
      </c>
      <c r="BI27" s="573">
        <f t="shared" si="3"/>
        <v>-0.95275436899866772</v>
      </c>
      <c r="BJ27" s="562" t="s">
        <v>324</v>
      </c>
      <c r="BK27" s="562" t="s">
        <v>512</v>
      </c>
      <c r="BL27" s="491" t="s">
        <v>694</v>
      </c>
      <c r="BM27" s="562"/>
      <c r="BN27" s="468"/>
    </row>
    <row r="28" spans="1:66" s="409" customFormat="1" ht="165.75" x14ac:dyDescent="0.2">
      <c r="A28" s="468">
        <v>27</v>
      </c>
      <c r="B28" s="469">
        <v>36</v>
      </c>
      <c r="C28" s="541" t="s">
        <v>51</v>
      </c>
      <c r="D28" s="542">
        <v>21</v>
      </c>
      <c r="E28" s="543">
        <v>1353</v>
      </c>
      <c r="F28" s="544" t="s">
        <v>374</v>
      </c>
      <c r="G28" s="541" t="s">
        <v>50</v>
      </c>
      <c r="H28" s="541" t="s">
        <v>9</v>
      </c>
      <c r="I28" s="542">
        <v>1554</v>
      </c>
      <c r="J28" s="545" t="s">
        <v>49</v>
      </c>
      <c r="K28" s="546">
        <v>66840518.75</v>
      </c>
      <c r="L28" s="546">
        <v>70006336.099999994</v>
      </c>
      <c r="M28" s="547">
        <v>52566915.975000001</v>
      </c>
      <c r="N28" s="546">
        <v>58101023.425000004</v>
      </c>
      <c r="O28" s="546">
        <v>57616072.299999997</v>
      </c>
      <c r="P28" s="546">
        <v>67760805.5</v>
      </c>
      <c r="Q28" s="546">
        <v>66571925</v>
      </c>
      <c r="R28" s="546">
        <v>69952050.502000004</v>
      </c>
      <c r="S28" s="546">
        <v>54967695.465000004</v>
      </c>
      <c r="T28" s="546">
        <v>59498322.107999995</v>
      </c>
      <c r="U28" s="546">
        <v>61577965.431000002</v>
      </c>
      <c r="V28" s="546">
        <v>59150626.388999999</v>
      </c>
      <c r="W28" s="546">
        <v>25870691.423</v>
      </c>
      <c r="X28" s="546">
        <v>25441659.767999999</v>
      </c>
      <c r="Y28" s="546">
        <v>41271093.759000003</v>
      </c>
      <c r="Z28" s="548">
        <v>37.166666666666664</v>
      </c>
      <c r="AA28" s="549">
        <f t="shared" si="0"/>
        <v>-0.21488462860123111</v>
      </c>
      <c r="AB28" s="550"/>
      <c r="AC28" s="546">
        <v>51810.402000000002</v>
      </c>
      <c r="AD28" s="546">
        <v>55845.862999999998</v>
      </c>
      <c r="AE28" s="551">
        <v>41899.029000000002</v>
      </c>
      <c r="AF28" s="546">
        <v>46959.659</v>
      </c>
      <c r="AG28" s="546">
        <v>48009.985000000001</v>
      </c>
      <c r="AH28" s="546">
        <v>50098.358</v>
      </c>
      <c r="AI28" s="546">
        <v>46475.756999999998</v>
      </c>
      <c r="AJ28" s="546">
        <v>46750.899999999994</v>
      </c>
      <c r="AK28" s="546">
        <v>37830.449000000001</v>
      </c>
      <c r="AL28" s="546">
        <v>40224.875</v>
      </c>
      <c r="AM28" s="546">
        <v>42924.118000000002</v>
      </c>
      <c r="AN28" s="546">
        <v>42140.792999999998</v>
      </c>
      <c r="AO28" s="546">
        <v>19699.108</v>
      </c>
      <c r="AP28" s="546">
        <v>18732.626</v>
      </c>
      <c r="AQ28" s="546">
        <v>32833.898000000001</v>
      </c>
      <c r="AR28" s="549">
        <f t="shared" si="1"/>
        <v>-0.21635658907513108</v>
      </c>
      <c r="AS28" s="483"/>
      <c r="AT28" s="496">
        <f t="shared" si="4"/>
        <v>1.5502692967953664</v>
      </c>
      <c r="AU28" s="497">
        <f t="shared" si="4"/>
        <v>1.5954516722665624</v>
      </c>
      <c r="AV28" s="498">
        <f t="shared" si="4"/>
        <v>1.5941216342205244</v>
      </c>
      <c r="AW28" s="497">
        <f t="shared" si="4"/>
        <v>1.6164830232506355</v>
      </c>
      <c r="AX28" s="497">
        <f t="shared" si="4"/>
        <v>1.6665483460940465</v>
      </c>
      <c r="AY28" s="497">
        <f t="shared" si="4"/>
        <v>1.4786824811284158</v>
      </c>
      <c r="AZ28" s="497">
        <f t="shared" si="4"/>
        <v>1.3962569656803525</v>
      </c>
      <c r="BA28" s="497">
        <f t="shared" si="4"/>
        <v>1.336655599499927</v>
      </c>
      <c r="BB28" s="497">
        <f t="shared" si="4"/>
        <v>1.3764611625054599</v>
      </c>
      <c r="BC28" s="497">
        <f t="shared" si="4"/>
        <v>1.3521347686741392</v>
      </c>
      <c r="BD28" s="497">
        <f t="shared" si="4"/>
        <v>1.3941388839193718</v>
      </c>
      <c r="BE28" s="497">
        <f t="shared" si="4"/>
        <v>1.4248637951139855</v>
      </c>
      <c r="BF28" s="497">
        <f t="shared" si="4"/>
        <v>1.5228899512509175</v>
      </c>
      <c r="BG28" s="497">
        <f t="shared" si="4"/>
        <v>1.4725946475836074</v>
      </c>
      <c r="BH28" s="497">
        <f t="shared" si="4"/>
        <v>1.5911329218329668</v>
      </c>
      <c r="BI28" s="540">
        <f t="shared" si="3"/>
        <v>-1.8748333398153701E-3</v>
      </c>
      <c r="BJ28" s="545"/>
      <c r="BK28" s="545" t="s">
        <v>513</v>
      </c>
      <c r="BL28" s="545" t="s">
        <v>695</v>
      </c>
      <c r="BM28" s="545"/>
      <c r="BN28" s="468"/>
    </row>
    <row r="29" spans="1:66" s="409" customFormat="1" ht="114.75" x14ac:dyDescent="0.2">
      <c r="A29" s="468">
        <v>28</v>
      </c>
      <c r="B29" s="469">
        <v>37</v>
      </c>
      <c r="C29" s="487"/>
      <c r="D29" s="488"/>
      <c r="E29" s="489">
        <v>1355</v>
      </c>
      <c r="F29" s="490" t="s">
        <v>358</v>
      </c>
      <c r="G29" s="487" t="s">
        <v>53</v>
      </c>
      <c r="H29" s="487" t="s">
        <v>9</v>
      </c>
      <c r="I29" s="488">
        <v>2727</v>
      </c>
      <c r="J29" s="491" t="s">
        <v>52</v>
      </c>
      <c r="K29" s="480">
        <v>40723965.081</v>
      </c>
      <c r="L29" s="480">
        <v>32938758.715999998</v>
      </c>
      <c r="M29" s="492">
        <v>32474209.839999996</v>
      </c>
      <c r="N29" s="480">
        <v>39589168.864999995</v>
      </c>
      <c r="O29" s="480">
        <v>34044767.318999998</v>
      </c>
      <c r="P29" s="480">
        <v>27358947.783</v>
      </c>
      <c r="Q29" s="480">
        <v>30763755.921</v>
      </c>
      <c r="R29" s="480">
        <v>35207830.634000003</v>
      </c>
      <c r="S29" s="480">
        <v>35715069.798</v>
      </c>
      <c r="T29" s="480">
        <v>21901593.699000001</v>
      </c>
      <c r="U29" s="480">
        <v>28327181.447000001</v>
      </c>
      <c r="V29" s="480">
        <v>25488043.299999997</v>
      </c>
      <c r="W29" s="480">
        <v>24208774.413999997</v>
      </c>
      <c r="X29" s="480">
        <v>29417484.810000002</v>
      </c>
      <c r="Y29" s="480">
        <v>26979891.916999999</v>
      </c>
      <c r="Z29" s="493">
        <v>58.2</v>
      </c>
      <c r="AA29" s="482">
        <f t="shared" si="0"/>
        <v>-0.16919019585296852</v>
      </c>
      <c r="AB29" s="494"/>
      <c r="AC29" s="480">
        <v>42492.805</v>
      </c>
      <c r="AD29" s="480">
        <v>40548.404000000002</v>
      </c>
      <c r="AE29" s="495">
        <v>38490.006000000001</v>
      </c>
      <c r="AF29" s="480">
        <v>47264.201999999997</v>
      </c>
      <c r="AG29" s="480">
        <v>43109.482000000004</v>
      </c>
      <c r="AH29" s="480">
        <v>34180.721999999994</v>
      </c>
      <c r="AI29" s="480">
        <v>38254.597999999998</v>
      </c>
      <c r="AJ29" s="480">
        <v>43206.578999999998</v>
      </c>
      <c r="AK29" s="480">
        <v>44988.97</v>
      </c>
      <c r="AL29" s="480">
        <v>28797.107</v>
      </c>
      <c r="AM29" s="480">
        <v>15497.128000000001</v>
      </c>
      <c r="AN29" s="480">
        <v>952.09400000000005</v>
      </c>
      <c r="AO29" s="480">
        <v>1490.74</v>
      </c>
      <c r="AP29" s="480">
        <v>1789.192</v>
      </c>
      <c r="AQ29" s="480">
        <v>1732.357</v>
      </c>
      <c r="AR29" s="482">
        <f t="shared" si="1"/>
        <v>-0.95499203091836371</v>
      </c>
      <c r="AS29" s="483"/>
      <c r="AT29" s="496">
        <f t="shared" si="4"/>
        <v>2.0868697296779315</v>
      </c>
      <c r="AU29" s="497">
        <f t="shared" si="4"/>
        <v>2.4620480904948989</v>
      </c>
      <c r="AV29" s="498">
        <f t="shared" si="4"/>
        <v>2.3704968459364988</v>
      </c>
      <c r="AW29" s="497">
        <f t="shared" si="4"/>
        <v>2.3877339865947702</v>
      </c>
      <c r="AX29" s="497">
        <f t="shared" si="4"/>
        <v>2.532517352582468</v>
      </c>
      <c r="AY29" s="497">
        <f t="shared" si="4"/>
        <v>2.4986868845328059</v>
      </c>
      <c r="AZ29" s="497">
        <f t="shared" si="4"/>
        <v>2.4869913867627971</v>
      </c>
      <c r="BA29" s="497">
        <f t="shared" si="4"/>
        <v>2.4543732585600235</v>
      </c>
      <c r="BB29" s="497">
        <f t="shared" si="4"/>
        <v>2.5193270098281779</v>
      </c>
      <c r="BC29" s="497">
        <f t="shared" si="4"/>
        <v>2.6296814191484925</v>
      </c>
      <c r="BD29" s="497">
        <f t="shared" si="4"/>
        <v>1.0941524859432301</v>
      </c>
      <c r="BE29" s="497">
        <f t="shared" si="4"/>
        <v>7.4709069565963904E-2</v>
      </c>
      <c r="BF29" s="497">
        <f t="shared" si="4"/>
        <v>0.12315699873991978</v>
      </c>
      <c r="BG29" s="497">
        <f t="shared" si="4"/>
        <v>0.1216413987501605</v>
      </c>
      <c r="BH29" s="497">
        <f t="shared" si="4"/>
        <v>0.12841837953460769</v>
      </c>
      <c r="BI29" s="540">
        <f t="shared" si="3"/>
        <v>-0.94582638666879382</v>
      </c>
      <c r="BJ29" s="491" t="s">
        <v>322</v>
      </c>
      <c r="BK29" s="491" t="s">
        <v>490</v>
      </c>
      <c r="BL29" s="491" t="s">
        <v>696</v>
      </c>
      <c r="BM29" s="491"/>
      <c r="BN29" s="468"/>
    </row>
    <row r="30" spans="1:66" s="409" customFormat="1" ht="178.5" x14ac:dyDescent="0.2">
      <c r="A30" s="468">
        <v>29</v>
      </c>
      <c r="B30" s="469">
        <v>38</v>
      </c>
      <c r="C30" s="487"/>
      <c r="D30" s="488"/>
      <c r="E30" s="489">
        <v>1356</v>
      </c>
      <c r="F30" s="490" t="s">
        <v>355</v>
      </c>
      <c r="G30" s="487" t="s">
        <v>55</v>
      </c>
      <c r="H30" s="487" t="s">
        <v>9</v>
      </c>
      <c r="I30" s="488">
        <v>3149</v>
      </c>
      <c r="J30" s="491" t="s">
        <v>54</v>
      </c>
      <c r="K30" s="480">
        <v>68478304.226999998</v>
      </c>
      <c r="L30" s="480">
        <v>63919253.305</v>
      </c>
      <c r="M30" s="492">
        <v>54831979.241999999</v>
      </c>
      <c r="N30" s="480">
        <v>52594748.236000001</v>
      </c>
      <c r="O30" s="480">
        <v>59185902.506999999</v>
      </c>
      <c r="P30" s="480">
        <v>62419452.005999997</v>
      </c>
      <c r="Q30" s="480">
        <v>61255507.079999998</v>
      </c>
      <c r="R30" s="480">
        <v>56799318.506999999</v>
      </c>
      <c r="S30" s="480">
        <v>63602281.255999997</v>
      </c>
      <c r="T30" s="480">
        <v>63093826.901999995</v>
      </c>
      <c r="U30" s="480">
        <v>63058064.681999996</v>
      </c>
      <c r="V30" s="480">
        <v>56460471.083999999</v>
      </c>
      <c r="W30" s="480">
        <v>58454795.594999999</v>
      </c>
      <c r="X30" s="480">
        <v>63998205.284999996</v>
      </c>
      <c r="Y30" s="480">
        <v>61226584.056000002</v>
      </c>
      <c r="Z30" s="493">
        <v>72.2</v>
      </c>
      <c r="AA30" s="482">
        <f t="shared" si="0"/>
        <v>0.1166218127158519</v>
      </c>
      <c r="AB30" s="494"/>
      <c r="AC30" s="480">
        <v>37837.463000000003</v>
      </c>
      <c r="AD30" s="480">
        <v>30456.989000000001</v>
      </c>
      <c r="AE30" s="495">
        <v>25782.083999999999</v>
      </c>
      <c r="AF30" s="480">
        <v>24988.059999999998</v>
      </c>
      <c r="AG30" s="480">
        <v>30881.330999999998</v>
      </c>
      <c r="AH30" s="480">
        <v>30722.472999999998</v>
      </c>
      <c r="AI30" s="480">
        <v>28794.091</v>
      </c>
      <c r="AJ30" s="480">
        <v>22599.300999999999</v>
      </c>
      <c r="AK30" s="480">
        <v>10915.937</v>
      </c>
      <c r="AL30" s="480">
        <v>4408.8429999999998</v>
      </c>
      <c r="AM30" s="480">
        <v>5791.4089999999997</v>
      </c>
      <c r="AN30" s="480">
        <v>4620.5770000000002</v>
      </c>
      <c r="AO30" s="480">
        <v>4859.7690000000002</v>
      </c>
      <c r="AP30" s="480">
        <v>5619.84</v>
      </c>
      <c r="AQ30" s="480">
        <v>6159.0069999999996</v>
      </c>
      <c r="AR30" s="482">
        <f t="shared" si="1"/>
        <v>-0.76111291081046817</v>
      </c>
      <c r="AS30" s="483"/>
      <c r="AT30" s="496">
        <f t="shared" si="4"/>
        <v>1.1050934577635536</v>
      </c>
      <c r="AU30" s="497">
        <f t="shared" si="4"/>
        <v>0.95298325387720206</v>
      </c>
      <c r="AV30" s="498">
        <f t="shared" si="4"/>
        <v>0.94040318647668053</v>
      </c>
      <c r="AW30" s="497">
        <f t="shared" si="4"/>
        <v>0.95021122214997855</v>
      </c>
      <c r="AX30" s="497">
        <f t="shared" si="4"/>
        <v>1.04353671032887</v>
      </c>
      <c r="AY30" s="497">
        <f t="shared" si="4"/>
        <v>0.9843877833803103</v>
      </c>
      <c r="AZ30" s="497">
        <f t="shared" si="4"/>
        <v>0.94013068775660524</v>
      </c>
      <c r="BA30" s="497">
        <f t="shared" si="4"/>
        <v>0.79575958282720738</v>
      </c>
      <c r="BB30" s="497">
        <f t="shared" si="4"/>
        <v>0.34325614693168671</v>
      </c>
      <c r="BC30" s="497">
        <f t="shared" si="4"/>
        <v>0.13975513030293762</v>
      </c>
      <c r="BD30" s="497">
        <f t="shared" si="4"/>
        <v>0.18368495859192346</v>
      </c>
      <c r="BE30" s="497">
        <f t="shared" si="4"/>
        <v>0.16367475904073348</v>
      </c>
      <c r="BF30" s="497">
        <f t="shared" si="4"/>
        <v>0.16627443310795484</v>
      </c>
      <c r="BG30" s="497">
        <f t="shared" si="4"/>
        <v>0.17562492494823717</v>
      </c>
      <c r="BH30" s="497">
        <f t="shared" si="4"/>
        <v>0.20118734680238748</v>
      </c>
      <c r="BI30" s="540">
        <f t="shared" si="3"/>
        <v>-0.7860626700382024</v>
      </c>
      <c r="BJ30" s="491" t="s">
        <v>327</v>
      </c>
      <c r="BK30" s="491" t="s">
        <v>611</v>
      </c>
      <c r="BL30" s="491" t="s">
        <v>697</v>
      </c>
      <c r="BM30" s="491"/>
      <c r="BN30" s="468"/>
    </row>
    <row r="31" spans="1:66" s="409" customFormat="1" ht="102" x14ac:dyDescent="0.2">
      <c r="A31" s="468">
        <v>30</v>
      </c>
      <c r="B31" s="469">
        <v>39</v>
      </c>
      <c r="C31" s="487"/>
      <c r="D31" s="488"/>
      <c r="E31" s="489">
        <v>1364</v>
      </c>
      <c r="F31" s="490">
        <v>4</v>
      </c>
      <c r="G31" s="487" t="s">
        <v>57</v>
      </c>
      <c r="H31" s="487" t="s">
        <v>9</v>
      </c>
      <c r="I31" s="488">
        <v>3948</v>
      </c>
      <c r="J31" s="491" t="s">
        <v>56</v>
      </c>
      <c r="K31" s="480">
        <v>32093552.092</v>
      </c>
      <c r="L31" s="480">
        <v>27578636.572000001</v>
      </c>
      <c r="M31" s="492">
        <v>31325830.513</v>
      </c>
      <c r="N31" s="480">
        <v>30906020.640999999</v>
      </c>
      <c r="O31" s="480">
        <v>35452976.941</v>
      </c>
      <c r="P31" s="480">
        <v>32152848.318999998</v>
      </c>
      <c r="Q31" s="480">
        <v>30140005.868000001</v>
      </c>
      <c r="R31" s="480">
        <v>34983484.678999998</v>
      </c>
      <c r="S31" s="480">
        <v>33072823.971000001</v>
      </c>
      <c r="T31" s="480">
        <v>36428449.108999997</v>
      </c>
      <c r="U31" s="480">
        <v>33958213.019000001</v>
      </c>
      <c r="V31" s="480">
        <v>32028752.010000002</v>
      </c>
      <c r="W31" s="480">
        <v>24019043.644000001</v>
      </c>
      <c r="X31" s="480">
        <v>28093645.559</v>
      </c>
      <c r="Y31" s="480">
        <v>24695317.517000001</v>
      </c>
      <c r="Z31" s="493">
        <v>81</v>
      </c>
      <c r="AA31" s="482">
        <f t="shared" si="0"/>
        <v>-0.21166279991358514</v>
      </c>
      <c r="AB31" s="494"/>
      <c r="AC31" s="480">
        <v>8178.7420000000002</v>
      </c>
      <c r="AD31" s="480">
        <v>5451.3289999999997</v>
      </c>
      <c r="AE31" s="495">
        <v>7211.9049999999997</v>
      </c>
      <c r="AF31" s="480">
        <v>8111.0739999999996</v>
      </c>
      <c r="AG31" s="480">
        <v>9365.4889999999996</v>
      </c>
      <c r="AH31" s="480">
        <v>7902.5770000000002</v>
      </c>
      <c r="AI31" s="480">
        <v>8009.3530000000001</v>
      </c>
      <c r="AJ31" s="480">
        <v>9384.1550000000007</v>
      </c>
      <c r="AK31" s="480">
        <v>9498.6010000000006</v>
      </c>
      <c r="AL31" s="480">
        <v>8164.3710000000001</v>
      </c>
      <c r="AM31" s="480">
        <v>8228.42</v>
      </c>
      <c r="AN31" s="480">
        <v>10755.873</v>
      </c>
      <c r="AO31" s="480">
        <v>7784.1620000000003</v>
      </c>
      <c r="AP31" s="480">
        <v>9361.4220000000005</v>
      </c>
      <c r="AQ31" s="480">
        <v>7503.8969999999999</v>
      </c>
      <c r="AR31" s="482">
        <f t="shared" si="1"/>
        <v>4.048749948869268E-2</v>
      </c>
      <c r="AS31" s="483"/>
      <c r="AT31" s="496">
        <f t="shared" si="4"/>
        <v>0.50968132019507595</v>
      </c>
      <c r="AU31" s="497">
        <f t="shared" si="4"/>
        <v>0.39532984060093945</v>
      </c>
      <c r="AV31" s="498">
        <f t="shared" si="4"/>
        <v>0.46044461595405173</v>
      </c>
      <c r="AW31" s="497">
        <f t="shared" si="4"/>
        <v>0.52488633811625884</v>
      </c>
      <c r="AX31" s="497">
        <f t="shared" si="4"/>
        <v>0.5283330094161528</v>
      </c>
      <c r="AY31" s="497">
        <f t="shared" si="4"/>
        <v>0.49156310642190609</v>
      </c>
      <c r="AZ31" s="497">
        <f t="shared" si="4"/>
        <v>0.53147653886183377</v>
      </c>
      <c r="BA31" s="497">
        <f t="shared" si="4"/>
        <v>0.53649058040425301</v>
      </c>
      <c r="BB31" s="497">
        <f t="shared" si="4"/>
        <v>0.57440519795520784</v>
      </c>
      <c r="BC31" s="497">
        <f t="shared" si="4"/>
        <v>0.44824148157231947</v>
      </c>
      <c r="BD31" s="497">
        <f t="shared" si="4"/>
        <v>0.48462031823618673</v>
      </c>
      <c r="BE31" s="497">
        <f t="shared" si="4"/>
        <v>0.67163859501249423</v>
      </c>
      <c r="BF31" s="497">
        <f t="shared" si="4"/>
        <v>0.64816585667385618</v>
      </c>
      <c r="BG31" s="497">
        <f t="shared" si="4"/>
        <v>0.66644408824336443</v>
      </c>
      <c r="BH31" s="497">
        <f t="shared" si="4"/>
        <v>0.60771820365009643</v>
      </c>
      <c r="BI31" s="540">
        <f t="shared" si="3"/>
        <v>0.31985081938875642</v>
      </c>
      <c r="BJ31" s="491" t="s">
        <v>328</v>
      </c>
      <c r="BK31" s="491" t="s">
        <v>514</v>
      </c>
      <c r="BL31" s="491" t="s">
        <v>698</v>
      </c>
      <c r="BM31" s="491"/>
      <c r="BN31" s="468"/>
    </row>
    <row r="32" spans="1:66" s="409" customFormat="1" ht="127.5" x14ac:dyDescent="0.2">
      <c r="A32" s="468">
        <v>31</v>
      </c>
      <c r="B32" s="469">
        <v>40</v>
      </c>
      <c r="C32" s="487"/>
      <c r="D32" s="488"/>
      <c r="E32" s="489">
        <v>1378</v>
      </c>
      <c r="F32" s="490">
        <v>3</v>
      </c>
      <c r="G32" s="487" t="s">
        <v>59</v>
      </c>
      <c r="H32" s="487" t="s">
        <v>9</v>
      </c>
      <c r="I32" s="488">
        <v>2850</v>
      </c>
      <c r="J32" s="491" t="s">
        <v>60</v>
      </c>
      <c r="K32" s="480">
        <v>49674895.950000003</v>
      </c>
      <c r="L32" s="480">
        <v>57906968.674999997</v>
      </c>
      <c r="M32" s="492">
        <v>57718638.325000003</v>
      </c>
      <c r="N32" s="480">
        <v>61701359.450000003</v>
      </c>
      <c r="O32" s="480">
        <v>52061206.524999999</v>
      </c>
      <c r="P32" s="480">
        <v>46316268.625</v>
      </c>
      <c r="Q32" s="480">
        <v>61305861.899999999</v>
      </c>
      <c r="R32" s="480">
        <v>52779641</v>
      </c>
      <c r="S32" s="480">
        <v>68920748.474999994</v>
      </c>
      <c r="T32" s="480">
        <v>53796707.112999998</v>
      </c>
      <c r="U32" s="480">
        <v>59060663.920000002</v>
      </c>
      <c r="V32" s="480">
        <v>39716327.130999997</v>
      </c>
      <c r="W32" s="480">
        <v>64275317.284999996</v>
      </c>
      <c r="X32" s="480">
        <v>38271742.020000003</v>
      </c>
      <c r="Y32" s="480">
        <v>58436645.838</v>
      </c>
      <c r="Z32" s="493">
        <v>61.333333333333336</v>
      </c>
      <c r="AA32" s="482">
        <f t="shared" si="0"/>
        <v>1.2439786069745202E-2</v>
      </c>
      <c r="AB32" s="494"/>
      <c r="AC32" s="480">
        <v>102919.734</v>
      </c>
      <c r="AD32" s="480">
        <v>75348.884000000005</v>
      </c>
      <c r="AE32" s="495">
        <v>47558.258999999998</v>
      </c>
      <c r="AF32" s="480">
        <v>75468.952000000005</v>
      </c>
      <c r="AG32" s="480">
        <v>56927.642</v>
      </c>
      <c r="AH32" s="480">
        <v>53519.135000000002</v>
      </c>
      <c r="AI32" s="480">
        <v>52974.366999999998</v>
      </c>
      <c r="AJ32" s="480">
        <v>3926.1680000000001</v>
      </c>
      <c r="AK32" s="480">
        <v>3439.1849999999999</v>
      </c>
      <c r="AL32" s="480">
        <v>3589.47</v>
      </c>
      <c r="AM32" s="480">
        <v>4933.7489999999998</v>
      </c>
      <c r="AN32" s="480">
        <v>3954.0529999999999</v>
      </c>
      <c r="AO32" s="480">
        <v>4434.665</v>
      </c>
      <c r="AP32" s="480">
        <v>2698.3989999999999</v>
      </c>
      <c r="AQ32" s="480">
        <v>5000.7079999999996</v>
      </c>
      <c r="AR32" s="482">
        <f t="shared" si="1"/>
        <v>-0.89485090276328239</v>
      </c>
      <c r="AS32" s="483"/>
      <c r="AT32" s="496">
        <f t="shared" si="4"/>
        <v>4.1437322426842442</v>
      </c>
      <c r="AU32" s="497">
        <f t="shared" si="4"/>
        <v>2.6024116172577396</v>
      </c>
      <c r="AV32" s="498">
        <f t="shared" si="4"/>
        <v>1.6479341987318097</v>
      </c>
      <c r="AW32" s="497">
        <f t="shared" si="4"/>
        <v>2.4462654525839622</v>
      </c>
      <c r="AX32" s="497">
        <f t="shared" si="4"/>
        <v>2.1869505453225759</v>
      </c>
      <c r="AY32" s="497">
        <f t="shared" si="4"/>
        <v>2.3110296484942712</v>
      </c>
      <c r="AZ32" s="497">
        <f t="shared" si="4"/>
        <v>1.7281990778111873</v>
      </c>
      <c r="BA32" s="497">
        <f t="shared" si="4"/>
        <v>0.14877585090053946</v>
      </c>
      <c r="BB32" s="497">
        <f t="shared" si="4"/>
        <v>9.9801150628754845E-2</v>
      </c>
      <c r="BC32" s="497">
        <f t="shared" si="4"/>
        <v>0.13344571415719989</v>
      </c>
      <c r="BD32" s="497">
        <f t="shared" si="4"/>
        <v>0.16707394304550852</v>
      </c>
      <c r="BE32" s="497">
        <f t="shared" si="4"/>
        <v>0.19911473621203618</v>
      </c>
      <c r="BF32" s="497">
        <f t="shared" si="4"/>
        <v>0.13798967278018939</v>
      </c>
      <c r="BG32" s="497">
        <f t="shared" si="4"/>
        <v>0.1410126039514937</v>
      </c>
      <c r="BH32" s="497">
        <f t="shared" si="4"/>
        <v>0.17114972730854977</v>
      </c>
      <c r="BI32" s="540">
        <f t="shared" si="3"/>
        <v>-0.89614286332533155</v>
      </c>
      <c r="BJ32" s="491" t="s">
        <v>330</v>
      </c>
      <c r="BK32" s="491" t="s">
        <v>515</v>
      </c>
      <c r="BL32" s="491" t="s">
        <v>700</v>
      </c>
      <c r="BM32" s="491"/>
      <c r="BN32" s="468"/>
    </row>
    <row r="33" spans="1:66" s="409" customFormat="1" ht="102" x14ac:dyDescent="0.2">
      <c r="A33" s="468">
        <v>32</v>
      </c>
      <c r="B33" s="469">
        <v>41</v>
      </c>
      <c r="C33" s="487"/>
      <c r="D33" s="488"/>
      <c r="E33" s="489"/>
      <c r="F33" s="490">
        <v>2</v>
      </c>
      <c r="G33" s="487"/>
      <c r="H33" s="487"/>
      <c r="I33" s="488">
        <v>6031</v>
      </c>
      <c r="J33" s="491" t="s">
        <v>58</v>
      </c>
      <c r="K33" s="480">
        <v>50840381.899999999</v>
      </c>
      <c r="L33" s="480">
        <v>46164252.924999997</v>
      </c>
      <c r="M33" s="492">
        <v>58269001.424999997</v>
      </c>
      <c r="N33" s="480">
        <v>43512271.600000001</v>
      </c>
      <c r="O33" s="480">
        <v>41786049.424999997</v>
      </c>
      <c r="P33" s="480">
        <v>53241516.100000001</v>
      </c>
      <c r="Q33" s="480">
        <v>45638211.25</v>
      </c>
      <c r="R33" s="480">
        <v>50437240.850000001</v>
      </c>
      <c r="S33" s="480">
        <v>38968091.200000003</v>
      </c>
      <c r="T33" s="480">
        <v>44740273.181000002</v>
      </c>
      <c r="U33" s="480">
        <v>42549745.82</v>
      </c>
      <c r="V33" s="480">
        <v>52907377.805</v>
      </c>
      <c r="W33" s="480">
        <v>44809247.706</v>
      </c>
      <c r="X33" s="480">
        <v>46169364.931000002</v>
      </c>
      <c r="Y33" s="480">
        <v>40620294.924999997</v>
      </c>
      <c r="Z33" s="493">
        <v>87</v>
      </c>
      <c r="AA33" s="482">
        <f t="shared" si="0"/>
        <v>-0.30288328387978719</v>
      </c>
      <c r="AB33" s="494"/>
      <c r="AC33" s="480">
        <v>24386.962</v>
      </c>
      <c r="AD33" s="480">
        <v>17541.738000000001</v>
      </c>
      <c r="AE33" s="495">
        <v>20888.596000000001</v>
      </c>
      <c r="AF33" s="480">
        <v>19333.284</v>
      </c>
      <c r="AG33" s="480">
        <v>16375.005999999999</v>
      </c>
      <c r="AH33" s="480">
        <v>17319.513999999999</v>
      </c>
      <c r="AI33" s="480">
        <v>15805.352000000001</v>
      </c>
      <c r="AJ33" s="480">
        <v>18528.439999999999</v>
      </c>
      <c r="AK33" s="480">
        <v>13115.272000000001</v>
      </c>
      <c r="AL33" s="480">
        <v>17241.621999999999</v>
      </c>
      <c r="AM33" s="480">
        <v>16715.850999999999</v>
      </c>
      <c r="AN33" s="480">
        <v>19761.333999999999</v>
      </c>
      <c r="AO33" s="480">
        <v>11146.152</v>
      </c>
      <c r="AP33" s="480">
        <v>9201.8559999999998</v>
      </c>
      <c r="AQ33" s="480">
        <v>8084.0829999999996</v>
      </c>
      <c r="AR33" s="482">
        <f t="shared" si="1"/>
        <v>-0.61299060022990548</v>
      </c>
      <c r="AS33" s="483"/>
      <c r="AT33" s="496">
        <f t="shared" si="4"/>
        <v>0.95935400516729796</v>
      </c>
      <c r="AU33" s="497">
        <f t="shared" si="4"/>
        <v>0.75997062179253283</v>
      </c>
      <c r="AV33" s="498">
        <f t="shared" si="4"/>
        <v>0.7169711335069443</v>
      </c>
      <c r="AW33" s="497">
        <f t="shared" si="4"/>
        <v>0.88863593138630803</v>
      </c>
      <c r="AX33" s="497">
        <f t="shared" si="4"/>
        <v>0.7837546848926602</v>
      </c>
      <c r="AY33" s="497">
        <f t="shared" si="4"/>
        <v>0.65060183363185631</v>
      </c>
      <c r="AZ33" s="497">
        <f t="shared" si="4"/>
        <v>0.69263678689861008</v>
      </c>
      <c r="BA33" s="497">
        <f t="shared" si="4"/>
        <v>0.7347126721346019</v>
      </c>
      <c r="BB33" s="497">
        <f t="shared" si="4"/>
        <v>0.67312878799667764</v>
      </c>
      <c r="BC33" s="497">
        <f t="shared" si="4"/>
        <v>0.77074281286785062</v>
      </c>
      <c r="BD33" s="497">
        <f t="shared" si="4"/>
        <v>0.78570861836466777</v>
      </c>
      <c r="BE33" s="497">
        <f t="shared" si="4"/>
        <v>0.74701619395442653</v>
      </c>
      <c r="BF33" s="497">
        <f t="shared" si="4"/>
        <v>0.49749337784608777</v>
      </c>
      <c r="BG33" s="497">
        <f t="shared" si="4"/>
        <v>0.39861306360839704</v>
      </c>
      <c r="BH33" s="497">
        <f t="shared" si="4"/>
        <v>0.39803172354736421</v>
      </c>
      <c r="BI33" s="540">
        <f t="shared" si="3"/>
        <v>-0.44484274896750914</v>
      </c>
      <c r="BJ33" s="491" t="s">
        <v>329</v>
      </c>
      <c r="BK33" s="491" t="s">
        <v>491</v>
      </c>
      <c r="BL33" s="491" t="s">
        <v>699</v>
      </c>
      <c r="BM33" s="491"/>
      <c r="BN33" s="468"/>
    </row>
    <row r="34" spans="1:66" s="409" customFormat="1" ht="140.25" x14ac:dyDescent="0.2">
      <c r="A34" s="468">
        <v>33</v>
      </c>
      <c r="B34" s="469">
        <v>42</v>
      </c>
      <c r="C34" s="487"/>
      <c r="D34" s="488"/>
      <c r="E34" s="489">
        <v>1384</v>
      </c>
      <c r="F34" s="490" t="s">
        <v>351</v>
      </c>
      <c r="G34" s="487" t="s">
        <v>62</v>
      </c>
      <c r="H34" s="487" t="s">
        <v>9</v>
      </c>
      <c r="I34" s="488">
        <v>1573</v>
      </c>
      <c r="J34" s="491" t="s">
        <v>61</v>
      </c>
      <c r="K34" s="480">
        <v>18323941.151000001</v>
      </c>
      <c r="L34" s="480">
        <v>21306616.299999997</v>
      </c>
      <c r="M34" s="492">
        <v>21188527.899999999</v>
      </c>
      <c r="N34" s="480">
        <v>19100697.274999999</v>
      </c>
      <c r="O34" s="480">
        <v>22601769.675000001</v>
      </c>
      <c r="P34" s="480">
        <v>19375059.149999999</v>
      </c>
      <c r="Q34" s="480">
        <v>19193673.899999999</v>
      </c>
      <c r="R34" s="480">
        <v>18828039.5</v>
      </c>
      <c r="S34" s="480">
        <v>18255207.001000002</v>
      </c>
      <c r="T34" s="480">
        <v>14511641.682999998</v>
      </c>
      <c r="U34" s="480">
        <v>17255751.778000001</v>
      </c>
      <c r="V34" s="480">
        <v>16303456.318</v>
      </c>
      <c r="W34" s="480">
        <v>13821870.346999999</v>
      </c>
      <c r="X34" s="480">
        <v>9510387.6970000006</v>
      </c>
      <c r="Y34" s="480">
        <v>9668046.1779999994</v>
      </c>
      <c r="Z34" s="493">
        <v>40</v>
      </c>
      <c r="AA34" s="482">
        <f t="shared" si="0"/>
        <v>-0.54371317235304484</v>
      </c>
      <c r="AB34" s="494"/>
      <c r="AC34" s="480">
        <v>18101.644</v>
      </c>
      <c r="AD34" s="480">
        <v>23388.49</v>
      </c>
      <c r="AE34" s="495">
        <v>22713.133999999998</v>
      </c>
      <c r="AF34" s="480">
        <v>20595.584000000003</v>
      </c>
      <c r="AG34" s="480">
        <v>30529.165000000001</v>
      </c>
      <c r="AH34" s="480">
        <v>23422.429</v>
      </c>
      <c r="AI34" s="480">
        <v>21182.235000000001</v>
      </c>
      <c r="AJ34" s="480">
        <v>19820.913</v>
      </c>
      <c r="AK34" s="480">
        <v>20010.422999999999</v>
      </c>
      <c r="AL34" s="480">
        <v>15158.662</v>
      </c>
      <c r="AM34" s="480">
        <v>18009.419000000002</v>
      </c>
      <c r="AN34" s="480">
        <v>18316.11</v>
      </c>
      <c r="AO34" s="480">
        <v>7428.1959999999999</v>
      </c>
      <c r="AP34" s="480">
        <v>4603.71</v>
      </c>
      <c r="AQ34" s="480">
        <v>4323.857</v>
      </c>
      <c r="AR34" s="482">
        <f t="shared" si="1"/>
        <v>-0.80963186322063696</v>
      </c>
      <c r="AS34" s="483"/>
      <c r="AT34" s="496">
        <f t="shared" si="4"/>
        <v>1.9757369717389788</v>
      </c>
      <c r="AU34" s="497">
        <f t="shared" si="4"/>
        <v>2.1954203962456491</v>
      </c>
      <c r="AV34" s="498">
        <f t="shared" si="4"/>
        <v>2.1439086384099388</v>
      </c>
      <c r="AW34" s="497">
        <f t="shared" si="4"/>
        <v>2.1565269271040268</v>
      </c>
      <c r="AX34" s="497">
        <f t="shared" si="4"/>
        <v>2.7014844801085247</v>
      </c>
      <c r="AY34" s="497">
        <f t="shared" si="4"/>
        <v>2.4177917412964391</v>
      </c>
      <c r="AZ34" s="497">
        <f t="shared" si="4"/>
        <v>2.2072100537250456</v>
      </c>
      <c r="BA34" s="497">
        <f t="shared" si="4"/>
        <v>2.1054675395173246</v>
      </c>
      <c r="BB34" s="497">
        <f t="shared" si="4"/>
        <v>2.192297572840872</v>
      </c>
      <c r="BC34" s="497">
        <f t="shared" si="4"/>
        <v>2.0891725872418649</v>
      </c>
      <c r="BD34" s="497">
        <f t="shared" si="4"/>
        <v>2.0873525803681154</v>
      </c>
      <c r="BE34" s="497">
        <f t="shared" si="4"/>
        <v>2.2468990185569311</v>
      </c>
      <c r="BF34" s="497">
        <f t="shared" si="4"/>
        <v>1.0748467195124964</v>
      </c>
      <c r="BG34" s="497">
        <f t="shared" si="4"/>
        <v>0.9681434967056527</v>
      </c>
      <c r="BH34" s="497">
        <f t="shared" si="4"/>
        <v>0.8944634562956677</v>
      </c>
      <c r="BI34" s="540">
        <f t="shared" si="3"/>
        <v>-0.58278844523941109</v>
      </c>
      <c r="BJ34" s="491"/>
      <c r="BK34" s="491" t="s">
        <v>493</v>
      </c>
      <c r="BL34" s="491" t="s">
        <v>701</v>
      </c>
      <c r="BM34" s="491" t="s">
        <v>492</v>
      </c>
      <c r="BN34" s="468"/>
    </row>
    <row r="35" spans="1:66" s="409" customFormat="1" ht="114.75" x14ac:dyDescent="0.2">
      <c r="A35" s="468">
        <v>34</v>
      </c>
      <c r="B35" s="469">
        <v>43</v>
      </c>
      <c r="C35" s="487"/>
      <c r="D35" s="488"/>
      <c r="E35" s="489">
        <v>6018</v>
      </c>
      <c r="F35" s="490">
        <v>2</v>
      </c>
      <c r="G35" s="487" t="s">
        <v>264</v>
      </c>
      <c r="H35" s="487" t="s">
        <v>9</v>
      </c>
      <c r="I35" s="488">
        <v>2840</v>
      </c>
      <c r="J35" s="491" t="s">
        <v>263</v>
      </c>
      <c r="K35" s="480">
        <v>45508819.875</v>
      </c>
      <c r="L35" s="480">
        <v>41652715.475000001</v>
      </c>
      <c r="M35" s="492">
        <v>34859948.950000003</v>
      </c>
      <c r="N35" s="480">
        <v>48254883.924999997</v>
      </c>
      <c r="O35" s="480">
        <v>42149046.674999997</v>
      </c>
      <c r="P35" s="480">
        <v>35725527.674999997</v>
      </c>
      <c r="Q35" s="480">
        <v>45529586.475000001</v>
      </c>
      <c r="R35" s="480">
        <v>37734310.299999997</v>
      </c>
      <c r="S35" s="480">
        <v>42991629.318999998</v>
      </c>
      <c r="T35" s="480">
        <v>43862453.158</v>
      </c>
      <c r="U35" s="480">
        <v>44237244.262000002</v>
      </c>
      <c r="V35" s="480">
        <v>42907717.075999998</v>
      </c>
      <c r="W35" s="480">
        <v>32436811.434999999</v>
      </c>
      <c r="X35" s="480">
        <v>37767156.340999998</v>
      </c>
      <c r="Y35" s="480">
        <v>32985030.899999999</v>
      </c>
      <c r="Z35" s="493">
        <v>61</v>
      </c>
      <c r="AA35" s="482">
        <f t="shared" si="0"/>
        <v>-5.3784302802313895E-2</v>
      </c>
      <c r="AB35" s="494"/>
      <c r="AC35" s="480">
        <v>14850.423000000001</v>
      </c>
      <c r="AD35" s="480">
        <v>13106.455</v>
      </c>
      <c r="AE35" s="495">
        <v>12918.1</v>
      </c>
      <c r="AF35" s="480">
        <v>14959.754999999999</v>
      </c>
      <c r="AG35" s="480">
        <v>11545.53</v>
      </c>
      <c r="AH35" s="480">
        <v>3666.6790000000001</v>
      </c>
      <c r="AI35" s="480">
        <v>3946.5439999999999</v>
      </c>
      <c r="AJ35" s="480">
        <v>2451.799</v>
      </c>
      <c r="AK35" s="480">
        <v>2713.3609999999999</v>
      </c>
      <c r="AL35" s="480">
        <v>1724.598</v>
      </c>
      <c r="AM35" s="480">
        <v>1710.252</v>
      </c>
      <c r="AN35" s="480">
        <v>2000.2760000000001</v>
      </c>
      <c r="AO35" s="480">
        <v>1496.6310000000001</v>
      </c>
      <c r="AP35" s="480">
        <v>2197.7220000000002</v>
      </c>
      <c r="AQ35" s="480">
        <v>2102.7109999999998</v>
      </c>
      <c r="AR35" s="482">
        <f t="shared" si="1"/>
        <v>-0.83722753346080314</v>
      </c>
      <c r="AS35" s="483"/>
      <c r="AT35" s="496">
        <f t="shared" si="4"/>
        <v>0.65263933632161675</v>
      </c>
      <c r="AU35" s="497">
        <f t="shared" si="4"/>
        <v>0.62932055452022118</v>
      </c>
      <c r="AV35" s="498">
        <f t="shared" si="4"/>
        <v>0.74114279504703628</v>
      </c>
      <c r="AW35" s="497">
        <f t="shared" si="4"/>
        <v>0.62003071122297804</v>
      </c>
      <c r="AX35" s="497">
        <f t="shared" si="4"/>
        <v>0.54784299578704532</v>
      </c>
      <c r="AY35" s="497">
        <f t="shared" si="4"/>
        <v>0.20526941034188659</v>
      </c>
      <c r="AZ35" s="497">
        <f t="shared" si="4"/>
        <v>0.17336173269076458</v>
      </c>
      <c r="BA35" s="497">
        <f t="shared" si="4"/>
        <v>0.12995064600398964</v>
      </c>
      <c r="BB35" s="497">
        <f t="shared" si="4"/>
        <v>0.12622740952043143</v>
      </c>
      <c r="BC35" s="497">
        <f t="shared" si="4"/>
        <v>7.8636641402053162E-2</v>
      </c>
      <c r="BD35" s="497">
        <f t="shared" si="4"/>
        <v>7.7321814617151208E-2</v>
      </c>
      <c r="BE35" s="497">
        <f t="shared" si="4"/>
        <v>9.3236188560534464E-2</v>
      </c>
      <c r="BF35" s="497">
        <f t="shared" si="4"/>
        <v>9.2279785452962476E-2</v>
      </c>
      <c r="BG35" s="497">
        <f t="shared" si="4"/>
        <v>0.11638270989516648</v>
      </c>
      <c r="BH35" s="497">
        <f t="shared" si="4"/>
        <v>0.12749486313199118</v>
      </c>
      <c r="BI35" s="540">
        <f t="shared" si="3"/>
        <v>-0.82797530518542006</v>
      </c>
      <c r="BJ35" s="491" t="s">
        <v>376</v>
      </c>
      <c r="BK35" s="491" t="s">
        <v>494</v>
      </c>
      <c r="BL35" s="491" t="s">
        <v>702</v>
      </c>
      <c r="BM35" s="491"/>
      <c r="BN35" s="468"/>
    </row>
    <row r="36" spans="1:66" s="409" customFormat="1" ht="114.75" x14ac:dyDescent="0.2">
      <c r="A36" s="468">
        <v>35</v>
      </c>
      <c r="B36" s="469">
        <v>44</v>
      </c>
      <c r="C36" s="487"/>
      <c r="D36" s="488"/>
      <c r="E36" s="489">
        <v>6041</v>
      </c>
      <c r="F36" s="574">
        <v>1</v>
      </c>
      <c r="G36" s="487" t="s">
        <v>270</v>
      </c>
      <c r="H36" s="487" t="s">
        <v>9</v>
      </c>
      <c r="I36" s="488">
        <v>2850</v>
      </c>
      <c r="J36" s="491" t="s">
        <v>269</v>
      </c>
      <c r="K36" s="480">
        <v>21402823.125</v>
      </c>
      <c r="L36" s="480">
        <v>21961439.5</v>
      </c>
      <c r="M36" s="492">
        <v>22549559.100000001</v>
      </c>
      <c r="N36" s="480">
        <v>19600617.100000001</v>
      </c>
      <c r="O36" s="480">
        <v>13256730.824999999</v>
      </c>
      <c r="P36" s="480">
        <v>20888540.649999999</v>
      </c>
      <c r="Q36" s="480">
        <v>21353286.199999999</v>
      </c>
      <c r="R36" s="480">
        <v>21486710.046999998</v>
      </c>
      <c r="S36" s="480">
        <v>21775904.693999998</v>
      </c>
      <c r="T36" s="480">
        <v>17036835.885000002</v>
      </c>
      <c r="U36" s="480">
        <v>21450632.706999999</v>
      </c>
      <c r="V36" s="480">
        <v>18578810.691</v>
      </c>
      <c r="W36" s="480">
        <v>18208960.067000002</v>
      </c>
      <c r="X36" s="480">
        <v>14456056.759</v>
      </c>
      <c r="Y36" s="480">
        <v>17250521.399999999</v>
      </c>
      <c r="Z36" s="493">
        <v>61</v>
      </c>
      <c r="AA36" s="482">
        <f t="shared" si="0"/>
        <v>-0.23499518001662403</v>
      </c>
      <c r="AB36" s="494"/>
      <c r="AC36" s="480">
        <v>16299.525</v>
      </c>
      <c r="AD36" s="480">
        <v>18588.843000000001</v>
      </c>
      <c r="AE36" s="495">
        <v>19032.208999999999</v>
      </c>
      <c r="AF36" s="480">
        <v>21066.079000000002</v>
      </c>
      <c r="AG36" s="480">
        <v>11527.028</v>
      </c>
      <c r="AH36" s="480">
        <v>20677.488000000001</v>
      </c>
      <c r="AI36" s="480">
        <v>15707.263000000001</v>
      </c>
      <c r="AJ36" s="480">
        <v>15688.767</v>
      </c>
      <c r="AK36" s="480">
        <v>17172.365000000002</v>
      </c>
      <c r="AL36" s="480">
        <v>4978.491</v>
      </c>
      <c r="AM36" s="480">
        <v>2327.873</v>
      </c>
      <c r="AN36" s="480">
        <v>1454.8789999999999</v>
      </c>
      <c r="AO36" s="480">
        <v>1051.2180000000001</v>
      </c>
      <c r="AP36" s="480">
        <v>757.702</v>
      </c>
      <c r="AQ36" s="480">
        <v>909.11300000000006</v>
      </c>
      <c r="AR36" s="482">
        <f t="shared" si="1"/>
        <v>-0.9522329226208055</v>
      </c>
      <c r="AS36" s="483"/>
      <c r="AT36" s="496">
        <f t="shared" ref="AT36:BH52" si="5">IF(K36=0,0,AC36*2000/K36)</f>
        <v>1.5231191609448018</v>
      </c>
      <c r="AU36" s="497">
        <f t="shared" si="5"/>
        <v>1.6928619820208051</v>
      </c>
      <c r="AV36" s="498">
        <f t="shared" si="5"/>
        <v>1.6880338028427349</v>
      </c>
      <c r="AW36" s="497">
        <f t="shared" si="5"/>
        <v>2.1495322205952383</v>
      </c>
      <c r="AX36" s="497">
        <f t="shared" si="5"/>
        <v>1.7390453426514376</v>
      </c>
      <c r="AY36" s="497">
        <f t="shared" si="5"/>
        <v>1.9797924945034397</v>
      </c>
      <c r="AZ36" s="497">
        <f t="shared" si="5"/>
        <v>1.4711799254580309</v>
      </c>
      <c r="BA36" s="497">
        <f t="shared" si="5"/>
        <v>1.4603228661514409</v>
      </c>
      <c r="BB36" s="497">
        <f t="shared" si="5"/>
        <v>1.5771895809896312</v>
      </c>
      <c r="BC36" s="497">
        <f t="shared" si="5"/>
        <v>0.58443845249261195</v>
      </c>
      <c r="BD36" s="497">
        <f t="shared" si="5"/>
        <v>0.21704469344070618</v>
      </c>
      <c r="BE36" s="497">
        <f t="shared" si="5"/>
        <v>0.1566170218532639</v>
      </c>
      <c r="BF36" s="497">
        <f t="shared" si="5"/>
        <v>0.11546161847047121</v>
      </c>
      <c r="BG36" s="497">
        <f t="shared" si="5"/>
        <v>0.10482831004772759</v>
      </c>
      <c r="BH36" s="497">
        <f t="shared" si="5"/>
        <v>0.10540121993066251</v>
      </c>
      <c r="BI36" s="540">
        <f t="shared" si="3"/>
        <v>-0.93755976938781593</v>
      </c>
      <c r="BJ36" s="491" t="s">
        <v>322</v>
      </c>
      <c r="BK36" s="491" t="s">
        <v>495</v>
      </c>
      <c r="BL36" s="491" t="s">
        <v>704</v>
      </c>
      <c r="BM36" s="491"/>
      <c r="BN36" s="468"/>
    </row>
    <row r="37" spans="1:66" s="409" customFormat="1" ht="115.5" thickBot="1" x14ac:dyDescent="0.25">
      <c r="A37" s="468">
        <v>36</v>
      </c>
      <c r="B37" s="469">
        <v>45</v>
      </c>
      <c r="C37" s="558"/>
      <c r="D37" s="559"/>
      <c r="E37" s="575"/>
      <c r="F37" s="576">
        <v>2</v>
      </c>
      <c r="G37" s="577"/>
      <c r="H37" s="577"/>
      <c r="I37" s="559">
        <v>3947</v>
      </c>
      <c r="J37" s="562" t="s">
        <v>271</v>
      </c>
      <c r="K37" s="563">
        <v>41527366.174999997</v>
      </c>
      <c r="L37" s="563">
        <v>34206533.700000003</v>
      </c>
      <c r="M37" s="564">
        <v>39145381.174999997</v>
      </c>
      <c r="N37" s="563">
        <v>35915896.725000001</v>
      </c>
      <c r="O37" s="563">
        <v>38430055.725000001</v>
      </c>
      <c r="P37" s="563">
        <v>37098929.274999999</v>
      </c>
      <c r="Q37" s="563">
        <v>41104151.399999999</v>
      </c>
      <c r="R37" s="563">
        <v>39166833.864</v>
      </c>
      <c r="S37" s="563">
        <v>30482959.651999999</v>
      </c>
      <c r="T37" s="563">
        <v>32592287.787999999</v>
      </c>
      <c r="U37" s="563">
        <v>35224440.522</v>
      </c>
      <c r="V37" s="563">
        <v>37745071.581</v>
      </c>
      <c r="W37" s="563">
        <v>27631200.02</v>
      </c>
      <c r="X37" s="563">
        <v>36348692.909999996</v>
      </c>
      <c r="Y37" s="563">
        <v>35123859.075999998</v>
      </c>
      <c r="Z37" s="565">
        <v>80.666666666666671</v>
      </c>
      <c r="AA37" s="566">
        <f t="shared" si="0"/>
        <v>-0.10273299118028066</v>
      </c>
      <c r="AB37" s="567"/>
      <c r="AC37" s="563">
        <v>22351.655999999999</v>
      </c>
      <c r="AD37" s="563">
        <v>18793.73</v>
      </c>
      <c r="AE37" s="568">
        <v>21478.115000000002</v>
      </c>
      <c r="AF37" s="563">
        <v>19296.275000000001</v>
      </c>
      <c r="AG37" s="563">
        <v>20394.723000000002</v>
      </c>
      <c r="AH37" s="563">
        <v>19656.643</v>
      </c>
      <c r="AI37" s="563">
        <v>22075.249</v>
      </c>
      <c r="AJ37" s="563">
        <v>20123.151999999998</v>
      </c>
      <c r="AK37" s="563">
        <v>11626.633</v>
      </c>
      <c r="AL37" s="563">
        <v>1304.5889999999999</v>
      </c>
      <c r="AM37" s="563">
        <v>1876.0170000000001</v>
      </c>
      <c r="AN37" s="563">
        <v>2396.13</v>
      </c>
      <c r="AO37" s="563">
        <v>1828.0360000000001</v>
      </c>
      <c r="AP37" s="563">
        <v>1734.575</v>
      </c>
      <c r="AQ37" s="563">
        <v>1741.6880000000001</v>
      </c>
      <c r="AR37" s="566">
        <f t="shared" si="1"/>
        <v>-0.91890871242657945</v>
      </c>
      <c r="AS37" s="483"/>
      <c r="AT37" s="496">
        <f t="shared" si="5"/>
        <v>1.0764783832332705</v>
      </c>
      <c r="AU37" s="497">
        <f t="shared" si="5"/>
        <v>1.0988386116421962</v>
      </c>
      <c r="AV37" s="498">
        <f t="shared" si="5"/>
        <v>1.0973511742793753</v>
      </c>
      <c r="AW37" s="497">
        <f t="shared" si="5"/>
        <v>1.0745255866920025</v>
      </c>
      <c r="AX37" s="497">
        <f t="shared" si="5"/>
        <v>1.0613944016080399</v>
      </c>
      <c r="AY37" s="497">
        <f t="shared" si="5"/>
        <v>1.059687887717347</v>
      </c>
      <c r="AZ37" s="497">
        <f t="shared" si="5"/>
        <v>1.0741128692903754</v>
      </c>
      <c r="BA37" s="497">
        <f t="shared" si="5"/>
        <v>1.0275608219890398</v>
      </c>
      <c r="BB37" s="497">
        <f t="shared" si="5"/>
        <v>0.76282835608695054</v>
      </c>
      <c r="BC37" s="497">
        <f t="shared" si="5"/>
        <v>8.0055073671774002E-2</v>
      </c>
      <c r="BD37" s="497">
        <f t="shared" si="5"/>
        <v>0.10651791609455388</v>
      </c>
      <c r="BE37" s="497">
        <f t="shared" si="5"/>
        <v>0.12696386042654409</v>
      </c>
      <c r="BF37" s="497">
        <f t="shared" si="5"/>
        <v>0.13231680120131098</v>
      </c>
      <c r="BG37" s="497">
        <f t="shared" si="5"/>
        <v>9.5440845936047181E-2</v>
      </c>
      <c r="BH37" s="497">
        <f t="shared" si="5"/>
        <v>9.9174068329529824E-2</v>
      </c>
      <c r="BI37" s="540">
        <f t="shared" si="3"/>
        <v>-0.9096241288531387</v>
      </c>
      <c r="BJ37" s="562" t="s">
        <v>331</v>
      </c>
      <c r="BK37" s="562" t="s">
        <v>516</v>
      </c>
      <c r="BL37" s="491" t="s">
        <v>703</v>
      </c>
      <c r="BM37" s="562"/>
      <c r="BN37" s="468"/>
    </row>
    <row r="38" spans="1:66" s="409" customFormat="1" ht="64.5" thickBot="1" x14ac:dyDescent="0.25">
      <c r="A38" s="409">
        <v>37</v>
      </c>
      <c r="B38" s="21">
        <v>46</v>
      </c>
      <c r="C38" s="80" t="s">
        <v>65</v>
      </c>
      <c r="D38" s="81">
        <v>23</v>
      </c>
      <c r="E38" s="82">
        <v>1507</v>
      </c>
      <c r="F38" s="114">
        <v>4</v>
      </c>
      <c r="G38" s="80" t="s">
        <v>64</v>
      </c>
      <c r="H38" s="80" t="s">
        <v>40</v>
      </c>
      <c r="I38" s="81">
        <v>3809</v>
      </c>
      <c r="J38" s="83" t="s">
        <v>63</v>
      </c>
      <c r="K38" s="85">
        <v>14349809.34</v>
      </c>
      <c r="L38" s="85">
        <v>6211210.3540000003</v>
      </c>
      <c r="M38" s="86">
        <v>3446150.102</v>
      </c>
      <c r="N38" s="85">
        <v>10027948.606000001</v>
      </c>
      <c r="O38" s="85">
        <v>4943087.9409999996</v>
      </c>
      <c r="P38" s="85">
        <v>6382955.2029999997</v>
      </c>
      <c r="Q38" s="85">
        <v>577749.16399999999</v>
      </c>
      <c r="R38" s="85">
        <v>3212458.0120000001</v>
      </c>
      <c r="S38" s="85">
        <v>1559476.3489999999</v>
      </c>
      <c r="T38" s="85">
        <v>2229756.2089999998</v>
      </c>
      <c r="U38" s="85">
        <v>1571448.2069999999</v>
      </c>
      <c r="V38" s="85">
        <v>769111.36600000004</v>
      </c>
      <c r="W38" s="85">
        <v>503709.47</v>
      </c>
      <c r="X38" s="85">
        <v>1869915.673</v>
      </c>
      <c r="Y38" s="85">
        <v>2204675.41</v>
      </c>
      <c r="Z38" s="87">
        <v>78</v>
      </c>
      <c r="AA38" s="88">
        <f t="shared" si="0"/>
        <v>-0.36024974399098297</v>
      </c>
      <c r="AB38" s="89"/>
      <c r="AC38" s="85">
        <v>4678.0110000000004</v>
      </c>
      <c r="AD38" s="85">
        <v>2002.7370000000001</v>
      </c>
      <c r="AE38" s="120">
        <v>1158.886</v>
      </c>
      <c r="AF38" s="85">
        <v>3226.6689999999999</v>
      </c>
      <c r="AG38" s="85">
        <v>1569.6130000000001</v>
      </c>
      <c r="AH38" s="85">
        <v>1992.1030000000001</v>
      </c>
      <c r="AI38" s="85">
        <v>170.59399999999999</v>
      </c>
      <c r="AJ38" s="85">
        <v>1050.2429999999999</v>
      </c>
      <c r="AK38" s="85">
        <v>574.83000000000004</v>
      </c>
      <c r="AL38" s="85">
        <v>756.61900000000003</v>
      </c>
      <c r="AM38" s="85">
        <v>556.71699999999998</v>
      </c>
      <c r="AN38" s="85">
        <v>283.88099999999997</v>
      </c>
      <c r="AO38" s="85">
        <v>186.07900000000001</v>
      </c>
      <c r="AP38" s="85">
        <v>667.80799999999999</v>
      </c>
      <c r="AQ38" s="85">
        <v>689.16</v>
      </c>
      <c r="AR38" s="88">
        <f t="shared" si="1"/>
        <v>-0.40532545910469192</v>
      </c>
      <c r="AS38" s="91"/>
      <c r="AT38" s="92">
        <f t="shared" si="5"/>
        <v>0.65199625850917409</v>
      </c>
      <c r="AU38" s="93">
        <f t="shared" si="5"/>
        <v>0.64487817538178971</v>
      </c>
      <c r="AV38" s="94">
        <f t="shared" si="5"/>
        <v>0.67256849858480139</v>
      </c>
      <c r="AW38" s="93">
        <f t="shared" si="5"/>
        <v>0.64353520880021142</v>
      </c>
      <c r="AX38" s="93">
        <f t="shared" si="5"/>
        <v>0.63507387233837609</v>
      </c>
      <c r="AY38" s="93">
        <f t="shared" si="5"/>
        <v>0.62419457340502982</v>
      </c>
      <c r="AZ38" s="93">
        <f t="shared" si="5"/>
        <v>0.59054693846341944</v>
      </c>
      <c r="BA38" s="93">
        <f t="shared" si="5"/>
        <v>0.65385632813058536</v>
      </c>
      <c r="BB38" s="93">
        <f t="shared" si="5"/>
        <v>0.73720900014752322</v>
      </c>
      <c r="BC38" s="93">
        <f t="shared" si="5"/>
        <v>0.6786562557341892</v>
      </c>
      <c r="BD38" s="93">
        <f t="shared" si="5"/>
        <v>0.70854005562526312</v>
      </c>
      <c r="BE38" s="93">
        <f t="shared" si="5"/>
        <v>0.73820518730963591</v>
      </c>
      <c r="BF38" s="93">
        <f t="shared" si="5"/>
        <v>0.73883463020856055</v>
      </c>
      <c r="BG38" s="93">
        <f t="shared" si="5"/>
        <v>0.71426536462855783</v>
      </c>
      <c r="BH38" s="93">
        <f t="shared" si="5"/>
        <v>0.62518046590813103</v>
      </c>
      <c r="BI38" s="95">
        <f t="shared" si="3"/>
        <v>-7.0458299454082135E-2</v>
      </c>
      <c r="BJ38" s="83"/>
      <c r="BK38" s="83" t="s">
        <v>517</v>
      </c>
      <c r="BL38" s="83" t="s">
        <v>706</v>
      </c>
      <c r="BM38" s="115" t="s">
        <v>705</v>
      </c>
    </row>
    <row r="39" spans="1:66" s="409" customFormat="1" ht="102" x14ac:dyDescent="0.2">
      <c r="A39" s="409">
        <v>38</v>
      </c>
      <c r="B39" s="21">
        <v>47</v>
      </c>
      <c r="C39" s="60" t="s">
        <v>18</v>
      </c>
      <c r="D39" s="61">
        <v>24</v>
      </c>
      <c r="E39" s="62">
        <v>602</v>
      </c>
      <c r="F39" s="64">
        <v>2</v>
      </c>
      <c r="G39" s="60" t="s">
        <v>17</v>
      </c>
      <c r="H39" s="60" t="s">
        <v>9</v>
      </c>
      <c r="I39" s="61">
        <v>3405</v>
      </c>
      <c r="J39" s="63" t="s">
        <v>19</v>
      </c>
      <c r="K39" s="65">
        <v>41179260.174999997</v>
      </c>
      <c r="L39" s="65">
        <v>51466296.774999999</v>
      </c>
      <c r="M39" s="66">
        <v>35560729.450000003</v>
      </c>
      <c r="N39" s="65">
        <v>43585260.200000003</v>
      </c>
      <c r="O39" s="65">
        <v>37807777.174999997</v>
      </c>
      <c r="P39" s="65">
        <v>43814759.600000001</v>
      </c>
      <c r="Q39" s="65">
        <v>39027526.5</v>
      </c>
      <c r="R39" s="65">
        <v>46944987.575000003</v>
      </c>
      <c r="S39" s="65">
        <v>36535383.964000002</v>
      </c>
      <c r="T39" s="65">
        <v>38837685.722999997</v>
      </c>
      <c r="U39" s="65">
        <v>28951815.942000002</v>
      </c>
      <c r="V39" s="65">
        <v>31941291.963</v>
      </c>
      <c r="W39" s="65">
        <v>25593204.032000002</v>
      </c>
      <c r="X39" s="65">
        <v>28769557.510000002</v>
      </c>
      <c r="Y39" s="65">
        <v>26042087.039999999</v>
      </c>
      <c r="Z39" s="67">
        <v>75.666666666666671</v>
      </c>
      <c r="AA39" s="68">
        <f t="shared" si="0"/>
        <v>-0.2676728671548666</v>
      </c>
      <c r="AB39" s="69"/>
      <c r="AC39" s="65">
        <v>21234.684000000001</v>
      </c>
      <c r="AD39" s="65">
        <v>26530.444</v>
      </c>
      <c r="AE39" s="117">
        <v>19498.153999999999</v>
      </c>
      <c r="AF39" s="65">
        <v>22614.174999999999</v>
      </c>
      <c r="AG39" s="65">
        <v>20146.821</v>
      </c>
      <c r="AH39" s="65">
        <v>22822.111000000001</v>
      </c>
      <c r="AI39" s="65">
        <v>19969.108</v>
      </c>
      <c r="AJ39" s="65">
        <v>24717.822</v>
      </c>
      <c r="AK39" s="65">
        <v>18729.659</v>
      </c>
      <c r="AL39" s="65">
        <v>20293.338</v>
      </c>
      <c r="AM39" s="65">
        <v>719.90200000000004</v>
      </c>
      <c r="AN39" s="65">
        <v>1505.538</v>
      </c>
      <c r="AO39" s="65">
        <v>1301.278</v>
      </c>
      <c r="AP39" s="65">
        <v>1481.268</v>
      </c>
      <c r="AQ39" s="65">
        <v>1475.1869999999999</v>
      </c>
      <c r="AR39" s="68">
        <f t="shared" si="1"/>
        <v>-0.92434222234576657</v>
      </c>
      <c r="AS39" s="32"/>
      <c r="AT39" s="33">
        <f t="shared" si="5"/>
        <v>1.0313290675820161</v>
      </c>
      <c r="AU39" s="34">
        <f t="shared" si="5"/>
        <v>1.0309832127998488</v>
      </c>
      <c r="AV39" s="35">
        <f t="shared" si="5"/>
        <v>1.0966115882080141</v>
      </c>
      <c r="AW39" s="34">
        <f t="shared" si="5"/>
        <v>1.0376982904876635</v>
      </c>
      <c r="AX39" s="34">
        <f t="shared" si="5"/>
        <v>1.0657500919319784</v>
      </c>
      <c r="AY39" s="34">
        <f t="shared" si="5"/>
        <v>1.0417544776395395</v>
      </c>
      <c r="AZ39" s="34">
        <f t="shared" si="5"/>
        <v>1.0233345431204819</v>
      </c>
      <c r="BA39" s="34">
        <f t="shared" si="5"/>
        <v>1.0530547893110183</v>
      </c>
      <c r="BB39" s="34">
        <f t="shared" si="5"/>
        <v>1.0252887457515265</v>
      </c>
      <c r="BC39" s="34">
        <f t="shared" si="5"/>
        <v>1.0450333289546199</v>
      </c>
      <c r="BD39" s="34">
        <f t="shared" si="5"/>
        <v>4.973104287773867E-2</v>
      </c>
      <c r="BE39" s="34">
        <f t="shared" si="5"/>
        <v>9.4269073507983206E-2</v>
      </c>
      <c r="BF39" s="34">
        <f t="shared" si="5"/>
        <v>0.10168933896459158</v>
      </c>
      <c r="BG39" s="34">
        <f t="shared" si="5"/>
        <v>0.10297468075309302</v>
      </c>
      <c r="BH39" s="34">
        <f t="shared" si="5"/>
        <v>0.11329253279386936</v>
      </c>
      <c r="BI39" s="36">
        <f t="shared" si="3"/>
        <v>-0.89668855042923445</v>
      </c>
      <c r="BJ39" s="63" t="s">
        <v>321</v>
      </c>
      <c r="BK39" s="63" t="s">
        <v>518</v>
      </c>
      <c r="BL39" s="25" t="s">
        <v>710</v>
      </c>
      <c r="BM39" s="1099" t="s">
        <v>707</v>
      </c>
    </row>
    <row r="40" spans="1:66" s="409" customFormat="1" ht="102" x14ac:dyDescent="0.2">
      <c r="A40" s="409">
        <v>39</v>
      </c>
      <c r="B40" s="21">
        <v>48</v>
      </c>
      <c r="C40" s="22"/>
      <c r="D40" s="23"/>
      <c r="E40" s="24"/>
      <c r="F40" s="26">
        <v>1</v>
      </c>
      <c r="G40" s="22"/>
      <c r="H40" s="22"/>
      <c r="I40" s="23">
        <v>3407</v>
      </c>
      <c r="J40" s="25" t="s">
        <v>16</v>
      </c>
      <c r="K40" s="27">
        <v>52812533.625</v>
      </c>
      <c r="L40" s="27">
        <v>38796729.975000001</v>
      </c>
      <c r="M40" s="28">
        <v>38259355.25</v>
      </c>
      <c r="N40" s="27">
        <v>35838631.350000001</v>
      </c>
      <c r="O40" s="27">
        <v>38946569.799999997</v>
      </c>
      <c r="P40" s="27">
        <v>35473163.950000003</v>
      </c>
      <c r="Q40" s="27">
        <v>39865595.850000001</v>
      </c>
      <c r="R40" s="27">
        <v>32053636.425000001</v>
      </c>
      <c r="S40" s="27">
        <v>39789804.342</v>
      </c>
      <c r="T40" s="27">
        <v>28030942.493000001</v>
      </c>
      <c r="U40" s="27">
        <v>32741504.778000001</v>
      </c>
      <c r="V40" s="27">
        <v>32487812.68</v>
      </c>
      <c r="W40" s="27">
        <v>26283081.920000002</v>
      </c>
      <c r="X40" s="27">
        <v>24369677.298</v>
      </c>
      <c r="Y40" s="27">
        <v>28512201.995000001</v>
      </c>
      <c r="Z40" s="29">
        <v>76</v>
      </c>
      <c r="AA40" s="30">
        <f t="shared" si="0"/>
        <v>-0.25476522516672567</v>
      </c>
      <c r="AB40" s="31"/>
      <c r="AC40" s="27">
        <v>28464.962</v>
      </c>
      <c r="AD40" s="27">
        <v>20235.319</v>
      </c>
      <c r="AE40" s="118">
        <v>20475.995999999999</v>
      </c>
      <c r="AF40" s="27">
        <v>18152.5</v>
      </c>
      <c r="AG40" s="27">
        <v>21144.244999999999</v>
      </c>
      <c r="AH40" s="27">
        <v>18876.475999999999</v>
      </c>
      <c r="AI40" s="27">
        <v>20498.008000000002</v>
      </c>
      <c r="AJ40" s="27">
        <v>17323.278999999999</v>
      </c>
      <c r="AK40" s="27">
        <v>21194.394</v>
      </c>
      <c r="AL40" s="27">
        <v>12527.227999999999</v>
      </c>
      <c r="AM40" s="27">
        <v>540.101</v>
      </c>
      <c r="AN40" s="27">
        <v>1323.414</v>
      </c>
      <c r="AO40" s="27">
        <v>1546.85</v>
      </c>
      <c r="AP40" s="27">
        <v>1388.9549999999999</v>
      </c>
      <c r="AQ40" s="27">
        <v>1669.9</v>
      </c>
      <c r="AR40" s="30">
        <f t="shared" si="1"/>
        <v>-0.91844596961241831</v>
      </c>
      <c r="AS40" s="32"/>
      <c r="AT40" s="33">
        <f t="shared" si="5"/>
        <v>1.0779623716641942</v>
      </c>
      <c r="AU40" s="34">
        <f t="shared" si="5"/>
        <v>1.0431455956746518</v>
      </c>
      <c r="AV40" s="35">
        <f t="shared" si="5"/>
        <v>1.0703785187284358</v>
      </c>
      <c r="AW40" s="34">
        <f t="shared" si="5"/>
        <v>1.0130130150743046</v>
      </c>
      <c r="AX40" s="34">
        <f t="shared" si="5"/>
        <v>1.0858078186901072</v>
      </c>
      <c r="AY40" s="34">
        <f t="shared" si="5"/>
        <v>1.0642679647412729</v>
      </c>
      <c r="AZ40" s="34">
        <f t="shared" si="5"/>
        <v>1.028355782119835</v>
      </c>
      <c r="BA40" s="34">
        <f t="shared" si="5"/>
        <v>1.0808932110110812</v>
      </c>
      <c r="BB40" s="34">
        <f t="shared" si="5"/>
        <v>1.0653178295540562</v>
      </c>
      <c r="BC40" s="34">
        <f t="shared" si="5"/>
        <v>0.89381425566609829</v>
      </c>
      <c r="BD40" s="34">
        <f t="shared" si="5"/>
        <v>3.2991825126065071E-2</v>
      </c>
      <c r="BE40" s="34">
        <f t="shared" si="5"/>
        <v>8.1471412867060403E-2</v>
      </c>
      <c r="BF40" s="34">
        <f t="shared" si="5"/>
        <v>0.11770689637602437</v>
      </c>
      <c r="BG40" s="34">
        <f t="shared" si="5"/>
        <v>0.11399043023963149</v>
      </c>
      <c r="BH40" s="34">
        <f t="shared" si="5"/>
        <v>0.11713581436416869</v>
      </c>
      <c r="BI40" s="36">
        <f t="shared" si="3"/>
        <v>-0.89056598921349706</v>
      </c>
      <c r="BJ40" s="25" t="s">
        <v>321</v>
      </c>
      <c r="BK40" s="25" t="s">
        <v>519</v>
      </c>
      <c r="BL40" s="25" t="s">
        <v>711</v>
      </c>
      <c r="BM40" s="1100"/>
    </row>
    <row r="41" spans="1:66" s="409" customFormat="1" ht="76.5" x14ac:dyDescent="0.2">
      <c r="A41" s="409">
        <v>40</v>
      </c>
      <c r="B41" s="21">
        <v>49</v>
      </c>
      <c r="C41" s="22"/>
      <c r="D41" s="23"/>
      <c r="E41" s="24">
        <v>1552</v>
      </c>
      <c r="F41" s="26">
        <v>1</v>
      </c>
      <c r="G41" s="22" t="s">
        <v>67</v>
      </c>
      <c r="H41" s="22" t="s">
        <v>9</v>
      </c>
      <c r="I41" s="23">
        <v>2866</v>
      </c>
      <c r="J41" s="25" t="s">
        <v>66</v>
      </c>
      <c r="K41" s="27">
        <v>11909123.199999999</v>
      </c>
      <c r="L41" s="27">
        <v>9992375.0500000007</v>
      </c>
      <c r="M41" s="28">
        <v>13098633.425000001</v>
      </c>
      <c r="N41" s="27">
        <v>12088150.5</v>
      </c>
      <c r="O41" s="27">
        <v>10914261.475</v>
      </c>
      <c r="P41" s="27">
        <v>10947287.1</v>
      </c>
      <c r="Q41" s="27">
        <v>10825024.5</v>
      </c>
      <c r="R41" s="27">
        <v>9716173.8499999996</v>
      </c>
      <c r="S41" s="27">
        <v>10395760.564999999</v>
      </c>
      <c r="T41" s="27">
        <v>6395205.6059999997</v>
      </c>
      <c r="U41" s="27">
        <v>3657410.2609999999</v>
      </c>
      <c r="V41" s="27">
        <v>5527961.04</v>
      </c>
      <c r="W41" s="27">
        <v>4615976.3099999996</v>
      </c>
      <c r="X41" s="27">
        <v>3384509.8480000002</v>
      </c>
      <c r="Y41" s="27">
        <v>2151130.057</v>
      </c>
      <c r="Z41" s="29">
        <v>63</v>
      </c>
      <c r="AA41" s="30">
        <f t="shared" si="0"/>
        <v>-0.835774466907795</v>
      </c>
      <c r="AB41" s="31"/>
      <c r="AC41" s="27">
        <v>15633.346</v>
      </c>
      <c r="AD41" s="27">
        <v>13184.002</v>
      </c>
      <c r="AE41" s="118">
        <v>17971.2</v>
      </c>
      <c r="AF41" s="27">
        <v>15420.168</v>
      </c>
      <c r="AG41" s="27">
        <v>14860.16</v>
      </c>
      <c r="AH41" s="27">
        <v>15445.056</v>
      </c>
      <c r="AI41" s="27">
        <v>14769.803</v>
      </c>
      <c r="AJ41" s="27">
        <v>13537.087</v>
      </c>
      <c r="AK41" s="27">
        <v>12833.471</v>
      </c>
      <c r="AL41" s="27">
        <v>6960.3959999999997</v>
      </c>
      <c r="AM41" s="27">
        <v>1315.028</v>
      </c>
      <c r="AN41" s="27">
        <v>2596.777</v>
      </c>
      <c r="AO41" s="27">
        <v>1211.9690000000001</v>
      </c>
      <c r="AP41" s="27">
        <v>831.27</v>
      </c>
      <c r="AQ41" s="27">
        <v>573.37599999999998</v>
      </c>
      <c r="AR41" s="30">
        <f t="shared" si="1"/>
        <v>-0.96809472934472929</v>
      </c>
      <c r="AS41" s="32"/>
      <c r="AT41" s="33">
        <f t="shared" si="5"/>
        <v>2.625440301096222</v>
      </c>
      <c r="AU41" s="34">
        <f t="shared" si="5"/>
        <v>2.6388124813229461</v>
      </c>
      <c r="AV41" s="35">
        <f t="shared" si="5"/>
        <v>2.7439809050156696</v>
      </c>
      <c r="AW41" s="34">
        <f t="shared" si="5"/>
        <v>2.5512865677838805</v>
      </c>
      <c r="AX41" s="34">
        <f t="shared" si="5"/>
        <v>2.7230720161942976</v>
      </c>
      <c r="AY41" s="34">
        <f t="shared" si="5"/>
        <v>2.8217138837986631</v>
      </c>
      <c r="AZ41" s="34">
        <f t="shared" si="5"/>
        <v>2.7288257869531845</v>
      </c>
      <c r="BA41" s="34">
        <f t="shared" si="5"/>
        <v>2.7865057190181917</v>
      </c>
      <c r="BB41" s="34">
        <f t="shared" si="5"/>
        <v>2.4689816429992009</v>
      </c>
      <c r="BC41" s="34">
        <f t="shared" si="5"/>
        <v>2.1767544091060143</v>
      </c>
      <c r="BD41" s="34">
        <f t="shared" si="5"/>
        <v>0.71910335792651725</v>
      </c>
      <c r="BE41" s="34">
        <f t="shared" si="5"/>
        <v>0.93950625961719869</v>
      </c>
      <c r="BF41" s="34">
        <f t="shared" si="5"/>
        <v>0.52511924611675487</v>
      </c>
      <c r="BG41" s="34">
        <f t="shared" si="5"/>
        <v>0.4912203168746696</v>
      </c>
      <c r="BH41" s="34">
        <f t="shared" si="5"/>
        <v>0.53309282545160397</v>
      </c>
      <c r="BI41" s="36">
        <f t="shared" si="3"/>
        <v>-0.80572283703681258</v>
      </c>
      <c r="BJ41" s="25"/>
      <c r="BK41" s="25" t="s">
        <v>520</v>
      </c>
      <c r="BL41" s="25" t="s">
        <v>712</v>
      </c>
      <c r="BM41" s="25"/>
    </row>
    <row r="42" spans="1:66" s="409" customFormat="1" ht="76.5" x14ac:dyDescent="0.2">
      <c r="A42" s="409">
        <v>41</v>
      </c>
      <c r="B42" s="21">
        <v>50</v>
      </c>
      <c r="C42" s="22"/>
      <c r="D42" s="23"/>
      <c r="E42" s="24"/>
      <c r="F42" s="26">
        <v>2</v>
      </c>
      <c r="G42" s="22"/>
      <c r="H42" s="22"/>
      <c r="I42" s="23">
        <v>2876</v>
      </c>
      <c r="J42" s="25" t="s">
        <v>68</v>
      </c>
      <c r="K42" s="27">
        <v>11943752.625</v>
      </c>
      <c r="L42" s="27">
        <v>14644149.324999999</v>
      </c>
      <c r="M42" s="28">
        <v>10616739.9</v>
      </c>
      <c r="N42" s="27">
        <v>13264962.375</v>
      </c>
      <c r="O42" s="27">
        <v>10498570.4</v>
      </c>
      <c r="P42" s="27">
        <v>12304876.824999999</v>
      </c>
      <c r="Q42" s="27">
        <v>9519109.6750000007</v>
      </c>
      <c r="R42" s="27">
        <v>12116305.074999999</v>
      </c>
      <c r="S42" s="27">
        <v>9114744.1799999997</v>
      </c>
      <c r="T42" s="27">
        <v>5459077.3859999999</v>
      </c>
      <c r="U42" s="27">
        <v>6418144.0029999996</v>
      </c>
      <c r="V42" s="27">
        <v>6318382.9740000004</v>
      </c>
      <c r="W42" s="27">
        <v>4385366.6370000001</v>
      </c>
      <c r="X42" s="27">
        <v>4835446.4060000004</v>
      </c>
      <c r="Y42" s="27">
        <v>4067322.4410000001</v>
      </c>
      <c r="Z42" s="29">
        <v>68</v>
      </c>
      <c r="AA42" s="30">
        <f t="shared" si="0"/>
        <v>-0.61689534835453586</v>
      </c>
      <c r="AB42" s="31"/>
      <c r="AC42" s="27">
        <v>15044.019</v>
      </c>
      <c r="AD42" s="27">
        <v>18866.899000000001</v>
      </c>
      <c r="AE42" s="118">
        <v>14415.078</v>
      </c>
      <c r="AF42" s="27">
        <v>16840.59</v>
      </c>
      <c r="AG42" s="27">
        <v>14181.983</v>
      </c>
      <c r="AH42" s="27">
        <v>17585.940999999999</v>
      </c>
      <c r="AI42" s="27">
        <v>13111.31</v>
      </c>
      <c r="AJ42" s="27">
        <v>17093.583999999999</v>
      </c>
      <c r="AK42" s="27">
        <v>11518.563</v>
      </c>
      <c r="AL42" s="27">
        <v>5516.5259999999998</v>
      </c>
      <c r="AM42" s="27">
        <v>4274.4279999999999</v>
      </c>
      <c r="AN42" s="27">
        <v>3085.1480000000001</v>
      </c>
      <c r="AO42" s="27">
        <v>961.245</v>
      </c>
      <c r="AP42" s="27">
        <v>2140.29</v>
      </c>
      <c r="AQ42" s="27">
        <v>1313.78</v>
      </c>
      <c r="AR42" s="30">
        <f t="shared" si="1"/>
        <v>-0.90886070821122156</v>
      </c>
      <c r="AS42" s="32"/>
      <c r="AT42" s="33">
        <f t="shared" si="5"/>
        <v>2.5191444384925883</v>
      </c>
      <c r="AU42" s="34">
        <f t="shared" si="5"/>
        <v>2.5767149161462135</v>
      </c>
      <c r="AV42" s="35">
        <f t="shared" si="5"/>
        <v>2.7155375634661634</v>
      </c>
      <c r="AW42" s="34">
        <f t="shared" si="5"/>
        <v>2.5391085966046698</v>
      </c>
      <c r="AX42" s="34">
        <f t="shared" si="5"/>
        <v>2.7016979378449468</v>
      </c>
      <c r="AY42" s="34">
        <f t="shared" si="5"/>
        <v>2.8583692872520894</v>
      </c>
      <c r="AZ42" s="34">
        <f t="shared" si="5"/>
        <v>2.7547345177531004</v>
      </c>
      <c r="BA42" s="34">
        <f t="shared" si="5"/>
        <v>2.8215836254024005</v>
      </c>
      <c r="BB42" s="34">
        <f t="shared" si="5"/>
        <v>2.5274572215146911</v>
      </c>
      <c r="BC42" s="34">
        <f t="shared" si="5"/>
        <v>2.0210470048097613</v>
      </c>
      <c r="BD42" s="34">
        <f t="shared" si="5"/>
        <v>1.3319825787648349</v>
      </c>
      <c r="BE42" s="34">
        <f t="shared" si="5"/>
        <v>0.97656252009266065</v>
      </c>
      <c r="BF42" s="34">
        <f t="shared" si="5"/>
        <v>0.43838751902284789</v>
      </c>
      <c r="BG42" s="34">
        <f t="shared" si="5"/>
        <v>0.88525022109406448</v>
      </c>
      <c r="BH42" s="34">
        <f t="shared" si="5"/>
        <v>0.64601713734650035</v>
      </c>
      <c r="BI42" s="36">
        <f t="shared" si="3"/>
        <v>-0.76210340595623649</v>
      </c>
      <c r="BJ42" s="25"/>
      <c r="BK42" s="25" t="s">
        <v>520</v>
      </c>
      <c r="BL42" s="25" t="s">
        <v>713</v>
      </c>
      <c r="BM42" s="25"/>
    </row>
    <row r="43" spans="1:66" s="409" customFormat="1" ht="76.5" x14ac:dyDescent="0.2">
      <c r="A43" s="409">
        <v>42</v>
      </c>
      <c r="B43" s="21">
        <v>51</v>
      </c>
      <c r="C43" s="22"/>
      <c r="D43" s="23"/>
      <c r="E43" s="24">
        <v>1554</v>
      </c>
      <c r="F43" s="26">
        <v>3</v>
      </c>
      <c r="G43" s="22" t="s">
        <v>70</v>
      </c>
      <c r="H43" s="22" t="s">
        <v>9</v>
      </c>
      <c r="I43" s="23">
        <v>3797</v>
      </c>
      <c r="J43" s="25" t="s">
        <v>69</v>
      </c>
      <c r="K43" s="27">
        <v>22188267.699999999</v>
      </c>
      <c r="L43" s="27">
        <v>18143738.75</v>
      </c>
      <c r="M43" s="28">
        <v>15191281.975</v>
      </c>
      <c r="N43" s="27">
        <v>19594810.75</v>
      </c>
      <c r="O43" s="27">
        <v>18511297.125</v>
      </c>
      <c r="P43" s="27">
        <v>22255774.800000001</v>
      </c>
      <c r="Q43" s="27">
        <v>18039440.625</v>
      </c>
      <c r="R43" s="27">
        <v>21134996.649999999</v>
      </c>
      <c r="S43" s="27">
        <v>14317495.775</v>
      </c>
      <c r="T43" s="27">
        <v>17081268.574999999</v>
      </c>
      <c r="U43" s="27">
        <v>11758234.122</v>
      </c>
      <c r="V43" s="27">
        <v>11425504.710000001</v>
      </c>
      <c r="W43" s="27">
        <v>8271871.659</v>
      </c>
      <c r="X43" s="27">
        <v>12748700.33</v>
      </c>
      <c r="Y43" s="27">
        <v>10167413.341</v>
      </c>
      <c r="Z43" s="29">
        <v>77</v>
      </c>
      <c r="AA43" s="30">
        <f t="shared" si="0"/>
        <v>-0.33070735190536804</v>
      </c>
      <c r="AB43" s="31"/>
      <c r="AC43" s="27">
        <v>14938.603999999999</v>
      </c>
      <c r="AD43" s="27">
        <v>12242.208000000001</v>
      </c>
      <c r="AE43" s="118">
        <v>10095.924999999999</v>
      </c>
      <c r="AF43" s="27">
        <v>13782.919</v>
      </c>
      <c r="AG43" s="27">
        <v>12693.880999999999</v>
      </c>
      <c r="AH43" s="27">
        <v>15479.773999999999</v>
      </c>
      <c r="AI43" s="27">
        <v>12860.26</v>
      </c>
      <c r="AJ43" s="27">
        <v>14039.912</v>
      </c>
      <c r="AK43" s="27">
        <v>9116.9840000000004</v>
      </c>
      <c r="AL43" s="27">
        <v>10734.445</v>
      </c>
      <c r="AM43" s="27">
        <v>5852.1</v>
      </c>
      <c r="AN43" s="27">
        <v>6013.4440000000004</v>
      </c>
      <c r="AO43" s="27">
        <v>4960.18</v>
      </c>
      <c r="AP43" s="27">
        <v>8553.5329999999994</v>
      </c>
      <c r="AQ43" s="27">
        <v>7276.125</v>
      </c>
      <c r="AR43" s="30">
        <f t="shared" si="1"/>
        <v>-0.27930080700876836</v>
      </c>
      <c r="AS43" s="32"/>
      <c r="AT43" s="33">
        <f t="shared" si="5"/>
        <v>1.3465317979735751</v>
      </c>
      <c r="AU43" s="34">
        <f t="shared" si="5"/>
        <v>1.3494691660504647</v>
      </c>
      <c r="AV43" s="35">
        <f t="shared" si="5"/>
        <v>1.3291735373768547</v>
      </c>
      <c r="AW43" s="34">
        <f t="shared" si="5"/>
        <v>1.4067927652733263</v>
      </c>
      <c r="AX43" s="34">
        <f t="shared" si="5"/>
        <v>1.3714739614715141</v>
      </c>
      <c r="AY43" s="34">
        <f t="shared" si="5"/>
        <v>1.3910793166365072</v>
      </c>
      <c r="AZ43" s="34">
        <f t="shared" si="5"/>
        <v>1.4257936559493511</v>
      </c>
      <c r="BA43" s="34">
        <f t="shared" si="5"/>
        <v>1.3285937284499167</v>
      </c>
      <c r="BB43" s="34">
        <f t="shared" si="5"/>
        <v>1.2735445001379788</v>
      </c>
      <c r="BC43" s="34">
        <f t="shared" si="5"/>
        <v>1.2568674220966052</v>
      </c>
      <c r="BD43" s="34">
        <f t="shared" si="5"/>
        <v>0.99540457168658514</v>
      </c>
      <c r="BE43" s="34">
        <f t="shared" si="5"/>
        <v>1.0526351618824898</v>
      </c>
      <c r="BF43" s="34">
        <f t="shared" si="5"/>
        <v>1.1992884330121834</v>
      </c>
      <c r="BG43" s="34">
        <f t="shared" si="5"/>
        <v>1.3418674497936058</v>
      </c>
      <c r="BH43" s="34">
        <f t="shared" si="5"/>
        <v>1.4312637356168247</v>
      </c>
      <c r="BI43" s="36">
        <f t="shared" si="3"/>
        <v>7.680727562591011E-2</v>
      </c>
      <c r="BJ43" s="25"/>
      <c r="BK43" s="25" t="s">
        <v>521</v>
      </c>
      <c r="BL43" s="25" t="s">
        <v>714</v>
      </c>
      <c r="BM43" s="25" t="s">
        <v>708</v>
      </c>
    </row>
    <row r="44" spans="1:66" s="409" customFormat="1" ht="114.75" x14ac:dyDescent="0.2">
      <c r="A44" s="409">
        <v>43</v>
      </c>
      <c r="B44" s="21">
        <v>52</v>
      </c>
      <c r="C44" s="22"/>
      <c r="D44" s="23"/>
      <c r="E44" s="24">
        <v>1571</v>
      </c>
      <c r="F44" s="26" t="s">
        <v>351</v>
      </c>
      <c r="G44" s="22" t="s">
        <v>72</v>
      </c>
      <c r="H44" s="22" t="s">
        <v>9</v>
      </c>
      <c r="I44" s="23">
        <v>983</v>
      </c>
      <c r="J44" s="25" t="s">
        <v>71</v>
      </c>
      <c r="K44" s="27">
        <v>35236291.204000004</v>
      </c>
      <c r="L44" s="27">
        <v>30327651.778000001</v>
      </c>
      <c r="M44" s="28">
        <v>46246757.5</v>
      </c>
      <c r="N44" s="27">
        <v>37634373.853</v>
      </c>
      <c r="O44" s="27">
        <v>44474317.899999999</v>
      </c>
      <c r="P44" s="27">
        <v>41921086.399999999</v>
      </c>
      <c r="Q44" s="27">
        <v>41017091.100000001</v>
      </c>
      <c r="R44" s="27">
        <v>43178578.361000001</v>
      </c>
      <c r="S44" s="27">
        <v>41677273.816</v>
      </c>
      <c r="T44" s="27">
        <v>40109181.048</v>
      </c>
      <c r="U44" s="27">
        <v>42066516.523000002</v>
      </c>
      <c r="V44" s="27">
        <v>37237008.182000004</v>
      </c>
      <c r="W44" s="27">
        <v>20277459.835000001</v>
      </c>
      <c r="X44" s="27">
        <v>26378165.359999999</v>
      </c>
      <c r="Y44" s="27">
        <v>29096586.285</v>
      </c>
      <c r="Z44" s="29">
        <v>23.666666666666668</v>
      </c>
      <c r="AA44" s="30">
        <f t="shared" si="0"/>
        <v>-0.37084051168344073</v>
      </c>
      <c r="AB44" s="31"/>
      <c r="AC44" s="27">
        <v>32600.675000000003</v>
      </c>
      <c r="AD44" s="27">
        <v>32022.3</v>
      </c>
      <c r="AE44" s="118">
        <v>48730.967999999993</v>
      </c>
      <c r="AF44" s="27">
        <v>41665.754000000001</v>
      </c>
      <c r="AG44" s="27">
        <v>54512.971000000005</v>
      </c>
      <c r="AH44" s="27">
        <v>48097.346000000005</v>
      </c>
      <c r="AI44" s="27">
        <v>48553.705000000002</v>
      </c>
      <c r="AJ44" s="27">
        <v>44785.676999999996</v>
      </c>
      <c r="AK44" s="27">
        <v>42700.019</v>
      </c>
      <c r="AL44" s="27">
        <v>40897.517999999996</v>
      </c>
      <c r="AM44" s="27">
        <v>2473.4769999999999</v>
      </c>
      <c r="AN44" s="27">
        <v>5668.4169999999995</v>
      </c>
      <c r="AO44" s="27">
        <v>4646.567</v>
      </c>
      <c r="AP44" s="27">
        <v>4443.5779999999995</v>
      </c>
      <c r="AQ44" s="27">
        <v>3849.989</v>
      </c>
      <c r="AR44" s="30">
        <f t="shared" si="1"/>
        <v>-0.92099502312369408</v>
      </c>
      <c r="AS44" s="32"/>
      <c r="AT44" s="33">
        <f t="shared" si="5"/>
        <v>1.8504033135189435</v>
      </c>
      <c r="AU44" s="34">
        <f t="shared" si="5"/>
        <v>2.1117559799489203</v>
      </c>
      <c r="AV44" s="35">
        <f t="shared" si="5"/>
        <v>2.107432850832839</v>
      </c>
      <c r="AW44" s="34">
        <f t="shared" si="5"/>
        <v>2.214239257055084</v>
      </c>
      <c r="AX44" s="34">
        <f t="shared" si="5"/>
        <v>2.4514359555810077</v>
      </c>
      <c r="AY44" s="34">
        <f t="shared" si="5"/>
        <v>2.2946612375961712</v>
      </c>
      <c r="AZ44" s="34">
        <f t="shared" si="5"/>
        <v>2.3674865134451233</v>
      </c>
      <c r="BA44" s="34">
        <f t="shared" si="5"/>
        <v>2.0744396272412509</v>
      </c>
      <c r="BB44" s="34">
        <f t="shared" si="5"/>
        <v>2.0490792746433124</v>
      </c>
      <c r="BC44" s="34">
        <f t="shared" si="5"/>
        <v>2.0393095511502253</v>
      </c>
      <c r="BD44" s="34">
        <f t="shared" si="5"/>
        <v>0.11759837535621086</v>
      </c>
      <c r="BE44" s="34">
        <f t="shared" si="5"/>
        <v>0.30445072129828382</v>
      </c>
      <c r="BF44" s="34">
        <f t="shared" si="5"/>
        <v>0.45829872556125317</v>
      </c>
      <c r="BG44" s="34">
        <f t="shared" si="5"/>
        <v>0.33691334779015875</v>
      </c>
      <c r="BH44" s="34">
        <f t="shared" si="5"/>
        <v>0.2646350992717495</v>
      </c>
      <c r="BI44" s="36">
        <f t="shared" si="3"/>
        <v>-0.87442774313441685</v>
      </c>
      <c r="BJ44" s="25" t="s">
        <v>321</v>
      </c>
      <c r="BK44" s="25" t="s">
        <v>522</v>
      </c>
      <c r="BL44" s="25" t="s">
        <v>715</v>
      </c>
      <c r="BM44" s="25"/>
    </row>
    <row r="45" spans="1:66" s="409" customFormat="1" ht="114.75" x14ac:dyDescent="0.2">
      <c r="A45" s="409">
        <v>44</v>
      </c>
      <c r="B45" s="21">
        <v>53</v>
      </c>
      <c r="C45" s="22"/>
      <c r="D45" s="23"/>
      <c r="E45" s="24">
        <v>1572</v>
      </c>
      <c r="F45" s="26" t="s">
        <v>350</v>
      </c>
      <c r="G45" s="22" t="s">
        <v>74</v>
      </c>
      <c r="H45" s="22" t="s">
        <v>9</v>
      </c>
      <c r="I45" s="23">
        <v>2727</v>
      </c>
      <c r="J45" s="25" t="s">
        <v>73</v>
      </c>
      <c r="K45" s="27">
        <v>28293670.855999999</v>
      </c>
      <c r="L45" s="27">
        <v>29922788.710000001</v>
      </c>
      <c r="M45" s="28">
        <v>29581223.865000002</v>
      </c>
      <c r="N45" s="27">
        <v>25318969.938000001</v>
      </c>
      <c r="O45" s="27">
        <v>32606920.030000001</v>
      </c>
      <c r="P45" s="27">
        <v>33247880.214000002</v>
      </c>
      <c r="Q45" s="27">
        <v>31195014.148000002</v>
      </c>
      <c r="R45" s="27">
        <v>29866120.801999997</v>
      </c>
      <c r="S45" s="27">
        <v>26786290.532000002</v>
      </c>
      <c r="T45" s="27">
        <v>22869998.206</v>
      </c>
      <c r="U45" s="27">
        <v>28885914.185000002</v>
      </c>
      <c r="V45" s="27">
        <v>14136296.598000001</v>
      </c>
      <c r="W45" s="27">
        <v>11258702.402000001</v>
      </c>
      <c r="X45" s="27">
        <v>10983894.168000001</v>
      </c>
      <c r="Y45" s="27">
        <v>12601227.059</v>
      </c>
      <c r="Z45" s="29">
        <v>57.5</v>
      </c>
      <c r="AA45" s="30">
        <f t="shared" si="0"/>
        <v>-0.574012653549823</v>
      </c>
      <c r="AB45" s="31"/>
      <c r="AC45" s="27">
        <v>29212.495999999999</v>
      </c>
      <c r="AD45" s="27">
        <v>33642.076000000001</v>
      </c>
      <c r="AE45" s="118">
        <v>33904.702999999994</v>
      </c>
      <c r="AF45" s="27">
        <v>30106.187000000005</v>
      </c>
      <c r="AG45" s="27">
        <v>38799.645000000004</v>
      </c>
      <c r="AH45" s="27">
        <v>37727.254999999997</v>
      </c>
      <c r="AI45" s="27">
        <v>35952.207000000002</v>
      </c>
      <c r="AJ45" s="27">
        <v>33832.480000000003</v>
      </c>
      <c r="AK45" s="27">
        <v>29823.880999999998</v>
      </c>
      <c r="AL45" s="27">
        <v>25673.195</v>
      </c>
      <c r="AM45" s="27">
        <v>2575.4760000000001</v>
      </c>
      <c r="AN45" s="27">
        <v>1124.0360000000001</v>
      </c>
      <c r="AO45" s="27">
        <v>817.8</v>
      </c>
      <c r="AP45" s="27">
        <v>849.95600000000002</v>
      </c>
      <c r="AQ45" s="27">
        <v>625.31200000000001</v>
      </c>
      <c r="AR45" s="30">
        <f t="shared" si="1"/>
        <v>-0.98155677694625443</v>
      </c>
      <c r="AS45" s="32"/>
      <c r="AT45" s="33">
        <f t="shared" si="5"/>
        <v>2.0649491646860771</v>
      </c>
      <c r="AU45" s="34">
        <f t="shared" si="5"/>
        <v>2.2485922903808118</v>
      </c>
      <c r="AV45" s="35">
        <f t="shared" si="5"/>
        <v>2.2923123907740313</v>
      </c>
      <c r="AW45" s="34">
        <f t="shared" si="5"/>
        <v>2.3781525925993621</v>
      </c>
      <c r="AX45" s="34">
        <f t="shared" si="5"/>
        <v>2.3798411480938642</v>
      </c>
      <c r="AY45" s="34">
        <f t="shared" si="5"/>
        <v>2.2694532557966705</v>
      </c>
      <c r="AZ45" s="34">
        <f t="shared" si="5"/>
        <v>2.3049969991634058</v>
      </c>
      <c r="BA45" s="34">
        <f t="shared" si="5"/>
        <v>2.2656092650461921</v>
      </c>
      <c r="BB45" s="34">
        <f t="shared" si="5"/>
        <v>2.2268018757110966</v>
      </c>
      <c r="BC45" s="34">
        <f t="shared" si="5"/>
        <v>2.2451418464269555</v>
      </c>
      <c r="BD45" s="34">
        <f t="shared" si="5"/>
        <v>0.17832054637463432</v>
      </c>
      <c r="BE45" s="34">
        <f t="shared" si="5"/>
        <v>0.15902835544056543</v>
      </c>
      <c r="BF45" s="34">
        <f t="shared" si="5"/>
        <v>0.14527429019790516</v>
      </c>
      <c r="BG45" s="34">
        <f t="shared" si="5"/>
        <v>0.15476405489707371</v>
      </c>
      <c r="BH45" s="34">
        <f t="shared" si="5"/>
        <v>9.9246207860907015E-2</v>
      </c>
      <c r="BI45" s="36">
        <f t="shared" si="3"/>
        <v>-0.95670476316389175</v>
      </c>
      <c r="BJ45" s="25" t="s">
        <v>321</v>
      </c>
      <c r="BK45" s="25" t="s">
        <v>709</v>
      </c>
      <c r="BL45" s="25" t="s">
        <v>716</v>
      </c>
      <c r="BM45" s="25"/>
    </row>
    <row r="46" spans="1:66" s="409" customFormat="1" ht="89.25" x14ac:dyDescent="0.2">
      <c r="A46" s="409">
        <v>45</v>
      </c>
      <c r="B46" s="21">
        <v>54</v>
      </c>
      <c r="C46" s="22"/>
      <c r="D46" s="23"/>
      <c r="E46" s="24">
        <v>1573</v>
      </c>
      <c r="F46" s="26">
        <v>2</v>
      </c>
      <c r="G46" s="22" t="s">
        <v>76</v>
      </c>
      <c r="H46" s="22" t="s">
        <v>9</v>
      </c>
      <c r="I46" s="23">
        <v>1571</v>
      </c>
      <c r="J46" s="25" t="s">
        <v>77</v>
      </c>
      <c r="K46" s="27">
        <v>37273355.019000001</v>
      </c>
      <c r="L46" s="27">
        <v>36994819.298</v>
      </c>
      <c r="M46" s="28">
        <v>33545861.241</v>
      </c>
      <c r="N46" s="27">
        <v>38205354.137000002</v>
      </c>
      <c r="O46" s="27">
        <v>31167196.616999999</v>
      </c>
      <c r="P46" s="27">
        <v>31393688.225000001</v>
      </c>
      <c r="Q46" s="27">
        <v>35112681.193000004</v>
      </c>
      <c r="R46" s="27">
        <v>34331368.952</v>
      </c>
      <c r="S46" s="27">
        <v>27390642.381999999</v>
      </c>
      <c r="T46" s="27">
        <v>32698784.818999998</v>
      </c>
      <c r="U46" s="27">
        <v>34519975.523000002</v>
      </c>
      <c r="V46" s="27">
        <v>34063290.167000003</v>
      </c>
      <c r="W46" s="27">
        <v>29547701.565000001</v>
      </c>
      <c r="X46" s="27">
        <v>17072423.315000001</v>
      </c>
      <c r="Y46" s="27">
        <v>30351288.254999999</v>
      </c>
      <c r="Z46" s="29">
        <v>37.5</v>
      </c>
      <c r="AA46" s="30">
        <f t="shared" si="0"/>
        <v>-9.5230018482744178E-2</v>
      </c>
      <c r="AB46" s="31"/>
      <c r="AC46" s="27">
        <v>37721.896000000001</v>
      </c>
      <c r="AD46" s="27">
        <v>40564.483999999997</v>
      </c>
      <c r="AE46" s="118">
        <v>32586.773000000001</v>
      </c>
      <c r="AF46" s="27">
        <v>42301.353999999999</v>
      </c>
      <c r="AG46" s="27">
        <v>40915.341</v>
      </c>
      <c r="AH46" s="27">
        <v>40929.934999999998</v>
      </c>
      <c r="AI46" s="27">
        <v>48053.815000000002</v>
      </c>
      <c r="AJ46" s="27">
        <v>47798.45</v>
      </c>
      <c r="AK46" s="27">
        <v>30863.67</v>
      </c>
      <c r="AL46" s="27">
        <v>36636.940999999999</v>
      </c>
      <c r="AM46" s="27">
        <v>2228.7269999999999</v>
      </c>
      <c r="AN46" s="27">
        <v>1925.846</v>
      </c>
      <c r="AO46" s="27">
        <v>1698.607</v>
      </c>
      <c r="AP46" s="27">
        <v>1047.674</v>
      </c>
      <c r="AQ46" s="27">
        <v>1538.2819999999999</v>
      </c>
      <c r="AR46" s="30">
        <f t="shared" si="1"/>
        <v>-0.95279428251456511</v>
      </c>
      <c r="AS46" s="32"/>
      <c r="AT46" s="33">
        <f t="shared" si="5"/>
        <v>2.0240676472923544</v>
      </c>
      <c r="AU46" s="34">
        <f t="shared" si="5"/>
        <v>2.1929818698799797</v>
      </c>
      <c r="AV46" s="35">
        <f t="shared" si="5"/>
        <v>1.9428192805002249</v>
      </c>
      <c r="AW46" s="34">
        <f t="shared" si="5"/>
        <v>2.2144202013315839</v>
      </c>
      <c r="AX46" s="34">
        <f t="shared" si="5"/>
        <v>2.6255387356643376</v>
      </c>
      <c r="AY46" s="34">
        <f t="shared" si="5"/>
        <v>2.607526373241225</v>
      </c>
      <c r="AZ46" s="34">
        <f t="shared" si="5"/>
        <v>2.7371202293477901</v>
      </c>
      <c r="BA46" s="34">
        <f t="shared" si="5"/>
        <v>2.7845350453009226</v>
      </c>
      <c r="BB46" s="34">
        <f t="shared" si="5"/>
        <v>2.2535922721025581</v>
      </c>
      <c r="BC46" s="34">
        <f t="shared" si="5"/>
        <v>2.2408747727353888</v>
      </c>
      <c r="BD46" s="34">
        <f t="shared" si="5"/>
        <v>0.12912680071369353</v>
      </c>
      <c r="BE46" s="34">
        <f t="shared" si="5"/>
        <v>0.11307457327570372</v>
      </c>
      <c r="BF46" s="34">
        <f t="shared" si="5"/>
        <v>0.1149738835870769</v>
      </c>
      <c r="BG46" s="34">
        <f t="shared" si="5"/>
        <v>0.12273289862482535</v>
      </c>
      <c r="BH46" s="34">
        <f t="shared" si="5"/>
        <v>0.10136518668176051</v>
      </c>
      <c r="BI46" s="36">
        <f t="shared" si="3"/>
        <v>-0.94782572537798704</v>
      </c>
      <c r="BJ46" s="25" t="s">
        <v>322</v>
      </c>
      <c r="BK46" s="25" t="s">
        <v>523</v>
      </c>
      <c r="BL46" s="25" t="s">
        <v>717</v>
      </c>
      <c r="BM46" s="25"/>
    </row>
    <row r="47" spans="1:66" s="409" customFormat="1" ht="90" thickBot="1" x14ac:dyDescent="0.25">
      <c r="A47" s="409">
        <v>46</v>
      </c>
      <c r="B47" s="21">
        <v>55</v>
      </c>
      <c r="C47" s="50"/>
      <c r="D47" s="51"/>
      <c r="E47" s="52"/>
      <c r="F47" s="54">
        <v>1</v>
      </c>
      <c r="G47" s="50"/>
      <c r="H47" s="50"/>
      <c r="I47" s="51">
        <v>1573</v>
      </c>
      <c r="J47" s="53" t="s">
        <v>75</v>
      </c>
      <c r="K47" s="55">
        <v>36873071.723999999</v>
      </c>
      <c r="L47" s="55">
        <v>31726435.978</v>
      </c>
      <c r="M47" s="56">
        <v>38948283.678999998</v>
      </c>
      <c r="N47" s="55">
        <v>37448100.546999998</v>
      </c>
      <c r="O47" s="55">
        <v>30450065.173999999</v>
      </c>
      <c r="P47" s="55">
        <v>28646100.548</v>
      </c>
      <c r="Q47" s="55">
        <v>35354741.456</v>
      </c>
      <c r="R47" s="55">
        <v>31476081.322999999</v>
      </c>
      <c r="S47" s="55">
        <v>36783941.093000002</v>
      </c>
      <c r="T47" s="55">
        <v>29360496.197000001</v>
      </c>
      <c r="U47" s="55">
        <v>42910594.744000003</v>
      </c>
      <c r="V47" s="55">
        <v>33003664.850000001</v>
      </c>
      <c r="W47" s="55">
        <v>21254145.254999999</v>
      </c>
      <c r="X47" s="55">
        <v>21666365.212000001</v>
      </c>
      <c r="Y47" s="55">
        <v>29586254.980999999</v>
      </c>
      <c r="Z47" s="57">
        <v>39.833333333333336</v>
      </c>
      <c r="AA47" s="58">
        <f t="shared" si="0"/>
        <v>-0.24037076383542377</v>
      </c>
      <c r="AB47" s="59"/>
      <c r="AC47" s="55">
        <v>37896.239000000001</v>
      </c>
      <c r="AD47" s="55">
        <v>34770.928999999996</v>
      </c>
      <c r="AE47" s="119">
        <v>37756.595999999998</v>
      </c>
      <c r="AF47" s="55">
        <v>43039.197999999997</v>
      </c>
      <c r="AG47" s="55">
        <v>40084.752999999997</v>
      </c>
      <c r="AH47" s="55">
        <v>38551.800999999999</v>
      </c>
      <c r="AI47" s="55">
        <v>50019.008999999998</v>
      </c>
      <c r="AJ47" s="55">
        <v>45270.038</v>
      </c>
      <c r="AK47" s="55">
        <v>39694.83</v>
      </c>
      <c r="AL47" s="55">
        <v>32914.400999999998</v>
      </c>
      <c r="AM47" s="55">
        <v>3028.6509999999998</v>
      </c>
      <c r="AN47" s="55">
        <v>3251.797</v>
      </c>
      <c r="AO47" s="55">
        <v>1231.654</v>
      </c>
      <c r="AP47" s="55">
        <v>1373.8140000000001</v>
      </c>
      <c r="AQ47" s="55">
        <v>1342.4829999999999</v>
      </c>
      <c r="AR47" s="58">
        <f t="shared" si="1"/>
        <v>-0.96444374911339992</v>
      </c>
      <c r="AS47" s="32"/>
      <c r="AT47" s="33">
        <f t="shared" si="5"/>
        <v>2.0554967204066181</v>
      </c>
      <c r="AU47" s="34">
        <f t="shared" si="5"/>
        <v>2.1919215271523806</v>
      </c>
      <c r="AV47" s="35">
        <f t="shared" si="5"/>
        <v>1.9388066653297729</v>
      </c>
      <c r="AW47" s="34">
        <f t="shared" si="5"/>
        <v>2.2986051293033025</v>
      </c>
      <c r="AX47" s="34">
        <f t="shared" si="5"/>
        <v>2.6328188639955128</v>
      </c>
      <c r="AY47" s="34">
        <f t="shared" si="5"/>
        <v>2.6915915438753557</v>
      </c>
      <c r="AZ47" s="34">
        <f t="shared" si="5"/>
        <v>2.8295502634208263</v>
      </c>
      <c r="BA47" s="34">
        <f t="shared" si="5"/>
        <v>2.8764722987877511</v>
      </c>
      <c r="BB47" s="34">
        <f t="shared" si="5"/>
        <v>2.1582695502714331</v>
      </c>
      <c r="BC47" s="34">
        <f t="shared" si="5"/>
        <v>2.242087516447568</v>
      </c>
      <c r="BD47" s="34">
        <f t="shared" si="5"/>
        <v>0.14116098917149048</v>
      </c>
      <c r="BE47" s="34">
        <f t="shared" si="5"/>
        <v>0.19705672171737618</v>
      </c>
      <c r="BF47" s="34">
        <f t="shared" si="5"/>
        <v>0.11589776819750074</v>
      </c>
      <c r="BG47" s="34">
        <f t="shared" si="5"/>
        <v>0.12681536441923427</v>
      </c>
      <c r="BH47" s="34">
        <f t="shared" si="5"/>
        <v>9.0750451577067071E-2</v>
      </c>
      <c r="BI47" s="36">
        <f t="shared" si="3"/>
        <v>-0.95319262451491982</v>
      </c>
      <c r="BJ47" s="53" t="s">
        <v>322</v>
      </c>
      <c r="BK47" s="53" t="s">
        <v>524</v>
      </c>
      <c r="BL47" s="25" t="s">
        <v>718</v>
      </c>
      <c r="BM47" s="53"/>
    </row>
    <row r="48" spans="1:66" s="37" customFormat="1" ht="63.75" x14ac:dyDescent="0.2">
      <c r="A48" s="113">
        <v>47</v>
      </c>
      <c r="B48" s="438">
        <v>56</v>
      </c>
      <c r="C48" s="449" t="s">
        <v>80</v>
      </c>
      <c r="D48" s="450">
        <v>25</v>
      </c>
      <c r="E48" s="451">
        <v>1599</v>
      </c>
      <c r="F48" s="452">
        <v>1</v>
      </c>
      <c r="G48" s="449" t="s">
        <v>79</v>
      </c>
      <c r="H48" s="449" t="s">
        <v>40</v>
      </c>
      <c r="I48" s="450">
        <v>1384</v>
      </c>
      <c r="J48" s="453" t="s">
        <v>78</v>
      </c>
      <c r="K48" s="65">
        <v>25492996.225000001</v>
      </c>
      <c r="L48" s="65">
        <v>24686717.274999999</v>
      </c>
      <c r="M48" s="66">
        <v>27295647.625</v>
      </c>
      <c r="N48" s="65">
        <v>26772465.624000002</v>
      </c>
      <c r="O48" s="65">
        <v>31093134.931000002</v>
      </c>
      <c r="P48" s="65">
        <v>28602031.238000002</v>
      </c>
      <c r="Q48" s="65">
        <v>10401537.995999999</v>
      </c>
      <c r="R48" s="65">
        <v>18976807.427999999</v>
      </c>
      <c r="S48" s="65">
        <v>14716689.861</v>
      </c>
      <c r="T48" s="65">
        <v>5155624.3530000001</v>
      </c>
      <c r="U48" s="65">
        <v>1147951.061</v>
      </c>
      <c r="V48" s="65">
        <v>500263.565</v>
      </c>
      <c r="W48" s="65">
        <v>325482.02399999998</v>
      </c>
      <c r="X48" s="65">
        <v>53036.785000000003</v>
      </c>
      <c r="Y48" s="428">
        <v>3044237.2370000002</v>
      </c>
      <c r="Z48" s="67">
        <v>35.333333333333336</v>
      </c>
      <c r="AA48" s="68">
        <f t="shared" si="0"/>
        <v>-0.88847169780240742</v>
      </c>
      <c r="AB48" s="69"/>
      <c r="AC48" s="65">
        <v>12472.300999999999</v>
      </c>
      <c r="AD48" s="65">
        <v>11738.736999999999</v>
      </c>
      <c r="AE48" s="117">
        <v>13065.857</v>
      </c>
      <c r="AF48" s="65">
        <v>13784.642</v>
      </c>
      <c r="AG48" s="65">
        <v>16120.574000000001</v>
      </c>
      <c r="AH48" s="65">
        <v>15862.833000000001</v>
      </c>
      <c r="AI48" s="65">
        <v>3829.0720000000001</v>
      </c>
      <c r="AJ48" s="65">
        <v>5168.9690000000001</v>
      </c>
      <c r="AK48" s="65">
        <v>3655.6970000000001</v>
      </c>
      <c r="AL48" s="65">
        <v>1353.713</v>
      </c>
      <c r="AM48" s="65">
        <v>241.55</v>
      </c>
      <c r="AN48" s="65">
        <v>99.055000000000007</v>
      </c>
      <c r="AO48" s="65">
        <v>63.655000000000001</v>
      </c>
      <c r="AP48" s="65">
        <v>10.635999999999999</v>
      </c>
      <c r="AQ48" s="428">
        <v>540.94399999999996</v>
      </c>
      <c r="AR48" s="68">
        <f t="shared" si="1"/>
        <v>-0.95859865908527853</v>
      </c>
      <c r="AS48" s="70"/>
      <c r="AT48" s="71">
        <f t="shared" si="5"/>
        <v>0.97848843579782074</v>
      </c>
      <c r="AU48" s="72">
        <f t="shared" si="5"/>
        <v>0.95101644088480786</v>
      </c>
      <c r="AV48" s="73">
        <f t="shared" si="5"/>
        <v>0.95735827041033617</v>
      </c>
      <c r="AW48" s="72">
        <f t="shared" si="5"/>
        <v>1.0297626071199695</v>
      </c>
      <c r="AX48" s="72">
        <f t="shared" si="5"/>
        <v>1.0369217536780257</v>
      </c>
      <c r="AY48" s="72">
        <f t="shared" si="5"/>
        <v>1.1092102423078962</v>
      </c>
      <c r="AZ48" s="72">
        <f t="shared" si="5"/>
        <v>0.73625112006945559</v>
      </c>
      <c r="BA48" s="72">
        <f t="shared" si="5"/>
        <v>0.54476697617463965</v>
      </c>
      <c r="BB48" s="72">
        <f t="shared" si="5"/>
        <v>0.49680968132484588</v>
      </c>
      <c r="BC48" s="72">
        <f t="shared" si="5"/>
        <v>0.52514027683661224</v>
      </c>
      <c r="BD48" s="72">
        <f t="shared" si="5"/>
        <v>0.42083675551391819</v>
      </c>
      <c r="BE48" s="72">
        <f t="shared" si="5"/>
        <v>0.39601125058947678</v>
      </c>
      <c r="BF48" s="72">
        <f t="shared" si="5"/>
        <v>0.39114295295152768</v>
      </c>
      <c r="BG48" s="72">
        <f t="shared" si="5"/>
        <v>0.40108011826131618</v>
      </c>
      <c r="BH48" s="72">
        <f t="shared" si="5"/>
        <v>0.35538885959694999</v>
      </c>
      <c r="BI48" s="74">
        <f t="shared" si="3"/>
        <v>-0.62878175226435795</v>
      </c>
      <c r="BJ48" s="63"/>
      <c r="BK48" s="430" t="s">
        <v>526</v>
      </c>
      <c r="BL48" s="430"/>
      <c r="BM48" s="430" t="s">
        <v>627</v>
      </c>
    </row>
    <row r="49" spans="1:66" s="37" customFormat="1" ht="63.75" x14ac:dyDescent="0.2">
      <c r="A49" s="113">
        <v>48</v>
      </c>
      <c r="B49" s="438">
        <v>57</v>
      </c>
      <c r="C49" s="444"/>
      <c r="D49" s="445"/>
      <c r="E49" s="446"/>
      <c r="F49" s="447">
        <v>2</v>
      </c>
      <c r="G49" s="444"/>
      <c r="H49" s="444"/>
      <c r="I49" s="445">
        <v>1552</v>
      </c>
      <c r="J49" s="448" t="s">
        <v>81</v>
      </c>
      <c r="K49" s="27">
        <v>23257734.800000001</v>
      </c>
      <c r="L49" s="27">
        <v>24161384.274999999</v>
      </c>
      <c r="M49" s="28">
        <v>19440918.850000001</v>
      </c>
      <c r="N49" s="27">
        <v>19149567.188000001</v>
      </c>
      <c r="O49" s="27">
        <v>23028004.964000002</v>
      </c>
      <c r="P49" s="27">
        <v>20583596.460000001</v>
      </c>
      <c r="Q49" s="27">
        <v>9016285.9130000006</v>
      </c>
      <c r="R49" s="27">
        <v>6050202.5049999999</v>
      </c>
      <c r="S49" s="27">
        <v>4361336.9119999995</v>
      </c>
      <c r="T49" s="27">
        <v>839060.821</v>
      </c>
      <c r="U49" s="27">
        <v>257195.29699999999</v>
      </c>
      <c r="V49" s="27">
        <v>146754.38800000001</v>
      </c>
      <c r="W49" s="27">
        <v>182753.38</v>
      </c>
      <c r="X49" s="27">
        <v>1232496.3389999999</v>
      </c>
      <c r="Y49" s="420">
        <v>1082617.4620000001</v>
      </c>
      <c r="Z49" s="29">
        <v>36</v>
      </c>
      <c r="AA49" s="30">
        <f t="shared" si="0"/>
        <v>-0.94431243346298932</v>
      </c>
      <c r="AB49" s="31"/>
      <c r="AC49" s="27">
        <v>11375.942999999999</v>
      </c>
      <c r="AD49" s="27">
        <v>11488.084000000001</v>
      </c>
      <c r="AE49" s="118">
        <v>8948.1990000000005</v>
      </c>
      <c r="AF49" s="27">
        <v>9686.7080000000005</v>
      </c>
      <c r="AG49" s="27">
        <v>12059.977999999999</v>
      </c>
      <c r="AH49" s="27">
        <v>11232.047</v>
      </c>
      <c r="AI49" s="27">
        <v>3013.076</v>
      </c>
      <c r="AJ49" s="27">
        <v>1506.1980000000001</v>
      </c>
      <c r="AK49" s="27">
        <v>934.55100000000004</v>
      </c>
      <c r="AL49" s="27">
        <v>186.63</v>
      </c>
      <c r="AM49" s="27">
        <v>49.28</v>
      </c>
      <c r="AN49" s="27">
        <v>28.841999999999999</v>
      </c>
      <c r="AO49" s="27">
        <v>35.189</v>
      </c>
      <c r="AP49" s="27">
        <v>35.808999999999997</v>
      </c>
      <c r="AQ49" s="420">
        <v>159.06800000000001</v>
      </c>
      <c r="AR49" s="30">
        <f t="shared" si="1"/>
        <v>-0.98222346195027632</v>
      </c>
      <c r="AS49" s="32"/>
      <c r="AT49" s="33">
        <f t="shared" si="5"/>
        <v>0.9782502980470823</v>
      </c>
      <c r="AU49" s="34">
        <f t="shared" si="5"/>
        <v>0.95094584558938733</v>
      </c>
      <c r="AV49" s="35">
        <f t="shared" si="5"/>
        <v>0.92055309412497233</v>
      </c>
      <c r="AW49" s="34">
        <f t="shared" si="5"/>
        <v>1.0116894971986767</v>
      </c>
      <c r="AX49" s="34">
        <f t="shared" si="5"/>
        <v>1.0474183950241047</v>
      </c>
      <c r="AY49" s="34">
        <f t="shared" si="5"/>
        <v>1.0913590364858912</v>
      </c>
      <c r="AZ49" s="34">
        <f t="shared" si="5"/>
        <v>0.66836301090577444</v>
      </c>
      <c r="BA49" s="34">
        <f t="shared" si="5"/>
        <v>0.49790002855449877</v>
      </c>
      <c r="BB49" s="34">
        <f t="shared" si="5"/>
        <v>0.42856170887813316</v>
      </c>
      <c r="BC49" s="34">
        <f t="shared" si="5"/>
        <v>0.44485452145786702</v>
      </c>
      <c r="BD49" s="34">
        <f t="shared" si="5"/>
        <v>0.38321073965827612</v>
      </c>
      <c r="BE49" s="34">
        <f t="shared" si="5"/>
        <v>0.39306490787859777</v>
      </c>
      <c r="BF49" s="34">
        <f t="shared" si="5"/>
        <v>0.38509821268421957</v>
      </c>
      <c r="BG49" s="34">
        <f t="shared" si="5"/>
        <v>5.8108083353909261E-2</v>
      </c>
      <c r="BH49" s="34">
        <f t="shared" si="5"/>
        <v>0.29385818275301379</v>
      </c>
      <c r="BI49" s="36">
        <f t="shared" si="3"/>
        <v>-0.68078084292102736</v>
      </c>
      <c r="BJ49" s="25"/>
      <c r="BK49" s="423" t="s">
        <v>525</v>
      </c>
      <c r="BL49" s="423"/>
      <c r="BM49" s="423" t="s">
        <v>628</v>
      </c>
    </row>
    <row r="50" spans="1:66" s="37" customFormat="1" ht="89.25" x14ac:dyDescent="0.2">
      <c r="A50" s="113">
        <v>49</v>
      </c>
      <c r="B50" s="21">
        <v>58</v>
      </c>
      <c r="C50" s="22"/>
      <c r="D50" s="23"/>
      <c r="E50" s="24">
        <v>1606</v>
      </c>
      <c r="F50" s="26">
        <v>1</v>
      </c>
      <c r="G50" s="22" t="s">
        <v>83</v>
      </c>
      <c r="H50" s="22" t="s">
        <v>9</v>
      </c>
      <c r="I50" s="23">
        <v>1743</v>
      </c>
      <c r="J50" s="25" t="s">
        <v>82</v>
      </c>
      <c r="K50" s="27">
        <v>12526751.65</v>
      </c>
      <c r="L50" s="27">
        <v>12557025.475</v>
      </c>
      <c r="M50" s="28">
        <v>10328260.625</v>
      </c>
      <c r="N50" s="27">
        <v>11111634.5</v>
      </c>
      <c r="O50" s="27">
        <v>9568599</v>
      </c>
      <c r="P50" s="27">
        <v>11256681.625</v>
      </c>
      <c r="Q50" s="27">
        <v>10331174.75</v>
      </c>
      <c r="R50" s="27">
        <v>11373496.625</v>
      </c>
      <c r="S50" s="27">
        <v>11385550.85</v>
      </c>
      <c r="T50" s="27">
        <v>5799685.7249999996</v>
      </c>
      <c r="U50" s="27">
        <v>5101765.6500000004</v>
      </c>
      <c r="V50" s="27">
        <v>1347631.075</v>
      </c>
      <c r="W50" s="27">
        <v>1478188.9750000001</v>
      </c>
      <c r="X50" s="27">
        <v>1331966.925</v>
      </c>
      <c r="Y50" s="420">
        <v>95279.3</v>
      </c>
      <c r="Z50" s="29">
        <v>48</v>
      </c>
      <c r="AA50" s="30">
        <f t="shared" si="0"/>
        <v>-0.99077489390910867</v>
      </c>
      <c r="AB50" s="31"/>
      <c r="AC50" s="27">
        <v>7372.6729999999998</v>
      </c>
      <c r="AD50" s="27">
        <v>7916.97</v>
      </c>
      <c r="AE50" s="118">
        <v>5281.65</v>
      </c>
      <c r="AF50" s="27">
        <v>4790.34</v>
      </c>
      <c r="AG50" s="27">
        <v>3928.6089999999999</v>
      </c>
      <c r="AH50" s="27">
        <v>4137.1869999999999</v>
      </c>
      <c r="AI50" s="27">
        <v>4149.7269999999999</v>
      </c>
      <c r="AJ50" s="27">
        <v>4857.9989999999998</v>
      </c>
      <c r="AK50" s="27">
        <v>4381.87</v>
      </c>
      <c r="AL50" s="27">
        <v>2129.3910000000001</v>
      </c>
      <c r="AM50" s="27">
        <v>550.67700000000002</v>
      </c>
      <c r="AN50" s="27">
        <v>128.798</v>
      </c>
      <c r="AO50" s="27">
        <v>133.602</v>
      </c>
      <c r="AP50" s="27">
        <v>130.22200000000001</v>
      </c>
      <c r="AQ50" s="420">
        <v>9.2360000000000007</v>
      </c>
      <c r="AR50" s="30">
        <f t="shared" si="1"/>
        <v>-0.99825130404324414</v>
      </c>
      <c r="AS50" s="32"/>
      <c r="AT50" s="33">
        <f t="shared" si="5"/>
        <v>1.1771085124051293</v>
      </c>
      <c r="AU50" s="34">
        <f t="shared" si="5"/>
        <v>1.2609626405173795</v>
      </c>
      <c r="AV50" s="35">
        <f t="shared" si="5"/>
        <v>1.0227569175037157</v>
      </c>
      <c r="AW50" s="34">
        <f t="shared" si="5"/>
        <v>0.86222058509933885</v>
      </c>
      <c r="AX50" s="34">
        <f t="shared" si="5"/>
        <v>0.82114612598981318</v>
      </c>
      <c r="AY50" s="34">
        <f t="shared" si="5"/>
        <v>0.73506334065835321</v>
      </c>
      <c r="AZ50" s="34">
        <f t="shared" si="5"/>
        <v>0.80334078174410906</v>
      </c>
      <c r="BA50" s="34">
        <f t="shared" si="5"/>
        <v>0.85426657433065356</v>
      </c>
      <c r="BB50" s="34">
        <f t="shared" si="5"/>
        <v>0.76972472526439073</v>
      </c>
      <c r="BC50" s="34">
        <f t="shared" si="5"/>
        <v>0.73431254759929254</v>
      </c>
      <c r="BD50" s="34">
        <f t="shared" si="5"/>
        <v>0.21587702680933607</v>
      </c>
      <c r="BE50" s="34">
        <f t="shared" si="5"/>
        <v>0.19114726929252504</v>
      </c>
      <c r="BF50" s="34">
        <f t="shared" si="5"/>
        <v>0.1807644384575389</v>
      </c>
      <c r="BG50" s="34">
        <f t="shared" si="5"/>
        <v>0.19553338383383659</v>
      </c>
      <c r="BH50" s="34">
        <f t="shared" si="5"/>
        <v>0.19387212122675124</v>
      </c>
      <c r="BI50" s="36">
        <f t="shared" si="3"/>
        <v>-0.81044164267307739</v>
      </c>
      <c r="BJ50" s="25"/>
      <c r="BK50" s="423" t="s">
        <v>496</v>
      </c>
      <c r="BL50" s="423"/>
      <c r="BM50" s="507" t="s">
        <v>629</v>
      </c>
    </row>
    <row r="51" spans="1:66" s="37" customFormat="1" x14ac:dyDescent="0.2">
      <c r="A51" s="113">
        <v>50</v>
      </c>
      <c r="B51" s="21">
        <v>59</v>
      </c>
      <c r="C51" s="22"/>
      <c r="D51" s="23"/>
      <c r="E51" s="24">
        <v>1613</v>
      </c>
      <c r="F51" s="26">
        <v>8</v>
      </c>
      <c r="G51" s="22" t="s">
        <v>85</v>
      </c>
      <c r="H51" s="22" t="s">
        <v>9</v>
      </c>
      <c r="I51" s="23">
        <v>6705</v>
      </c>
      <c r="J51" s="25" t="s">
        <v>84</v>
      </c>
      <c r="K51" s="27">
        <v>9233630.2060000002</v>
      </c>
      <c r="L51" s="27">
        <v>8458029.5449999999</v>
      </c>
      <c r="M51" s="28">
        <v>8910086.5020000003</v>
      </c>
      <c r="N51" s="27">
        <v>6064577.7309999997</v>
      </c>
      <c r="O51" s="27">
        <v>8595082.1799999997</v>
      </c>
      <c r="P51" s="27">
        <v>8531474.8670000006</v>
      </c>
      <c r="Q51" s="27">
        <v>8397007.4470000006</v>
      </c>
      <c r="R51" s="27">
        <v>8080420.04</v>
      </c>
      <c r="S51" s="27">
        <v>6565347.0719999997</v>
      </c>
      <c r="T51" s="27">
        <v>1365627.7039999999</v>
      </c>
      <c r="U51" s="27">
        <v>3877.7</v>
      </c>
      <c r="V51" s="27">
        <v>0</v>
      </c>
      <c r="W51" s="27">
        <v>0</v>
      </c>
      <c r="X51" s="27">
        <v>0</v>
      </c>
      <c r="Y51" s="420">
        <v>0</v>
      </c>
      <c r="Z51" s="29">
        <v>94</v>
      </c>
      <c r="AA51" s="30">
        <f t="shared" si="0"/>
        <v>-1</v>
      </c>
      <c r="AB51" s="31"/>
      <c r="AC51" s="27">
        <v>5023.4340000000002</v>
      </c>
      <c r="AD51" s="27">
        <v>4527.4080000000004</v>
      </c>
      <c r="AE51" s="118">
        <v>4398.9769999999999</v>
      </c>
      <c r="AF51" s="27">
        <v>3175.1770000000001</v>
      </c>
      <c r="AG51" s="27">
        <v>4416.5739999999996</v>
      </c>
      <c r="AH51" s="27">
        <v>4321.5870000000004</v>
      </c>
      <c r="AI51" s="27">
        <v>3227.07</v>
      </c>
      <c r="AJ51" s="27">
        <v>2710.18</v>
      </c>
      <c r="AK51" s="27">
        <v>1933.9829999999999</v>
      </c>
      <c r="AL51" s="27">
        <v>379.67099999999999</v>
      </c>
      <c r="AM51" s="27">
        <v>0.55000000000000004</v>
      </c>
      <c r="AN51" s="27">
        <v>0</v>
      </c>
      <c r="AO51" s="27">
        <v>0</v>
      </c>
      <c r="AP51" s="27">
        <v>0</v>
      </c>
      <c r="AQ51" s="420">
        <v>0</v>
      </c>
      <c r="AR51" s="30">
        <f t="shared" si="1"/>
        <v>-1</v>
      </c>
      <c r="AS51" s="32"/>
      <c r="AT51" s="33">
        <f t="shared" si="5"/>
        <v>1.0880734636168945</v>
      </c>
      <c r="AU51" s="34">
        <f t="shared" si="5"/>
        <v>1.0705585682604755</v>
      </c>
      <c r="AV51" s="35">
        <f t="shared" si="5"/>
        <v>0.98741510511993003</v>
      </c>
      <c r="AW51" s="34">
        <f t="shared" si="5"/>
        <v>1.0471222039976851</v>
      </c>
      <c r="AX51" s="34">
        <f t="shared" si="5"/>
        <v>1.0276979108534829</v>
      </c>
      <c r="AY51" s="34">
        <f t="shared" si="5"/>
        <v>1.0130925935716057</v>
      </c>
      <c r="AZ51" s="34">
        <f t="shared" si="5"/>
        <v>0.76862382708805044</v>
      </c>
      <c r="BA51" s="34">
        <f t="shared" si="5"/>
        <v>0.6708017619341482</v>
      </c>
      <c r="BB51" s="34">
        <f t="shared" si="5"/>
        <v>0.58914874683414153</v>
      </c>
      <c r="BC51" s="34">
        <f t="shared" si="5"/>
        <v>0.55603880748453249</v>
      </c>
      <c r="BD51" s="34">
        <f t="shared" si="5"/>
        <v>0.28367331149908454</v>
      </c>
      <c r="BE51" s="34">
        <f t="shared" si="5"/>
        <v>0</v>
      </c>
      <c r="BF51" s="34">
        <f t="shared" si="5"/>
        <v>0</v>
      </c>
      <c r="BG51" s="34">
        <f t="shared" si="5"/>
        <v>0</v>
      </c>
      <c r="BH51" s="34">
        <f t="shared" si="5"/>
        <v>0</v>
      </c>
      <c r="BI51" s="36">
        <f t="shared" si="3"/>
        <v>-1</v>
      </c>
      <c r="BJ51" s="25" t="s">
        <v>323</v>
      </c>
      <c r="BK51" s="423" t="s">
        <v>307</v>
      </c>
      <c r="BL51" s="423"/>
      <c r="BM51" s="507"/>
    </row>
    <row r="52" spans="1:66" s="37" customFormat="1" ht="229.5" x14ac:dyDescent="0.2">
      <c r="A52" s="113">
        <v>51</v>
      </c>
      <c r="B52" s="21">
        <v>60</v>
      </c>
      <c r="C52" s="22"/>
      <c r="D52" s="23"/>
      <c r="E52" s="24">
        <v>1619</v>
      </c>
      <c r="F52" s="26">
        <v>3</v>
      </c>
      <c r="G52" s="22" t="s">
        <v>87</v>
      </c>
      <c r="H52" s="22" t="s">
        <v>9</v>
      </c>
      <c r="I52" s="23">
        <v>1606</v>
      </c>
      <c r="J52" s="25" t="s">
        <v>89</v>
      </c>
      <c r="K52" s="27">
        <v>37083390.875</v>
      </c>
      <c r="L52" s="27">
        <v>34198316.75</v>
      </c>
      <c r="M52" s="28">
        <v>36339808.950000003</v>
      </c>
      <c r="N52" s="27">
        <v>34245995.875</v>
      </c>
      <c r="O52" s="27">
        <v>34944853.325000003</v>
      </c>
      <c r="P52" s="27">
        <v>36881694.875</v>
      </c>
      <c r="Q52" s="27">
        <v>33617166.149999999</v>
      </c>
      <c r="R52" s="27">
        <v>40643759.549999997</v>
      </c>
      <c r="S52" s="27">
        <v>37915219.335000001</v>
      </c>
      <c r="T52" s="27">
        <v>37165874.899999999</v>
      </c>
      <c r="U52" s="27">
        <v>29391034.024999999</v>
      </c>
      <c r="V52" s="27">
        <v>18244945.375</v>
      </c>
      <c r="W52" s="27">
        <v>8792613.3000000007</v>
      </c>
      <c r="X52" s="27">
        <v>19236529.774999999</v>
      </c>
      <c r="Y52" s="420">
        <v>11692964.949999999</v>
      </c>
      <c r="Z52" s="29">
        <v>43.6</v>
      </c>
      <c r="AA52" s="30">
        <f t="shared" si="0"/>
        <v>-0.67823262455539135</v>
      </c>
      <c r="AB52" s="31"/>
      <c r="AC52" s="27">
        <v>21427.052</v>
      </c>
      <c r="AD52" s="27">
        <v>19381.905999999999</v>
      </c>
      <c r="AE52" s="118">
        <v>19450.291000000001</v>
      </c>
      <c r="AF52" s="27">
        <v>17370.973999999998</v>
      </c>
      <c r="AG52" s="27">
        <v>15217.68</v>
      </c>
      <c r="AH52" s="27">
        <v>15112.14</v>
      </c>
      <c r="AI52" s="27">
        <v>12873.342000000001</v>
      </c>
      <c r="AJ52" s="27">
        <v>15942.651</v>
      </c>
      <c r="AK52" s="27">
        <v>17261.955000000002</v>
      </c>
      <c r="AL52" s="27">
        <v>19712.807000000001</v>
      </c>
      <c r="AM52" s="27">
        <v>17935.867999999999</v>
      </c>
      <c r="AN52" s="27">
        <v>10768.9</v>
      </c>
      <c r="AO52" s="27">
        <v>6033.2139999999999</v>
      </c>
      <c r="AP52" s="27">
        <v>4479.2979999999998</v>
      </c>
      <c r="AQ52" s="420">
        <v>405.16199999999998</v>
      </c>
      <c r="AR52" s="30">
        <f t="shared" si="1"/>
        <v>-0.97916936049954217</v>
      </c>
      <c r="AS52" s="32"/>
      <c r="AT52" s="33">
        <f t="shared" si="5"/>
        <v>1.1556144944903182</v>
      </c>
      <c r="AU52" s="34">
        <f t="shared" si="5"/>
        <v>1.133500583767767</v>
      </c>
      <c r="AV52" s="35">
        <f t="shared" si="5"/>
        <v>1.0704674329334909</v>
      </c>
      <c r="AW52" s="34">
        <f t="shared" si="5"/>
        <v>1.0144820470927538</v>
      </c>
      <c r="AX52" s="34">
        <f t="shared" si="5"/>
        <v>0.87095400621487651</v>
      </c>
      <c r="AY52" s="34">
        <f t="shared" si="5"/>
        <v>0.81949270776293193</v>
      </c>
      <c r="AZ52" s="34">
        <f t="shared" si="5"/>
        <v>0.76587907157665047</v>
      </c>
      <c r="BA52" s="34">
        <f t="shared" si="5"/>
        <v>0.78450670786925281</v>
      </c>
      <c r="BB52" s="34">
        <f t="shared" si="5"/>
        <v>0.91055546045939806</v>
      </c>
      <c r="BC52" s="34">
        <f t="shared" si="5"/>
        <v>1.0608014504187011</v>
      </c>
      <c r="BD52" s="34">
        <f t="shared" si="5"/>
        <v>1.2204992845603022</v>
      </c>
      <c r="BE52" s="34">
        <f t="shared" si="5"/>
        <v>1.1804803772946346</v>
      </c>
      <c r="BF52" s="34">
        <f t="shared" si="5"/>
        <v>1.3723369365055551</v>
      </c>
      <c r="BG52" s="34">
        <f t="shared" si="5"/>
        <v>0.46570749011303941</v>
      </c>
      <c r="BH52" s="34">
        <f t="shared" si="5"/>
        <v>6.9300130759393064E-2</v>
      </c>
      <c r="BI52" s="36">
        <f t="shared" si="3"/>
        <v>-0.93526180374354395</v>
      </c>
      <c r="BJ52" s="25" t="s">
        <v>330</v>
      </c>
      <c r="BK52" s="423" t="s">
        <v>527</v>
      </c>
      <c r="BL52" s="423"/>
      <c r="BM52" s="423" t="s">
        <v>630</v>
      </c>
    </row>
    <row r="53" spans="1:66" s="37" customFormat="1" ht="204" x14ac:dyDescent="0.2">
      <c r="A53" s="113">
        <v>52</v>
      </c>
      <c r="B53" s="21">
        <v>62</v>
      </c>
      <c r="C53" s="22"/>
      <c r="D53" s="23"/>
      <c r="E53" s="24"/>
      <c r="F53" s="26">
        <v>2</v>
      </c>
      <c r="G53" s="22"/>
      <c r="H53" s="22"/>
      <c r="I53" s="23">
        <v>2403</v>
      </c>
      <c r="J53" s="25" t="s">
        <v>88</v>
      </c>
      <c r="K53" s="27">
        <v>15876030.775</v>
      </c>
      <c r="L53" s="27">
        <v>15270831.725</v>
      </c>
      <c r="M53" s="28">
        <v>15896794.699999999</v>
      </c>
      <c r="N53" s="27">
        <v>16661245</v>
      </c>
      <c r="O53" s="27">
        <v>13527078.375</v>
      </c>
      <c r="P53" s="27">
        <v>17718715.050000001</v>
      </c>
      <c r="Q53" s="27">
        <v>16687141.725</v>
      </c>
      <c r="R53" s="27">
        <v>16841471.125</v>
      </c>
      <c r="S53" s="27">
        <v>17558332.300000001</v>
      </c>
      <c r="T53" s="27">
        <v>15166254.125</v>
      </c>
      <c r="U53" s="27">
        <v>15981433.800000001</v>
      </c>
      <c r="V53" s="27">
        <v>6504259.3250000002</v>
      </c>
      <c r="W53" s="27">
        <v>3987631.65</v>
      </c>
      <c r="X53" s="27">
        <v>7716224.6749999998</v>
      </c>
      <c r="Y53" s="420">
        <v>7262817.6500000004</v>
      </c>
      <c r="Z53" s="29">
        <v>50.5</v>
      </c>
      <c r="AA53" s="30">
        <f t="shared" si="0"/>
        <v>-0.54312691413194125</v>
      </c>
      <c r="AB53" s="31"/>
      <c r="AC53" s="27">
        <v>9069.9189999999999</v>
      </c>
      <c r="AD53" s="27">
        <v>8820.6759999999995</v>
      </c>
      <c r="AE53" s="118">
        <v>8852.7420000000002</v>
      </c>
      <c r="AF53" s="27">
        <v>8601.3919999999998</v>
      </c>
      <c r="AG53" s="27">
        <v>6448.4139999999998</v>
      </c>
      <c r="AH53" s="27">
        <v>7584.848</v>
      </c>
      <c r="AI53" s="27">
        <v>6659.817</v>
      </c>
      <c r="AJ53" s="27">
        <v>6723.277</v>
      </c>
      <c r="AK53" s="27">
        <v>6576.8770000000004</v>
      </c>
      <c r="AL53" s="27">
        <v>2879.0949999999998</v>
      </c>
      <c r="AM53" s="27">
        <v>5927.8990000000003</v>
      </c>
      <c r="AN53" s="27">
        <v>3534.99</v>
      </c>
      <c r="AO53" s="27">
        <v>1228.4090000000001</v>
      </c>
      <c r="AP53" s="27">
        <v>1625.2070000000001</v>
      </c>
      <c r="AQ53" s="420">
        <v>494.55500000000001</v>
      </c>
      <c r="AR53" s="30">
        <f t="shared" si="1"/>
        <v>-0.94413538765729299</v>
      </c>
      <c r="AS53" s="32"/>
      <c r="AT53" s="33">
        <f t="shared" ref="AT53:BH69" si="6">IF(K53=0,0,AC53*2000/K53)</f>
        <v>1.1425927712715711</v>
      </c>
      <c r="AU53" s="34">
        <f t="shared" si="6"/>
        <v>1.1552319033886806</v>
      </c>
      <c r="AV53" s="35">
        <f t="shared" si="6"/>
        <v>1.1137769804626088</v>
      </c>
      <c r="AW53" s="34">
        <f t="shared" si="6"/>
        <v>1.0325029131976633</v>
      </c>
      <c r="AX53" s="34">
        <f t="shared" si="6"/>
        <v>0.95340824104599009</v>
      </c>
      <c r="AY53" s="34">
        <f t="shared" si="6"/>
        <v>0.85613973457968107</v>
      </c>
      <c r="AZ53" s="34">
        <f t="shared" si="6"/>
        <v>0.79819745163697287</v>
      </c>
      <c r="BA53" s="34">
        <f t="shared" si="6"/>
        <v>0.79841920579251058</v>
      </c>
      <c r="BB53" s="34">
        <f t="shared" si="6"/>
        <v>0.74914597669392546</v>
      </c>
      <c r="BC53" s="34">
        <f t="shared" si="6"/>
        <v>0.37967120638630336</v>
      </c>
      <c r="BD53" s="34">
        <f t="shared" si="6"/>
        <v>0.74184820638558724</v>
      </c>
      <c r="BE53" s="34">
        <f t="shared" si="6"/>
        <v>1.0869769556735809</v>
      </c>
      <c r="BF53" s="34">
        <f t="shared" si="6"/>
        <v>0.61610956468358857</v>
      </c>
      <c r="BG53" s="34">
        <f t="shared" si="6"/>
        <v>0.42124408462743473</v>
      </c>
      <c r="BH53" s="34">
        <f t="shared" si="6"/>
        <v>0.13618819136950244</v>
      </c>
      <c r="BI53" s="36">
        <f t="shared" si="3"/>
        <v>-0.87772400241838677</v>
      </c>
      <c r="BJ53" s="25" t="s">
        <v>332</v>
      </c>
      <c r="BK53" s="423" t="s">
        <v>528</v>
      </c>
      <c r="BL53" s="423"/>
      <c r="BM53" s="423" t="s">
        <v>631</v>
      </c>
    </row>
    <row r="54" spans="1:66" s="37" customFormat="1" ht="204" x14ac:dyDescent="0.2">
      <c r="A54" s="113">
        <v>53</v>
      </c>
      <c r="B54" s="21">
        <v>63</v>
      </c>
      <c r="C54" s="22"/>
      <c r="D54" s="23"/>
      <c r="E54" s="24"/>
      <c r="F54" s="26">
        <v>1</v>
      </c>
      <c r="G54" s="22"/>
      <c r="H54" s="22"/>
      <c r="I54" s="23">
        <v>2828</v>
      </c>
      <c r="J54" s="25" t="s">
        <v>86</v>
      </c>
      <c r="K54" s="27">
        <v>17134920.975000001</v>
      </c>
      <c r="L54" s="27">
        <v>14777972.675000001</v>
      </c>
      <c r="M54" s="28">
        <v>17000578.75</v>
      </c>
      <c r="N54" s="27">
        <v>14960982.25</v>
      </c>
      <c r="O54" s="27">
        <v>15239626.275</v>
      </c>
      <c r="P54" s="27">
        <v>16990702.550000001</v>
      </c>
      <c r="Q54" s="27">
        <v>15287716.625</v>
      </c>
      <c r="R54" s="27">
        <v>18095609.074999999</v>
      </c>
      <c r="S54" s="27">
        <v>16328374.050000001</v>
      </c>
      <c r="T54" s="27">
        <v>14494874.550000001</v>
      </c>
      <c r="U54" s="27">
        <v>16786551.175000001</v>
      </c>
      <c r="V54" s="27">
        <v>8998575.375</v>
      </c>
      <c r="W54" s="27">
        <v>6399637.0499999998</v>
      </c>
      <c r="X54" s="27">
        <v>8014513.2000000002</v>
      </c>
      <c r="Y54" s="420">
        <v>6357309.4500000002</v>
      </c>
      <c r="Z54" s="29">
        <v>58.5</v>
      </c>
      <c r="AA54" s="30">
        <f t="shared" si="0"/>
        <v>-0.6260533512719384</v>
      </c>
      <c r="AB54" s="31"/>
      <c r="AC54" s="27">
        <v>9369.8310000000001</v>
      </c>
      <c r="AD54" s="27">
        <v>8065.07</v>
      </c>
      <c r="AE54" s="118">
        <v>9253.5239999999994</v>
      </c>
      <c r="AF54" s="27">
        <v>7634.4160000000002</v>
      </c>
      <c r="AG54" s="27">
        <v>6832.7759999999998</v>
      </c>
      <c r="AH54" s="27">
        <v>7247.2709999999997</v>
      </c>
      <c r="AI54" s="27">
        <v>6140.7330000000002</v>
      </c>
      <c r="AJ54" s="27">
        <v>7374.393</v>
      </c>
      <c r="AK54" s="27">
        <v>6016.7079999999996</v>
      </c>
      <c r="AL54" s="27">
        <v>2507.3989999999999</v>
      </c>
      <c r="AM54" s="27">
        <v>6349.2950000000001</v>
      </c>
      <c r="AN54" s="27">
        <v>4298.3029999999999</v>
      </c>
      <c r="AO54" s="27">
        <v>1859.5329999999999</v>
      </c>
      <c r="AP54" s="27">
        <v>1382.961</v>
      </c>
      <c r="AQ54" s="420">
        <v>407.24700000000001</v>
      </c>
      <c r="AR54" s="30">
        <f t="shared" si="1"/>
        <v>-0.95599006389349617</v>
      </c>
      <c r="AS54" s="32"/>
      <c r="AT54" s="33">
        <f t="shared" si="6"/>
        <v>1.0936532492528754</v>
      </c>
      <c r="AU54" s="34">
        <f t="shared" si="6"/>
        <v>1.0914988378133539</v>
      </c>
      <c r="AV54" s="35">
        <f t="shared" si="6"/>
        <v>1.0886128214899742</v>
      </c>
      <c r="AW54" s="34">
        <f t="shared" si="6"/>
        <v>1.0205768408020135</v>
      </c>
      <c r="AX54" s="34">
        <f t="shared" si="6"/>
        <v>0.89671175351706578</v>
      </c>
      <c r="AY54" s="34">
        <f t="shared" si="6"/>
        <v>0.85308667827864482</v>
      </c>
      <c r="AZ54" s="34">
        <f t="shared" si="6"/>
        <v>0.80335515769020216</v>
      </c>
      <c r="BA54" s="34">
        <f t="shared" si="6"/>
        <v>0.81504777976090315</v>
      </c>
      <c r="BB54" s="34">
        <f t="shared" si="6"/>
        <v>0.73696351903452384</v>
      </c>
      <c r="BC54" s="34">
        <f t="shared" si="6"/>
        <v>0.34597043132049732</v>
      </c>
      <c r="BD54" s="34">
        <f t="shared" si="6"/>
        <v>0.7564740289781412</v>
      </c>
      <c r="BE54" s="34">
        <f t="shared" si="6"/>
        <v>0.95532966516936024</v>
      </c>
      <c r="BF54" s="34">
        <f t="shared" si="6"/>
        <v>0.58113701932518191</v>
      </c>
      <c r="BG54" s="34">
        <f t="shared" si="6"/>
        <v>0.34511416114455962</v>
      </c>
      <c r="BH54" s="34">
        <f t="shared" si="6"/>
        <v>0.12811929424011284</v>
      </c>
      <c r="BI54" s="36">
        <f t="shared" si="3"/>
        <v>-0.88230958545504068</v>
      </c>
      <c r="BJ54" s="25" t="s">
        <v>332</v>
      </c>
      <c r="BK54" s="423" t="s">
        <v>529</v>
      </c>
      <c r="BL54" s="423"/>
      <c r="BM54" s="423" t="s">
        <v>631</v>
      </c>
    </row>
    <row r="55" spans="1:66" s="37" customFormat="1" ht="409.5" x14ac:dyDescent="0.2">
      <c r="A55" s="113">
        <v>54</v>
      </c>
      <c r="B55" s="21">
        <v>65</v>
      </c>
      <c r="C55" s="22"/>
      <c r="D55" s="23"/>
      <c r="E55" s="24">
        <v>1626</v>
      </c>
      <c r="F55" s="26">
        <v>4</v>
      </c>
      <c r="G55" s="22" t="s">
        <v>91</v>
      </c>
      <c r="H55" s="22" t="s">
        <v>9</v>
      </c>
      <c r="I55" s="23">
        <v>1353</v>
      </c>
      <c r="J55" s="25" t="s">
        <v>93</v>
      </c>
      <c r="K55" s="27">
        <v>13160713.375</v>
      </c>
      <c r="L55" s="27">
        <v>15004392.050000001</v>
      </c>
      <c r="M55" s="28">
        <v>6137412.2249999996</v>
      </c>
      <c r="N55" s="27">
        <v>4145917.25</v>
      </c>
      <c r="O55" s="27">
        <v>3019694.4</v>
      </c>
      <c r="P55" s="27">
        <v>5768467.7249999996</v>
      </c>
      <c r="Q55" s="27">
        <v>2549793.3250000002</v>
      </c>
      <c r="R55" s="27">
        <v>668059.73</v>
      </c>
      <c r="S55" s="27">
        <v>348925.46500000003</v>
      </c>
      <c r="T55" s="27">
        <v>370658.34700000001</v>
      </c>
      <c r="U55" s="27">
        <v>388051.92200000002</v>
      </c>
      <c r="V55" s="27">
        <v>197617.82199999999</v>
      </c>
      <c r="W55" s="27">
        <v>295983.31099999999</v>
      </c>
      <c r="X55" s="27">
        <v>471472.77100000001</v>
      </c>
      <c r="Y55" s="420">
        <v>674930.84499999997</v>
      </c>
      <c r="Z55" s="29">
        <v>28.5</v>
      </c>
      <c r="AA55" s="30">
        <f t="shared" si="0"/>
        <v>-0.89003006148898534</v>
      </c>
      <c r="AB55" s="31"/>
      <c r="AC55" s="27">
        <v>7457.4390000000003</v>
      </c>
      <c r="AD55" s="27">
        <v>6783.4279999999999</v>
      </c>
      <c r="AE55" s="118">
        <v>2886.123</v>
      </c>
      <c r="AF55" s="27">
        <v>1568.902</v>
      </c>
      <c r="AG55" s="27">
        <v>501.40300000000002</v>
      </c>
      <c r="AH55" s="27">
        <v>1195.825</v>
      </c>
      <c r="AI55" s="27">
        <v>609.92399999999998</v>
      </c>
      <c r="AJ55" s="27">
        <v>164.35</v>
      </c>
      <c r="AK55" s="27">
        <v>92.076999999999998</v>
      </c>
      <c r="AL55" s="27">
        <v>93.501999999999995</v>
      </c>
      <c r="AM55" s="27">
        <v>96.647000000000006</v>
      </c>
      <c r="AN55" s="27">
        <v>69.384</v>
      </c>
      <c r="AO55" s="27">
        <v>103.236</v>
      </c>
      <c r="AP55" s="27">
        <v>130.435</v>
      </c>
      <c r="AQ55" s="420">
        <v>169.05</v>
      </c>
      <c r="AR55" s="30">
        <f t="shared" si="1"/>
        <v>-0.94142661279508866</v>
      </c>
      <c r="AS55" s="32"/>
      <c r="AT55" s="33">
        <f t="shared" si="6"/>
        <v>1.1332879590199265</v>
      </c>
      <c r="AU55" s="34">
        <f t="shared" si="6"/>
        <v>0.90419231614252571</v>
      </c>
      <c r="AV55" s="35">
        <f t="shared" si="6"/>
        <v>0.94050159715318782</v>
      </c>
      <c r="AW55" s="34">
        <f t="shared" si="6"/>
        <v>0.7568419268377824</v>
      </c>
      <c r="AX55" s="34">
        <f t="shared" si="6"/>
        <v>0.33208857161174987</v>
      </c>
      <c r="AY55" s="34">
        <f t="shared" si="6"/>
        <v>0.41460750306963018</v>
      </c>
      <c r="AZ55" s="34">
        <f t="shared" si="6"/>
        <v>0.47841053941107164</v>
      </c>
      <c r="BA55" s="34">
        <f t="shared" si="6"/>
        <v>0.49202187355313276</v>
      </c>
      <c r="BB55" s="34">
        <f t="shared" si="6"/>
        <v>0.52777460653380515</v>
      </c>
      <c r="BC55" s="34">
        <f t="shared" si="6"/>
        <v>0.50451851823533866</v>
      </c>
      <c r="BD55" s="34">
        <f t="shared" si="6"/>
        <v>0.49811375499384847</v>
      </c>
      <c r="BE55" s="34">
        <f t="shared" si="6"/>
        <v>0.70220387308994836</v>
      </c>
      <c r="BF55" s="34">
        <f t="shared" si="6"/>
        <v>0.69757987131916366</v>
      </c>
      <c r="BG55" s="34">
        <f t="shared" si="6"/>
        <v>0.55330872967847378</v>
      </c>
      <c r="BH55" s="34">
        <f t="shared" si="6"/>
        <v>0.50094021114118736</v>
      </c>
      <c r="BI55" s="36">
        <f t="shared" si="3"/>
        <v>-0.46736910106533841</v>
      </c>
      <c r="BJ55" s="25"/>
      <c r="BK55" s="423" t="s">
        <v>304</v>
      </c>
      <c r="BL55" s="423"/>
      <c r="BM55" s="423" t="s">
        <v>632</v>
      </c>
    </row>
    <row r="56" spans="1:66" s="37" customFormat="1" ht="51" x14ac:dyDescent="0.2">
      <c r="A56" s="113">
        <v>55</v>
      </c>
      <c r="B56" s="21">
        <v>66</v>
      </c>
      <c r="C56" s="22"/>
      <c r="D56" s="23"/>
      <c r="E56" s="24"/>
      <c r="F56" s="26">
        <v>3</v>
      </c>
      <c r="G56" s="22"/>
      <c r="H56" s="22"/>
      <c r="I56" s="23">
        <v>6004</v>
      </c>
      <c r="J56" s="25" t="s">
        <v>92</v>
      </c>
      <c r="K56" s="27">
        <v>10412462.9</v>
      </c>
      <c r="L56" s="27">
        <v>10350675.9</v>
      </c>
      <c r="M56" s="28">
        <v>8954078.5749999993</v>
      </c>
      <c r="N56" s="27">
        <v>10024914.9</v>
      </c>
      <c r="O56" s="27">
        <v>9868497.3000000007</v>
      </c>
      <c r="P56" s="27">
        <v>11289649.550000001</v>
      </c>
      <c r="Q56" s="27">
        <v>10660096.5</v>
      </c>
      <c r="R56" s="27">
        <v>8338690.2300000004</v>
      </c>
      <c r="S56" s="27">
        <v>3985723.0440000002</v>
      </c>
      <c r="T56" s="27">
        <v>6889363.1900000004</v>
      </c>
      <c r="U56" s="27">
        <v>7061426.9460000005</v>
      </c>
      <c r="V56" s="27">
        <v>4430547.477</v>
      </c>
      <c r="W56" s="27">
        <v>2716004.8820000002</v>
      </c>
      <c r="X56" s="27">
        <v>3644366.2960000001</v>
      </c>
      <c r="Y56" s="420">
        <v>2430664.3629999999</v>
      </c>
      <c r="Z56" s="29">
        <v>84.5</v>
      </c>
      <c r="AA56" s="30">
        <f t="shared" si="0"/>
        <v>-0.72854109525166855</v>
      </c>
      <c r="AB56" s="31"/>
      <c r="AC56" s="27">
        <v>5602.6490000000003</v>
      </c>
      <c r="AD56" s="27">
        <v>5471.9780000000001</v>
      </c>
      <c r="AE56" s="118">
        <v>4998.9809999999998</v>
      </c>
      <c r="AF56" s="27">
        <v>4806.5720000000001</v>
      </c>
      <c r="AG56" s="27">
        <v>3861.1550000000002</v>
      </c>
      <c r="AH56" s="27">
        <v>4467.9290000000001</v>
      </c>
      <c r="AI56" s="27">
        <v>3683.45</v>
      </c>
      <c r="AJ56" s="27">
        <v>2624.1219999999998</v>
      </c>
      <c r="AK56" s="27">
        <v>1477.6569999999999</v>
      </c>
      <c r="AL56" s="27">
        <v>2495.3319999999999</v>
      </c>
      <c r="AM56" s="27">
        <v>2873.6419999999998</v>
      </c>
      <c r="AN56" s="27">
        <v>2343.761</v>
      </c>
      <c r="AO56" s="27">
        <v>1504.655</v>
      </c>
      <c r="AP56" s="27">
        <v>1945.877</v>
      </c>
      <c r="AQ56" s="420">
        <v>1329.329</v>
      </c>
      <c r="AR56" s="30">
        <f t="shared" si="1"/>
        <v>-0.73408000550512198</v>
      </c>
      <c r="AS56" s="32"/>
      <c r="AT56" s="33">
        <f t="shared" si="6"/>
        <v>1.0761428979497252</v>
      </c>
      <c r="AU56" s="34">
        <f t="shared" si="6"/>
        <v>1.0573180056772911</v>
      </c>
      <c r="AV56" s="35">
        <f t="shared" si="6"/>
        <v>1.1165818924031501</v>
      </c>
      <c r="AW56" s="34">
        <f t="shared" si="6"/>
        <v>0.95892524733551598</v>
      </c>
      <c r="AX56" s="34">
        <f t="shared" si="6"/>
        <v>0.78252136726024124</v>
      </c>
      <c r="AY56" s="34">
        <f t="shared" si="6"/>
        <v>0.79150889143410119</v>
      </c>
      <c r="AZ56" s="34">
        <f t="shared" si="6"/>
        <v>0.69107254329264278</v>
      </c>
      <c r="BA56" s="34">
        <f t="shared" si="6"/>
        <v>0.62938469414758436</v>
      </c>
      <c r="BB56" s="34">
        <f t="shared" si="6"/>
        <v>0.74147500149285328</v>
      </c>
      <c r="BC56" s="34">
        <f t="shared" si="6"/>
        <v>0.72440135065661992</v>
      </c>
      <c r="BD56" s="34">
        <f t="shared" si="6"/>
        <v>0.81389838682047022</v>
      </c>
      <c r="BE56" s="34">
        <f t="shared" si="6"/>
        <v>1.0580006250545817</v>
      </c>
      <c r="BF56" s="34">
        <f t="shared" si="6"/>
        <v>1.1079913809963466</v>
      </c>
      <c r="BG56" s="34">
        <f t="shared" si="6"/>
        <v>1.0678822280492302</v>
      </c>
      <c r="BH56" s="34">
        <f t="shared" si="6"/>
        <v>1.0937988973181816</v>
      </c>
      <c r="BI56" s="36">
        <f t="shared" si="3"/>
        <v>-2.0404231198782988E-2</v>
      </c>
      <c r="BJ56" s="25"/>
      <c r="BK56" s="423" t="s">
        <v>473</v>
      </c>
      <c r="BL56" s="423"/>
      <c r="BM56" s="423" t="s">
        <v>633</v>
      </c>
    </row>
    <row r="57" spans="1:66" s="37" customFormat="1" ht="39" thickBot="1" x14ac:dyDescent="0.25">
      <c r="A57" s="113">
        <v>56</v>
      </c>
      <c r="B57" s="21">
        <v>67</v>
      </c>
      <c r="C57" s="50"/>
      <c r="D57" s="51"/>
      <c r="E57" s="52"/>
      <c r="F57" s="54">
        <v>1</v>
      </c>
      <c r="G57" s="50"/>
      <c r="H57" s="50"/>
      <c r="I57" s="51">
        <v>6018</v>
      </c>
      <c r="J57" s="53" t="s">
        <v>90</v>
      </c>
      <c r="K57" s="55">
        <v>6522402.75</v>
      </c>
      <c r="L57" s="55">
        <v>6495394.875</v>
      </c>
      <c r="M57" s="56">
        <v>6234367.4249999998</v>
      </c>
      <c r="N57" s="55">
        <v>5001676.2249999996</v>
      </c>
      <c r="O57" s="55">
        <v>5851237.5499999998</v>
      </c>
      <c r="P57" s="55">
        <v>6127023.4000000004</v>
      </c>
      <c r="Q57" s="55">
        <v>6212668.875</v>
      </c>
      <c r="R57" s="55">
        <v>5961879.4819999998</v>
      </c>
      <c r="S57" s="55">
        <v>4033049.3849999998</v>
      </c>
      <c r="T57" s="55">
        <v>4161979.5150000001</v>
      </c>
      <c r="U57" s="55">
        <v>3412094.9130000002</v>
      </c>
      <c r="V57" s="55">
        <v>1845628.585</v>
      </c>
      <c r="W57" s="55">
        <v>0</v>
      </c>
      <c r="X57" s="55">
        <v>0</v>
      </c>
      <c r="Y57" s="425">
        <v>0</v>
      </c>
      <c r="Z57" s="57">
        <v>85</v>
      </c>
      <c r="AA57" s="58">
        <f t="shared" si="0"/>
        <v>-1</v>
      </c>
      <c r="AB57" s="59"/>
      <c r="AC57" s="55">
        <v>3575.8980000000001</v>
      </c>
      <c r="AD57" s="55">
        <v>3350.2280000000001</v>
      </c>
      <c r="AE57" s="119">
        <v>3425.4540000000002</v>
      </c>
      <c r="AF57" s="55">
        <v>2359.5430000000001</v>
      </c>
      <c r="AG57" s="55">
        <v>2265.011</v>
      </c>
      <c r="AH57" s="55">
        <v>2460.8649999999998</v>
      </c>
      <c r="AI57" s="55">
        <v>2216.2829999999999</v>
      </c>
      <c r="AJ57" s="55">
        <v>1931.3530000000001</v>
      </c>
      <c r="AK57" s="55">
        <v>1437.7090000000001</v>
      </c>
      <c r="AL57" s="55">
        <v>1491.1679999999999</v>
      </c>
      <c r="AM57" s="55">
        <v>1447.184</v>
      </c>
      <c r="AN57" s="55">
        <v>893.27099999999996</v>
      </c>
      <c r="AO57" s="55">
        <v>0</v>
      </c>
      <c r="AP57" s="55">
        <v>0</v>
      </c>
      <c r="AQ57" s="425">
        <v>0</v>
      </c>
      <c r="AR57" s="58">
        <f t="shared" si="1"/>
        <v>-1</v>
      </c>
      <c r="AS57" s="75"/>
      <c r="AT57" s="76">
        <f t="shared" si="6"/>
        <v>1.0964971459329156</v>
      </c>
      <c r="AU57" s="77">
        <f t="shared" si="6"/>
        <v>1.031570232287071</v>
      </c>
      <c r="AV57" s="78">
        <f t="shared" si="6"/>
        <v>1.0988938464755307</v>
      </c>
      <c r="AW57" s="77">
        <f t="shared" si="6"/>
        <v>0.94350089604210641</v>
      </c>
      <c r="AX57" s="77">
        <f t="shared" si="6"/>
        <v>0.77419895556966412</v>
      </c>
      <c r="AY57" s="77">
        <f t="shared" si="6"/>
        <v>0.80328238994484658</v>
      </c>
      <c r="AZ57" s="77">
        <f t="shared" si="6"/>
        <v>0.71347211467149052</v>
      </c>
      <c r="BA57" s="77">
        <f t="shared" si="6"/>
        <v>0.64790071850030062</v>
      </c>
      <c r="BB57" s="77">
        <f t="shared" si="6"/>
        <v>0.7129637466613864</v>
      </c>
      <c r="BC57" s="77">
        <f t="shared" si="6"/>
        <v>0.71656671765238134</v>
      </c>
      <c r="BD57" s="77">
        <f t="shared" si="6"/>
        <v>0.84826714197560182</v>
      </c>
      <c r="BE57" s="77">
        <f t="shared" si="6"/>
        <v>0.96798565785108925</v>
      </c>
      <c r="BF57" s="77">
        <f t="shared" si="6"/>
        <v>0</v>
      </c>
      <c r="BG57" s="77">
        <f t="shared" si="6"/>
        <v>0</v>
      </c>
      <c r="BH57" s="77">
        <f t="shared" si="6"/>
        <v>0</v>
      </c>
      <c r="BI57" s="79">
        <f t="shared" si="3"/>
        <v>-1</v>
      </c>
      <c r="BJ57" s="53"/>
      <c r="BK57" s="427" t="s">
        <v>461</v>
      </c>
      <c r="BL57" s="578"/>
      <c r="BM57" s="423" t="s">
        <v>633</v>
      </c>
    </row>
    <row r="58" spans="1:66" s="409" customFormat="1" ht="63.75" x14ac:dyDescent="0.2">
      <c r="A58" s="468">
        <v>57</v>
      </c>
      <c r="B58" s="469">
        <v>68</v>
      </c>
      <c r="C58" s="541" t="s">
        <v>96</v>
      </c>
      <c r="D58" s="542">
        <v>26</v>
      </c>
      <c r="E58" s="543">
        <v>1702</v>
      </c>
      <c r="F58" s="544" t="s">
        <v>355</v>
      </c>
      <c r="G58" s="541" t="s">
        <v>95</v>
      </c>
      <c r="H58" s="541" t="s">
        <v>40</v>
      </c>
      <c r="I58" s="542">
        <v>8006</v>
      </c>
      <c r="J58" s="545" t="s">
        <v>94</v>
      </c>
      <c r="K58" s="546">
        <v>15414132.701000001</v>
      </c>
      <c r="L58" s="546">
        <v>14535365.25</v>
      </c>
      <c r="M58" s="547">
        <v>11701995.25</v>
      </c>
      <c r="N58" s="546">
        <v>5938234.0199999996</v>
      </c>
      <c r="O58" s="546">
        <v>4109142.5049999999</v>
      </c>
      <c r="P58" s="546">
        <v>8209736.4749999996</v>
      </c>
      <c r="Q58" s="546">
        <v>3622685.0690000001</v>
      </c>
      <c r="R58" s="546">
        <v>4584312.51</v>
      </c>
      <c r="S58" s="546">
        <v>1848086.639</v>
      </c>
      <c r="T58" s="546">
        <v>1046106.6969999999</v>
      </c>
      <c r="U58" s="546">
        <v>1873416.9170000001</v>
      </c>
      <c r="V58" s="546">
        <v>1727143.531</v>
      </c>
      <c r="W58" s="546">
        <v>1684957.7919999999</v>
      </c>
      <c r="X58" s="546">
        <v>886431.799</v>
      </c>
      <c r="Y58" s="546">
        <v>159843.16400000002</v>
      </c>
      <c r="Z58" s="548">
        <v>96</v>
      </c>
      <c r="AA58" s="549">
        <f t="shared" si="0"/>
        <v>-0.98634052051935328</v>
      </c>
      <c r="AB58" s="550"/>
      <c r="AC58" s="546">
        <v>6149.424</v>
      </c>
      <c r="AD58" s="546">
        <v>4578.2260000000006</v>
      </c>
      <c r="AE58" s="551">
        <v>4588.6899999999996</v>
      </c>
      <c r="AF58" s="546">
        <v>2991.518</v>
      </c>
      <c r="AG58" s="546">
        <v>2347.67</v>
      </c>
      <c r="AH58" s="546">
        <v>2658.83</v>
      </c>
      <c r="AI58" s="546">
        <v>587.14200000000005</v>
      </c>
      <c r="AJ58" s="546">
        <v>1393.8309999999999</v>
      </c>
      <c r="AK58" s="546">
        <v>666.06299999999999</v>
      </c>
      <c r="AL58" s="546">
        <v>368.53700000000003</v>
      </c>
      <c r="AM58" s="546">
        <v>261.52499999999998</v>
      </c>
      <c r="AN58" s="546">
        <v>83.057000000000002</v>
      </c>
      <c r="AO58" s="546">
        <v>70.611999999999995</v>
      </c>
      <c r="AP58" s="546">
        <v>69.894000000000005</v>
      </c>
      <c r="AQ58" s="546">
        <v>35.444000000000003</v>
      </c>
      <c r="AR58" s="549">
        <f t="shared" si="1"/>
        <v>-0.99227579112993025</v>
      </c>
      <c r="AS58" s="483"/>
      <c r="AT58" s="496">
        <f t="shared" si="6"/>
        <v>0.79789425967522032</v>
      </c>
      <c r="AU58" s="497">
        <f t="shared" si="6"/>
        <v>0.62994302809143388</v>
      </c>
      <c r="AV58" s="498">
        <f t="shared" si="6"/>
        <v>0.78425771023962776</v>
      </c>
      <c r="AW58" s="497">
        <f t="shared" si="6"/>
        <v>1.007544663926869</v>
      </c>
      <c r="AX58" s="497">
        <f t="shared" si="6"/>
        <v>1.1426568911364636</v>
      </c>
      <c r="AY58" s="497">
        <f t="shared" si="6"/>
        <v>0.64772602825841619</v>
      </c>
      <c r="AZ58" s="497">
        <f t="shared" si="6"/>
        <v>0.32414741486875848</v>
      </c>
      <c r="BA58" s="497">
        <f t="shared" si="6"/>
        <v>0.6080872527601745</v>
      </c>
      <c r="BB58" s="497">
        <f t="shared" si="6"/>
        <v>0.72081360899877167</v>
      </c>
      <c r="BC58" s="497">
        <f t="shared" si="6"/>
        <v>0.70458778450970971</v>
      </c>
      <c r="BD58" s="497">
        <f t="shared" si="6"/>
        <v>0.27919572800569514</v>
      </c>
      <c r="BE58" s="497">
        <f t="shared" si="6"/>
        <v>9.6178457098942752E-2</v>
      </c>
      <c r="BF58" s="497">
        <f t="shared" si="6"/>
        <v>8.381456240062303E-2</v>
      </c>
      <c r="BG58" s="497">
        <f t="shared" si="6"/>
        <v>0.15769741130417186</v>
      </c>
      <c r="BH58" s="497">
        <f t="shared" si="6"/>
        <v>0.44348471480456925</v>
      </c>
      <c r="BI58" s="540">
        <f t="shared" si="3"/>
        <v>-0.43451660211403759</v>
      </c>
      <c r="BJ58" s="545"/>
      <c r="BK58" s="545" t="s">
        <v>620</v>
      </c>
      <c r="BL58" s="545" t="s">
        <v>719</v>
      </c>
      <c r="BM58" s="545"/>
      <c r="BN58" s="468"/>
    </row>
    <row r="59" spans="1:66" s="409" customFormat="1" ht="94.5" customHeight="1" x14ac:dyDescent="0.2">
      <c r="A59" s="468">
        <v>58</v>
      </c>
      <c r="B59" s="469">
        <v>69</v>
      </c>
      <c r="C59" s="487"/>
      <c r="D59" s="488"/>
      <c r="E59" s="489">
        <v>1733</v>
      </c>
      <c r="F59" s="490" t="s">
        <v>355</v>
      </c>
      <c r="G59" s="487" t="s">
        <v>98</v>
      </c>
      <c r="H59" s="487" t="s">
        <v>9</v>
      </c>
      <c r="I59" s="488">
        <v>1552</v>
      </c>
      <c r="J59" s="491" t="s">
        <v>99</v>
      </c>
      <c r="K59" s="480">
        <v>80713983.794</v>
      </c>
      <c r="L59" s="480">
        <v>99238958.400000006</v>
      </c>
      <c r="M59" s="492">
        <v>75862552.627000004</v>
      </c>
      <c r="N59" s="480">
        <v>98268815.875</v>
      </c>
      <c r="O59" s="480">
        <v>78133106.687999994</v>
      </c>
      <c r="P59" s="480">
        <v>94788245.296000004</v>
      </c>
      <c r="Q59" s="480">
        <v>81204032.754999995</v>
      </c>
      <c r="R59" s="480">
        <v>99028862.085999995</v>
      </c>
      <c r="S59" s="480">
        <v>90947825.027999997</v>
      </c>
      <c r="T59" s="480">
        <v>96066312.307999998</v>
      </c>
      <c r="U59" s="480">
        <v>105887891.49599999</v>
      </c>
      <c r="V59" s="480">
        <v>81340919.643999994</v>
      </c>
      <c r="W59" s="480">
        <v>79641950.816</v>
      </c>
      <c r="X59" s="480">
        <v>84331444.57100001</v>
      </c>
      <c r="Y59" s="480">
        <v>81730168.716000006</v>
      </c>
      <c r="Z59" s="493">
        <v>36.4</v>
      </c>
      <c r="AA59" s="482">
        <f t="shared" si="0"/>
        <v>7.7345355327678181E-2</v>
      </c>
      <c r="AB59" s="494"/>
      <c r="AC59" s="480">
        <v>49287.422999999995</v>
      </c>
      <c r="AD59" s="480">
        <v>58357.264999999999</v>
      </c>
      <c r="AE59" s="495">
        <v>43227.925999999999</v>
      </c>
      <c r="AF59" s="480">
        <v>62033.773000000001</v>
      </c>
      <c r="AG59" s="480">
        <v>49118.567999999999</v>
      </c>
      <c r="AH59" s="480">
        <v>59255.864000000001</v>
      </c>
      <c r="AI59" s="480">
        <v>49866.69</v>
      </c>
      <c r="AJ59" s="480">
        <v>61881.548999999999</v>
      </c>
      <c r="AK59" s="480">
        <v>57700.877999999997</v>
      </c>
      <c r="AL59" s="480">
        <v>33721.146999999997</v>
      </c>
      <c r="AM59" s="480">
        <v>1120.847</v>
      </c>
      <c r="AN59" s="480">
        <v>1520.6840000000002</v>
      </c>
      <c r="AO59" s="480">
        <v>1024.2180000000001</v>
      </c>
      <c r="AP59" s="480">
        <v>1200.1680000000001</v>
      </c>
      <c r="AQ59" s="480">
        <v>1250.0169999999998</v>
      </c>
      <c r="AR59" s="482">
        <f t="shared" si="1"/>
        <v>-0.97108311418873072</v>
      </c>
      <c r="AS59" s="483"/>
      <c r="AT59" s="496">
        <f t="shared" si="6"/>
        <v>1.2212858462244272</v>
      </c>
      <c r="AU59" s="497">
        <f t="shared" si="6"/>
        <v>1.176095878894271</v>
      </c>
      <c r="AV59" s="498">
        <f t="shared" si="6"/>
        <v>1.1396380560127601</v>
      </c>
      <c r="AW59" s="497">
        <f t="shared" si="6"/>
        <v>1.2625322173192413</v>
      </c>
      <c r="AX59" s="497">
        <f t="shared" si="6"/>
        <v>1.2573048757971332</v>
      </c>
      <c r="AY59" s="497">
        <f t="shared" si="6"/>
        <v>1.2502787411025227</v>
      </c>
      <c r="AZ59" s="497">
        <f t="shared" si="6"/>
        <v>1.2281825990207254</v>
      </c>
      <c r="BA59" s="497">
        <f t="shared" si="6"/>
        <v>1.2497679504033881</v>
      </c>
      <c r="BB59" s="497">
        <f t="shared" si="6"/>
        <v>1.2688786781264028</v>
      </c>
      <c r="BC59" s="497">
        <f t="shared" si="6"/>
        <v>0.7020389601692214</v>
      </c>
      <c r="BD59" s="497">
        <f t="shared" si="6"/>
        <v>2.1170447048562507E-2</v>
      </c>
      <c r="BE59" s="497">
        <f t="shared" si="6"/>
        <v>3.739038129038836E-2</v>
      </c>
      <c r="BF59" s="497">
        <f t="shared" si="6"/>
        <v>2.5720565342913112E-2</v>
      </c>
      <c r="BG59" s="497">
        <f t="shared" si="6"/>
        <v>2.8463119684604937E-2</v>
      </c>
      <c r="BH59" s="497">
        <f t="shared" si="6"/>
        <v>3.0588876045114261E-2</v>
      </c>
      <c r="BI59" s="540">
        <f t="shared" si="3"/>
        <v>-0.97315913075758875</v>
      </c>
      <c r="BJ59" s="491" t="s">
        <v>333</v>
      </c>
      <c r="BK59" s="491" t="s">
        <v>530</v>
      </c>
      <c r="BL59" s="491" t="s">
        <v>721</v>
      </c>
      <c r="BM59" s="491"/>
      <c r="BN59" s="468"/>
    </row>
    <row r="60" spans="1:66" s="409" customFormat="1" ht="96" customHeight="1" x14ac:dyDescent="0.2">
      <c r="A60" s="468">
        <v>59</v>
      </c>
      <c r="B60" s="469">
        <v>70</v>
      </c>
      <c r="C60" s="487"/>
      <c r="D60" s="488"/>
      <c r="E60" s="489"/>
      <c r="F60" s="490" t="s">
        <v>351</v>
      </c>
      <c r="G60" s="487"/>
      <c r="H60" s="487"/>
      <c r="I60" s="488">
        <v>2378</v>
      </c>
      <c r="J60" s="491" t="s">
        <v>97</v>
      </c>
      <c r="K60" s="480">
        <v>95592884.856000006</v>
      </c>
      <c r="L60" s="480">
        <v>71925225.890000001</v>
      </c>
      <c r="M60" s="492">
        <v>82484121.109999999</v>
      </c>
      <c r="N60" s="480">
        <v>70455798.278999999</v>
      </c>
      <c r="O60" s="480">
        <v>80397267.219999999</v>
      </c>
      <c r="P60" s="480">
        <v>81754611.680000007</v>
      </c>
      <c r="Q60" s="480">
        <v>88405483.56099999</v>
      </c>
      <c r="R60" s="480">
        <v>101822522.623</v>
      </c>
      <c r="S60" s="480">
        <v>94985969.164000005</v>
      </c>
      <c r="T60" s="480">
        <v>88678572.358999997</v>
      </c>
      <c r="U60" s="480">
        <v>80174782.420000002</v>
      </c>
      <c r="V60" s="480">
        <v>84763264.662999988</v>
      </c>
      <c r="W60" s="480">
        <v>79004643.576999992</v>
      </c>
      <c r="X60" s="480">
        <v>76714374.627999991</v>
      </c>
      <c r="Y60" s="480">
        <v>76093903.535999998</v>
      </c>
      <c r="Z60" s="493">
        <v>50</v>
      </c>
      <c r="AA60" s="482">
        <f t="shared" si="0"/>
        <v>-7.7472093877051451E-2</v>
      </c>
      <c r="AB60" s="494"/>
      <c r="AC60" s="480">
        <v>58254.995000000003</v>
      </c>
      <c r="AD60" s="480">
        <v>44389.834999999999</v>
      </c>
      <c r="AE60" s="495">
        <v>48676.148999999998</v>
      </c>
      <c r="AF60" s="480">
        <v>46010.774000000005</v>
      </c>
      <c r="AG60" s="480">
        <v>50616.191999999995</v>
      </c>
      <c r="AH60" s="480">
        <v>51049.89</v>
      </c>
      <c r="AI60" s="480">
        <v>53703.206000000006</v>
      </c>
      <c r="AJ60" s="480">
        <v>64510.913999999997</v>
      </c>
      <c r="AK60" s="480">
        <v>60681.376000000004</v>
      </c>
      <c r="AL60" s="480">
        <v>52176.820999999996</v>
      </c>
      <c r="AM60" s="480">
        <v>46486.952000000005</v>
      </c>
      <c r="AN60" s="480">
        <v>47550.402000000002</v>
      </c>
      <c r="AO60" s="480">
        <v>48126.398000000001</v>
      </c>
      <c r="AP60" s="480">
        <v>42565.362000000001</v>
      </c>
      <c r="AQ60" s="480">
        <v>5036.1589999999997</v>
      </c>
      <c r="AR60" s="482">
        <f t="shared" si="1"/>
        <v>-0.89653743972227551</v>
      </c>
      <c r="AS60" s="483"/>
      <c r="AT60" s="496">
        <f t="shared" si="6"/>
        <v>1.2188144564891965</v>
      </c>
      <c r="AU60" s="497">
        <f t="shared" si="6"/>
        <v>1.2343328630733341</v>
      </c>
      <c r="AV60" s="498">
        <f t="shared" si="6"/>
        <v>1.1802550198743338</v>
      </c>
      <c r="AW60" s="497">
        <f t="shared" si="6"/>
        <v>1.3060890692856983</v>
      </c>
      <c r="AX60" s="497">
        <f t="shared" si="6"/>
        <v>1.2591520520590151</v>
      </c>
      <c r="AY60" s="497">
        <f t="shared" si="6"/>
        <v>1.2488565219982217</v>
      </c>
      <c r="AZ60" s="497">
        <f t="shared" si="6"/>
        <v>1.2149292970711409</v>
      </c>
      <c r="BA60" s="497">
        <f t="shared" si="6"/>
        <v>1.2671246466531378</v>
      </c>
      <c r="BB60" s="497">
        <f t="shared" si="6"/>
        <v>1.2776913587148711</v>
      </c>
      <c r="BC60" s="497">
        <f t="shared" si="6"/>
        <v>1.1767627649387742</v>
      </c>
      <c r="BD60" s="497">
        <f t="shared" si="6"/>
        <v>1.1596402409045665</v>
      </c>
      <c r="BE60" s="497">
        <f t="shared" si="6"/>
        <v>1.1219577770877489</v>
      </c>
      <c r="BF60" s="497">
        <f t="shared" si="6"/>
        <v>1.2183182107035204</v>
      </c>
      <c r="BG60" s="497">
        <f t="shared" si="6"/>
        <v>1.1097101998525336</v>
      </c>
      <c r="BH60" s="497">
        <f t="shared" si="6"/>
        <v>0.13236695099016427</v>
      </c>
      <c r="BI60" s="540">
        <f t="shared" si="3"/>
        <v>-0.88784885574622852</v>
      </c>
      <c r="BJ60" s="491"/>
      <c r="BK60" s="491" t="s">
        <v>531</v>
      </c>
      <c r="BL60" s="491" t="s">
        <v>720</v>
      </c>
      <c r="BM60" s="491"/>
      <c r="BN60" s="468"/>
    </row>
    <row r="61" spans="1:66" s="409" customFormat="1" ht="76.5" x14ac:dyDescent="0.2">
      <c r="A61" s="468">
        <v>60</v>
      </c>
      <c r="B61" s="469">
        <v>71</v>
      </c>
      <c r="C61" s="487"/>
      <c r="D61" s="488"/>
      <c r="E61" s="489">
        <v>1743</v>
      </c>
      <c r="F61" s="490">
        <v>7</v>
      </c>
      <c r="G61" s="487" t="s">
        <v>101</v>
      </c>
      <c r="H61" s="487" t="s">
        <v>9</v>
      </c>
      <c r="I61" s="488">
        <v>6250</v>
      </c>
      <c r="J61" s="491" t="s">
        <v>100</v>
      </c>
      <c r="K61" s="480">
        <v>30424279.070999999</v>
      </c>
      <c r="L61" s="480">
        <v>8608083.9059999995</v>
      </c>
      <c r="M61" s="492">
        <v>22691354.302999999</v>
      </c>
      <c r="N61" s="480">
        <v>26088697.118999999</v>
      </c>
      <c r="O61" s="480">
        <v>25930295.554000001</v>
      </c>
      <c r="P61" s="480">
        <v>23592556.090999998</v>
      </c>
      <c r="Q61" s="480">
        <v>23881494.037</v>
      </c>
      <c r="R61" s="480">
        <v>22356083.210000001</v>
      </c>
      <c r="S61" s="480">
        <v>26482554.337000001</v>
      </c>
      <c r="T61" s="480">
        <v>21765140.5</v>
      </c>
      <c r="U61" s="480">
        <v>19064005.324000001</v>
      </c>
      <c r="V61" s="480">
        <v>19006288.087000001</v>
      </c>
      <c r="W61" s="480">
        <v>21500665.476</v>
      </c>
      <c r="X61" s="480">
        <v>22916373.009</v>
      </c>
      <c r="Y61" s="480">
        <v>16657871.683</v>
      </c>
      <c r="Z61" s="493">
        <v>91</v>
      </c>
      <c r="AA61" s="482">
        <f t="shared" si="0"/>
        <v>-0.2658934561346265</v>
      </c>
      <c r="AB61" s="494"/>
      <c r="AC61" s="480">
        <v>21911.827000000001</v>
      </c>
      <c r="AD61" s="480">
        <v>6333.0479999999998</v>
      </c>
      <c r="AE61" s="495">
        <v>15979.826999999999</v>
      </c>
      <c r="AF61" s="480">
        <v>19748.52</v>
      </c>
      <c r="AG61" s="480">
        <v>16803.728999999999</v>
      </c>
      <c r="AH61" s="480">
        <v>15855.66</v>
      </c>
      <c r="AI61" s="480">
        <v>16204.700999999999</v>
      </c>
      <c r="AJ61" s="480">
        <v>12885.289000000001</v>
      </c>
      <c r="AK61" s="480">
        <v>14303.86</v>
      </c>
      <c r="AL61" s="480">
        <v>11345.772999999999</v>
      </c>
      <c r="AM61" s="480">
        <v>11564.351000000001</v>
      </c>
      <c r="AN61" s="480">
        <v>13376.674999999999</v>
      </c>
      <c r="AO61" s="480">
        <v>10987.912</v>
      </c>
      <c r="AP61" s="480">
        <v>10643.454</v>
      </c>
      <c r="AQ61" s="480">
        <v>9244.643</v>
      </c>
      <c r="AR61" s="482">
        <f t="shared" si="1"/>
        <v>-0.42148040776661722</v>
      </c>
      <c r="AS61" s="483"/>
      <c r="AT61" s="496">
        <f t="shared" si="6"/>
        <v>1.4404171713561522</v>
      </c>
      <c r="AU61" s="497">
        <f t="shared" si="6"/>
        <v>1.4714187429297114</v>
      </c>
      <c r="AV61" s="498">
        <f t="shared" si="6"/>
        <v>1.4084507065219394</v>
      </c>
      <c r="AW61" s="497">
        <f t="shared" si="6"/>
        <v>1.5139521847273434</v>
      </c>
      <c r="AX61" s="497">
        <f t="shared" si="6"/>
        <v>1.2960692225822208</v>
      </c>
      <c r="AY61" s="497">
        <f t="shared" si="6"/>
        <v>1.3441239634096755</v>
      </c>
      <c r="AZ61" s="497">
        <f t="shared" si="6"/>
        <v>1.357092732547954</v>
      </c>
      <c r="BA61" s="497">
        <f t="shared" si="6"/>
        <v>1.1527322455336306</v>
      </c>
      <c r="BB61" s="497">
        <f t="shared" si="6"/>
        <v>1.0802477599387319</v>
      </c>
      <c r="BC61" s="497">
        <f t="shared" si="6"/>
        <v>1.0425637270754122</v>
      </c>
      <c r="BD61" s="497">
        <f t="shared" si="6"/>
        <v>1.2132131525835699</v>
      </c>
      <c r="BE61" s="497">
        <f t="shared" si="6"/>
        <v>1.4076052029485371</v>
      </c>
      <c r="BF61" s="497">
        <f t="shared" si="6"/>
        <v>1.022099712426594</v>
      </c>
      <c r="BG61" s="497">
        <f t="shared" si="6"/>
        <v>0.92889516118628124</v>
      </c>
      <c r="BH61" s="497">
        <f t="shared" si="6"/>
        <v>1.1099428757677987</v>
      </c>
      <c r="BI61" s="540">
        <f t="shared" si="3"/>
        <v>-0.21194055948985449</v>
      </c>
      <c r="BJ61" s="491"/>
      <c r="BK61" s="491" t="s">
        <v>532</v>
      </c>
      <c r="BL61" s="491" t="s">
        <v>722</v>
      </c>
      <c r="BM61" s="491"/>
      <c r="BN61" s="468"/>
    </row>
    <row r="62" spans="1:66" s="409" customFormat="1" ht="77.25" thickBot="1" x14ac:dyDescent="0.25">
      <c r="A62" s="468">
        <v>61</v>
      </c>
      <c r="B62" s="469">
        <v>72</v>
      </c>
      <c r="C62" s="558"/>
      <c r="D62" s="559"/>
      <c r="E62" s="560">
        <v>1745</v>
      </c>
      <c r="F62" s="561" t="s">
        <v>359</v>
      </c>
      <c r="G62" s="558" t="s">
        <v>103</v>
      </c>
      <c r="H62" s="558" t="s">
        <v>9</v>
      </c>
      <c r="I62" s="559">
        <v>3113</v>
      </c>
      <c r="J62" s="562" t="s">
        <v>102</v>
      </c>
      <c r="K62" s="563">
        <v>23901098.943</v>
      </c>
      <c r="L62" s="563">
        <v>28407802.416999999</v>
      </c>
      <c r="M62" s="564">
        <v>29653709.210000001</v>
      </c>
      <c r="N62" s="563">
        <v>24008692.965999998</v>
      </c>
      <c r="O62" s="563">
        <v>27463429.714000002</v>
      </c>
      <c r="P62" s="563">
        <v>27170088.039000001</v>
      </c>
      <c r="Q62" s="563">
        <v>28929918.714000002</v>
      </c>
      <c r="R62" s="563">
        <v>25411707.789000001</v>
      </c>
      <c r="S62" s="563">
        <v>27858288.623</v>
      </c>
      <c r="T62" s="563">
        <v>28805310.116</v>
      </c>
      <c r="U62" s="563">
        <v>23533348.18</v>
      </c>
      <c r="V62" s="563">
        <v>26906821.017999999</v>
      </c>
      <c r="W62" s="563">
        <v>27805077.375</v>
      </c>
      <c r="X62" s="563">
        <v>27458144.111000001</v>
      </c>
      <c r="Y62" s="563">
        <v>21153056.318999998</v>
      </c>
      <c r="Z62" s="565">
        <v>68.5</v>
      </c>
      <c r="AA62" s="566">
        <f t="shared" si="0"/>
        <v>-0.28666406724368099</v>
      </c>
      <c r="AB62" s="567"/>
      <c r="AC62" s="563">
        <v>15683.683000000001</v>
      </c>
      <c r="AD62" s="563">
        <v>17692.919999999998</v>
      </c>
      <c r="AE62" s="568">
        <v>19236.829000000002</v>
      </c>
      <c r="AF62" s="563">
        <v>15448.257</v>
      </c>
      <c r="AG62" s="563">
        <v>16971.957999999999</v>
      </c>
      <c r="AH62" s="563">
        <v>16400.136999999999</v>
      </c>
      <c r="AI62" s="563">
        <v>18566.079000000002</v>
      </c>
      <c r="AJ62" s="563">
        <v>17307.957999999999</v>
      </c>
      <c r="AK62" s="563">
        <v>18200.388999999999</v>
      </c>
      <c r="AL62" s="563">
        <v>17926.458999999999</v>
      </c>
      <c r="AM62" s="563">
        <v>15181.358</v>
      </c>
      <c r="AN62" s="563">
        <v>16421.304</v>
      </c>
      <c r="AO62" s="563">
        <v>16999.394</v>
      </c>
      <c r="AP62" s="563">
        <v>16253.878000000001</v>
      </c>
      <c r="AQ62" s="563">
        <v>12300.39</v>
      </c>
      <c r="AR62" s="566">
        <f t="shared" si="1"/>
        <v>-0.360581205977347</v>
      </c>
      <c r="AS62" s="483"/>
      <c r="AT62" s="496">
        <f t="shared" si="6"/>
        <v>1.3123817475843165</v>
      </c>
      <c r="AU62" s="497">
        <f t="shared" si="6"/>
        <v>1.2456380638167264</v>
      </c>
      <c r="AV62" s="498">
        <f t="shared" si="6"/>
        <v>1.2974315532515468</v>
      </c>
      <c r="AW62" s="497">
        <f t="shared" si="6"/>
        <v>1.2868886300372209</v>
      </c>
      <c r="AX62" s="497">
        <f t="shared" si="6"/>
        <v>1.2359678435463743</v>
      </c>
      <c r="AY62" s="497">
        <f t="shared" si="6"/>
        <v>1.2072200116877949</v>
      </c>
      <c r="AZ62" s="497">
        <f t="shared" si="6"/>
        <v>1.2835209931658296</v>
      </c>
      <c r="BA62" s="497">
        <f t="shared" si="6"/>
        <v>1.3622034491906221</v>
      </c>
      <c r="BB62" s="497">
        <f t="shared" si="6"/>
        <v>1.306640852659817</v>
      </c>
      <c r="BC62" s="497">
        <f t="shared" si="6"/>
        <v>1.2446634962657592</v>
      </c>
      <c r="BD62" s="497">
        <f t="shared" si="6"/>
        <v>1.2901995826417931</v>
      </c>
      <c r="BE62" s="497">
        <f t="shared" si="6"/>
        <v>1.2206052873369584</v>
      </c>
      <c r="BF62" s="497">
        <f t="shared" si="6"/>
        <v>1.222754662447689</v>
      </c>
      <c r="BG62" s="497">
        <f t="shared" si="6"/>
        <v>1.1839021555348701</v>
      </c>
      <c r="BH62" s="497">
        <f t="shared" si="6"/>
        <v>1.1629893869238745</v>
      </c>
      <c r="BI62" s="540">
        <f t="shared" si="3"/>
        <v>-0.10362177950022966</v>
      </c>
      <c r="BJ62" s="562"/>
      <c r="BK62" s="562" t="s">
        <v>533</v>
      </c>
      <c r="BL62" s="491" t="s">
        <v>723</v>
      </c>
      <c r="BM62" s="562"/>
      <c r="BN62" s="468"/>
    </row>
    <row r="63" spans="1:66" s="37" customFormat="1" ht="63.75" x14ac:dyDescent="0.2">
      <c r="A63" s="113">
        <v>62</v>
      </c>
      <c r="B63" s="21">
        <v>73</v>
      </c>
      <c r="C63" s="60" t="s">
        <v>106</v>
      </c>
      <c r="D63" s="61">
        <v>33</v>
      </c>
      <c r="E63" s="62">
        <v>2364</v>
      </c>
      <c r="F63" s="64">
        <v>1</v>
      </c>
      <c r="G63" s="60" t="s">
        <v>105</v>
      </c>
      <c r="H63" s="60" t="s">
        <v>9</v>
      </c>
      <c r="I63" s="61">
        <v>1355</v>
      </c>
      <c r="J63" s="63" t="s">
        <v>104</v>
      </c>
      <c r="K63" s="65">
        <v>10566038.244000001</v>
      </c>
      <c r="L63" s="65">
        <v>9602488.3320000004</v>
      </c>
      <c r="M63" s="66">
        <v>8754397.1390000004</v>
      </c>
      <c r="N63" s="65">
        <v>9763316.7170000002</v>
      </c>
      <c r="O63" s="65">
        <v>9379988.0739999991</v>
      </c>
      <c r="P63" s="65">
        <v>10249994.028999999</v>
      </c>
      <c r="Q63" s="65">
        <v>9082391.159</v>
      </c>
      <c r="R63" s="65">
        <v>10869517.507999999</v>
      </c>
      <c r="S63" s="65">
        <v>8885298.3320000004</v>
      </c>
      <c r="T63" s="65">
        <v>8990654.2100000009</v>
      </c>
      <c r="U63" s="65">
        <v>7564343.8509999998</v>
      </c>
      <c r="V63" s="65">
        <v>6751198.0460000001</v>
      </c>
      <c r="W63" s="65">
        <v>4108662.5469999998</v>
      </c>
      <c r="X63" s="65">
        <v>4078239.6669999999</v>
      </c>
      <c r="Y63" s="428">
        <v>3592489.395</v>
      </c>
      <c r="Z63" s="67">
        <v>29.5</v>
      </c>
      <c r="AA63" s="68">
        <f t="shared" si="0"/>
        <v>-0.5896360037179712</v>
      </c>
      <c r="AB63" s="69"/>
      <c r="AC63" s="65">
        <v>14112.585999999999</v>
      </c>
      <c r="AD63" s="65">
        <v>13267.094999999999</v>
      </c>
      <c r="AE63" s="117">
        <v>9754.4470000000001</v>
      </c>
      <c r="AF63" s="65">
        <v>9683.5540000000001</v>
      </c>
      <c r="AG63" s="65">
        <v>9153.8760000000002</v>
      </c>
      <c r="AH63" s="65">
        <v>10819.231</v>
      </c>
      <c r="AI63" s="65">
        <v>9997.7360000000008</v>
      </c>
      <c r="AJ63" s="65">
        <v>11419.807000000001</v>
      </c>
      <c r="AK63" s="65">
        <v>9924.3060000000005</v>
      </c>
      <c r="AL63" s="65">
        <v>11006.231</v>
      </c>
      <c r="AM63" s="65">
        <v>10074.751</v>
      </c>
      <c r="AN63" s="65">
        <v>8129.7060000000001</v>
      </c>
      <c r="AO63" s="65">
        <v>390.49599999999998</v>
      </c>
      <c r="AP63" s="65">
        <v>364.09199999999998</v>
      </c>
      <c r="AQ63" s="428">
        <v>293.41899999999998</v>
      </c>
      <c r="AR63" s="68">
        <f t="shared" si="1"/>
        <v>-0.96991946339961665</v>
      </c>
      <c r="AS63" s="70"/>
      <c r="AT63" s="71">
        <f t="shared" si="6"/>
        <v>2.6713107929576028</v>
      </c>
      <c r="AU63" s="72">
        <f t="shared" si="6"/>
        <v>2.7632618840655727</v>
      </c>
      <c r="AV63" s="73">
        <f t="shared" si="6"/>
        <v>2.228468013301538</v>
      </c>
      <c r="AW63" s="72">
        <f t="shared" si="6"/>
        <v>1.9836607334757221</v>
      </c>
      <c r="AX63" s="72">
        <f t="shared" si="6"/>
        <v>1.9517884090648794</v>
      </c>
      <c r="AY63" s="72">
        <f t="shared" si="6"/>
        <v>2.1110706931905474</v>
      </c>
      <c r="AZ63" s="72">
        <f t="shared" si="6"/>
        <v>2.201564725626898</v>
      </c>
      <c r="BA63" s="72">
        <f t="shared" si="6"/>
        <v>2.1012537109572684</v>
      </c>
      <c r="BB63" s="72">
        <f t="shared" si="6"/>
        <v>2.2338711946807819</v>
      </c>
      <c r="BC63" s="72">
        <f t="shared" si="6"/>
        <v>2.4483715518183629</v>
      </c>
      <c r="BD63" s="72">
        <f t="shared" si="6"/>
        <v>2.663747497059676</v>
      </c>
      <c r="BE63" s="72">
        <f t="shared" si="6"/>
        <v>2.4083743195229617</v>
      </c>
      <c r="BF63" s="72">
        <f t="shared" si="6"/>
        <v>0.19008424056880815</v>
      </c>
      <c r="BG63" s="72">
        <f t="shared" si="6"/>
        <v>0.17855350824333985</v>
      </c>
      <c r="BH63" s="72">
        <f t="shared" si="6"/>
        <v>0.16335135207824322</v>
      </c>
      <c r="BI63" s="74">
        <f t="shared" si="3"/>
        <v>-0.92669791484409358</v>
      </c>
      <c r="BJ63" s="63"/>
      <c r="BK63" s="430" t="s">
        <v>534</v>
      </c>
      <c r="BL63" s="579"/>
      <c r="BM63" s="1095" t="s">
        <v>638</v>
      </c>
    </row>
    <row r="64" spans="1:66" s="37" customFormat="1" ht="89.25" x14ac:dyDescent="0.2">
      <c r="A64" s="113">
        <v>63</v>
      </c>
      <c r="B64" s="21">
        <v>74</v>
      </c>
      <c r="C64" s="22"/>
      <c r="D64" s="23"/>
      <c r="E64" s="24"/>
      <c r="F64" s="26">
        <v>2</v>
      </c>
      <c r="G64" s="22"/>
      <c r="H64" s="22"/>
      <c r="I64" s="23">
        <v>1626</v>
      </c>
      <c r="J64" s="25" t="s">
        <v>107</v>
      </c>
      <c r="K64" s="27">
        <v>23293861.866999999</v>
      </c>
      <c r="L64" s="27">
        <v>21800999.826000001</v>
      </c>
      <c r="M64" s="28">
        <v>22013515.438000001</v>
      </c>
      <c r="N64" s="27">
        <v>22006524.063999999</v>
      </c>
      <c r="O64" s="27">
        <v>24024380.280999999</v>
      </c>
      <c r="P64" s="27">
        <v>23795571.351</v>
      </c>
      <c r="Q64" s="27">
        <v>25328216.127999999</v>
      </c>
      <c r="R64" s="27">
        <v>25448437.546999998</v>
      </c>
      <c r="S64" s="27">
        <v>21447235.848999999</v>
      </c>
      <c r="T64" s="27">
        <v>16328997.66</v>
      </c>
      <c r="U64" s="27">
        <v>19870941.090999998</v>
      </c>
      <c r="V64" s="27">
        <v>14850261.764</v>
      </c>
      <c r="W64" s="27">
        <v>9494092.3389999997</v>
      </c>
      <c r="X64" s="27">
        <v>10585287.710000001</v>
      </c>
      <c r="Y64" s="420">
        <v>8079995.5659999996</v>
      </c>
      <c r="Z64" s="29">
        <v>46.4</v>
      </c>
      <c r="AA64" s="30">
        <f t="shared" si="0"/>
        <v>-0.63295296524733113</v>
      </c>
      <c r="AB64" s="31"/>
      <c r="AC64" s="27">
        <v>26426.111000000001</v>
      </c>
      <c r="AD64" s="27">
        <v>25132.923999999999</v>
      </c>
      <c r="AE64" s="118">
        <v>20902.460999999999</v>
      </c>
      <c r="AF64" s="27">
        <v>17413.266</v>
      </c>
      <c r="AG64" s="27">
        <v>20582.04</v>
      </c>
      <c r="AH64" s="27">
        <v>22947.75</v>
      </c>
      <c r="AI64" s="27">
        <v>22728.251</v>
      </c>
      <c r="AJ64" s="27">
        <v>25064.080000000002</v>
      </c>
      <c r="AK64" s="27">
        <v>21381.079000000002</v>
      </c>
      <c r="AL64" s="27">
        <v>17836.362000000001</v>
      </c>
      <c r="AM64" s="27">
        <v>23173.307000000001</v>
      </c>
      <c r="AN64" s="27">
        <v>14289.837</v>
      </c>
      <c r="AO64" s="27">
        <v>613.73699999999997</v>
      </c>
      <c r="AP64" s="27">
        <v>1036.442</v>
      </c>
      <c r="AQ64" s="420">
        <v>750.59299999999996</v>
      </c>
      <c r="AR64" s="30">
        <f t="shared" si="1"/>
        <v>-0.96409068769462114</v>
      </c>
      <c r="AS64" s="32"/>
      <c r="AT64" s="33">
        <f t="shared" si="6"/>
        <v>2.2689334341281899</v>
      </c>
      <c r="AU64" s="34">
        <f t="shared" si="6"/>
        <v>2.3056670978939531</v>
      </c>
      <c r="AV64" s="35">
        <f t="shared" si="6"/>
        <v>1.8990570641813906</v>
      </c>
      <c r="AW64" s="34">
        <f t="shared" si="6"/>
        <v>1.5825548777588176</v>
      </c>
      <c r="AX64" s="34">
        <f t="shared" si="6"/>
        <v>1.7134294212182097</v>
      </c>
      <c r="AY64" s="34">
        <f t="shared" si="6"/>
        <v>1.9287412486555511</v>
      </c>
      <c r="AZ64" s="34">
        <f t="shared" si="6"/>
        <v>1.7946981252165033</v>
      </c>
      <c r="BA64" s="34">
        <f t="shared" si="6"/>
        <v>1.9697932302295464</v>
      </c>
      <c r="BB64" s="34">
        <f t="shared" si="6"/>
        <v>1.9938307342292705</v>
      </c>
      <c r="BC64" s="34">
        <f t="shared" si="6"/>
        <v>2.1846242336959216</v>
      </c>
      <c r="BD64" s="34">
        <f t="shared" si="6"/>
        <v>2.3323814301372692</v>
      </c>
      <c r="BE64" s="34">
        <f t="shared" si="6"/>
        <v>1.9245232477506111</v>
      </c>
      <c r="BF64" s="34">
        <f t="shared" si="6"/>
        <v>0.12928818850410384</v>
      </c>
      <c r="BG64" s="34">
        <f t="shared" si="6"/>
        <v>0.19582689264475361</v>
      </c>
      <c r="BH64" s="34">
        <f t="shared" si="6"/>
        <v>0.18579044848946147</v>
      </c>
      <c r="BI64" s="36">
        <f t="shared" si="3"/>
        <v>-0.90216700066906708</v>
      </c>
      <c r="BJ64" s="25"/>
      <c r="BK64" s="423" t="s">
        <v>535</v>
      </c>
      <c r="BL64" s="421"/>
      <c r="BM64" s="1096"/>
    </row>
    <row r="65" spans="1:65" s="37" customFormat="1" ht="77.25" thickBot="1" x14ac:dyDescent="0.25">
      <c r="A65" s="113">
        <v>64</v>
      </c>
      <c r="B65" s="438">
        <v>75</v>
      </c>
      <c r="C65" s="454"/>
      <c r="D65" s="455"/>
      <c r="E65" s="456">
        <v>8002</v>
      </c>
      <c r="F65" s="457">
        <v>1</v>
      </c>
      <c r="G65" s="454" t="s">
        <v>290</v>
      </c>
      <c r="H65" s="454" t="s">
        <v>40</v>
      </c>
      <c r="I65" s="455">
        <v>2832</v>
      </c>
      <c r="J65" s="458" t="s">
        <v>289</v>
      </c>
      <c r="K65" s="55">
        <v>6758598.4730000002</v>
      </c>
      <c r="L65" s="55">
        <v>6787543.8509999998</v>
      </c>
      <c r="M65" s="56">
        <v>9658943.9199999999</v>
      </c>
      <c r="N65" s="55">
        <v>26294861.212000001</v>
      </c>
      <c r="O65" s="55">
        <v>22477519.544</v>
      </c>
      <c r="P65" s="55">
        <v>16060699.300000001</v>
      </c>
      <c r="Q65" s="55">
        <v>3601159.4569999999</v>
      </c>
      <c r="R65" s="55">
        <v>4303866.6239999998</v>
      </c>
      <c r="S65" s="55">
        <v>1231842.0060000001</v>
      </c>
      <c r="T65" s="55">
        <v>2587904.5180000002</v>
      </c>
      <c r="U65" s="55">
        <v>3413619.1880000001</v>
      </c>
      <c r="V65" s="55">
        <v>1871482.3589999999</v>
      </c>
      <c r="W65" s="55">
        <v>1078255.439</v>
      </c>
      <c r="X65" s="55">
        <v>1209521.3289999999</v>
      </c>
      <c r="Y65" s="425">
        <v>1826093.193</v>
      </c>
      <c r="Z65" s="57">
        <v>59.5</v>
      </c>
      <c r="AA65" s="58">
        <f t="shared" si="0"/>
        <v>-0.81094276888606265</v>
      </c>
      <c r="AB65" s="59"/>
      <c r="AC65" s="55">
        <v>4966.5379999999996</v>
      </c>
      <c r="AD65" s="55">
        <v>3391.1489999999999</v>
      </c>
      <c r="AE65" s="119">
        <v>5225.7160000000003</v>
      </c>
      <c r="AF65" s="55">
        <v>20911.004000000001</v>
      </c>
      <c r="AG65" s="55">
        <v>16783.112000000001</v>
      </c>
      <c r="AH65" s="55">
        <v>9833.1620000000003</v>
      </c>
      <c r="AI65" s="55">
        <v>2015.8130000000001</v>
      </c>
      <c r="AJ65" s="55">
        <v>2269.1999999999998</v>
      </c>
      <c r="AK65" s="55">
        <v>586.197</v>
      </c>
      <c r="AL65" s="55">
        <v>966.97699999999998</v>
      </c>
      <c r="AM65" s="55">
        <v>318.76299999999998</v>
      </c>
      <c r="AN65" s="55">
        <v>304.26</v>
      </c>
      <c r="AO65" s="55">
        <v>98.058999999999997</v>
      </c>
      <c r="AP65" s="55">
        <v>328.58100000000002</v>
      </c>
      <c r="AQ65" s="425">
        <v>312.42599999999999</v>
      </c>
      <c r="AR65" s="58">
        <f t="shared" si="1"/>
        <v>-0.94021374295885951</v>
      </c>
      <c r="AS65" s="75"/>
      <c r="AT65" s="76">
        <f t="shared" si="6"/>
        <v>1.4696946474452883</v>
      </c>
      <c r="AU65" s="77">
        <f t="shared" si="6"/>
        <v>0.99922713560086585</v>
      </c>
      <c r="AV65" s="78">
        <f t="shared" si="6"/>
        <v>1.0820470733202061</v>
      </c>
      <c r="AW65" s="77">
        <f t="shared" si="6"/>
        <v>1.590501188152839</v>
      </c>
      <c r="AX65" s="77">
        <f t="shared" si="6"/>
        <v>1.4933242048480364</v>
      </c>
      <c r="AY65" s="77">
        <f t="shared" si="6"/>
        <v>1.2244998572384702</v>
      </c>
      <c r="AZ65" s="77">
        <f t="shared" si="6"/>
        <v>1.119535540744593</v>
      </c>
      <c r="BA65" s="77">
        <f t="shared" si="6"/>
        <v>1.0544936440855655</v>
      </c>
      <c r="BB65" s="77">
        <f t="shared" si="6"/>
        <v>0.95174055949509484</v>
      </c>
      <c r="BC65" s="77">
        <f t="shared" si="6"/>
        <v>0.74730500547779477</v>
      </c>
      <c r="BD65" s="77">
        <f t="shared" si="6"/>
        <v>0.18675955485635734</v>
      </c>
      <c r="BE65" s="77">
        <f t="shared" si="6"/>
        <v>0.325154013380684</v>
      </c>
      <c r="BF65" s="77">
        <f t="shared" si="6"/>
        <v>0.18188454507763444</v>
      </c>
      <c r="BG65" s="77">
        <f t="shared" si="6"/>
        <v>0.54332402764928844</v>
      </c>
      <c r="BH65" s="77">
        <f t="shared" si="6"/>
        <v>0.34217968852589659</v>
      </c>
      <c r="BI65" s="79">
        <f t="shared" si="3"/>
        <v>-0.68376635641558947</v>
      </c>
      <c r="BJ65" s="53"/>
      <c r="BK65" s="427" t="s">
        <v>536</v>
      </c>
      <c r="BL65" s="427"/>
      <c r="BM65" s="427" t="s">
        <v>639</v>
      </c>
    </row>
    <row r="66" spans="1:65" s="37" customFormat="1" ht="76.5" x14ac:dyDescent="0.2">
      <c r="A66" s="113">
        <v>65</v>
      </c>
      <c r="B66" s="21">
        <v>76</v>
      </c>
      <c r="C66" s="60" t="s">
        <v>110</v>
      </c>
      <c r="D66" s="61">
        <v>34</v>
      </c>
      <c r="E66" s="62">
        <v>2378</v>
      </c>
      <c r="F66" s="64">
        <v>1</v>
      </c>
      <c r="G66" s="60" t="s">
        <v>109</v>
      </c>
      <c r="H66" s="60" t="s">
        <v>9</v>
      </c>
      <c r="I66" s="61">
        <v>1364</v>
      </c>
      <c r="J66" s="63" t="s">
        <v>108</v>
      </c>
      <c r="K66" s="65">
        <v>7264984.3590000002</v>
      </c>
      <c r="L66" s="65">
        <v>6344145.2719999999</v>
      </c>
      <c r="M66" s="66">
        <v>6035228.352</v>
      </c>
      <c r="N66" s="65">
        <v>7421162.7410000004</v>
      </c>
      <c r="O66" s="65">
        <v>7950030.0319999997</v>
      </c>
      <c r="P66" s="65">
        <v>6278677.4589999998</v>
      </c>
      <c r="Q66" s="65">
        <v>5984328.9929999998</v>
      </c>
      <c r="R66" s="65">
        <v>7798986.9979999997</v>
      </c>
      <c r="S66" s="65">
        <v>2730255.9449999998</v>
      </c>
      <c r="T66" s="65">
        <v>882651.85699999996</v>
      </c>
      <c r="U66" s="65">
        <v>1266775.0109999999</v>
      </c>
      <c r="V66" s="65">
        <v>848137.59499999997</v>
      </c>
      <c r="W66" s="65">
        <v>837955.505</v>
      </c>
      <c r="X66" s="65">
        <v>515745.51</v>
      </c>
      <c r="Y66" s="428">
        <v>0</v>
      </c>
      <c r="Z66" s="67">
        <v>32.666666666666664</v>
      </c>
      <c r="AA66" s="68">
        <f t="shared" ref="AA66:AA129" si="7">(Y66-M66)/M66</f>
        <v>-1</v>
      </c>
      <c r="AB66" s="69"/>
      <c r="AC66" s="65">
        <v>13605.636</v>
      </c>
      <c r="AD66" s="65">
        <v>11887.575000000001</v>
      </c>
      <c r="AE66" s="117">
        <v>10080.154</v>
      </c>
      <c r="AF66" s="65">
        <v>15022.441000000001</v>
      </c>
      <c r="AG66" s="65">
        <v>12092.499</v>
      </c>
      <c r="AH66" s="65">
        <v>8121.4459999999999</v>
      </c>
      <c r="AI66" s="65">
        <v>8957.8029999999999</v>
      </c>
      <c r="AJ66" s="65">
        <v>11233.328</v>
      </c>
      <c r="AK66" s="65">
        <v>3467.3330000000001</v>
      </c>
      <c r="AL66" s="65">
        <v>1154.009</v>
      </c>
      <c r="AM66" s="65">
        <v>1553.279</v>
      </c>
      <c r="AN66" s="65">
        <v>1030.1389999999999</v>
      </c>
      <c r="AO66" s="65">
        <v>933.88699999999994</v>
      </c>
      <c r="AP66" s="65">
        <v>560.30899999999997</v>
      </c>
      <c r="AQ66" s="428">
        <v>0</v>
      </c>
      <c r="AR66" s="68">
        <f t="shared" ref="AR66:AR129" si="8">(AQ66-AE66)/AE66</f>
        <v>-1</v>
      </c>
      <c r="AS66" s="32"/>
      <c r="AT66" s="33">
        <f t="shared" si="6"/>
        <v>3.7455375889818896</v>
      </c>
      <c r="AU66" s="34">
        <f t="shared" si="6"/>
        <v>3.7475733894260044</v>
      </c>
      <c r="AV66" s="35">
        <f t="shared" si="6"/>
        <v>3.3404383105602165</v>
      </c>
      <c r="AW66" s="34">
        <f t="shared" si="6"/>
        <v>4.0485410505835988</v>
      </c>
      <c r="AX66" s="34">
        <f t="shared" si="6"/>
        <v>3.0421266212394102</v>
      </c>
      <c r="AY66" s="34">
        <f t="shared" si="6"/>
        <v>2.5869925802156102</v>
      </c>
      <c r="AZ66" s="34">
        <f t="shared" si="6"/>
        <v>2.9937535220667639</v>
      </c>
      <c r="BA66" s="34">
        <f t="shared" si="6"/>
        <v>2.8807146371395964</v>
      </c>
      <c r="BB66" s="34">
        <f t="shared" si="6"/>
        <v>2.5399325703143925</v>
      </c>
      <c r="BC66" s="34">
        <f t="shared" si="6"/>
        <v>2.6148678912256571</v>
      </c>
      <c r="BD66" s="34">
        <f t="shared" si="6"/>
        <v>2.4523360289114513</v>
      </c>
      <c r="BE66" s="34">
        <f t="shared" si="6"/>
        <v>2.4291789588692856</v>
      </c>
      <c r="BF66" s="34">
        <f t="shared" si="6"/>
        <v>2.228965605995989</v>
      </c>
      <c r="BG66" s="34">
        <f t="shared" si="6"/>
        <v>2.1728119358712399</v>
      </c>
      <c r="BH66" s="34">
        <f t="shared" si="6"/>
        <v>0</v>
      </c>
      <c r="BI66" s="36">
        <f t="shared" ref="BI66:BI129" si="9">(BH66-AV66)/AV66</f>
        <v>-1</v>
      </c>
      <c r="BJ66" s="63"/>
      <c r="BK66" s="430" t="s">
        <v>537</v>
      </c>
      <c r="BL66" s="430"/>
      <c r="BM66" s="397"/>
    </row>
    <row r="67" spans="1:65" s="37" customFormat="1" ht="76.5" x14ac:dyDescent="0.2">
      <c r="A67" s="113">
        <v>66</v>
      </c>
      <c r="B67" s="21">
        <v>77</v>
      </c>
      <c r="C67" s="22"/>
      <c r="D67" s="23"/>
      <c r="E67" s="24">
        <v>2403</v>
      </c>
      <c r="F67" s="26">
        <v>2</v>
      </c>
      <c r="G67" s="22" t="s">
        <v>112</v>
      </c>
      <c r="H67" s="22" t="s">
        <v>9</v>
      </c>
      <c r="I67" s="23">
        <v>2527</v>
      </c>
      <c r="J67" s="25" t="s">
        <v>111</v>
      </c>
      <c r="K67" s="27">
        <v>36325202.140000001</v>
      </c>
      <c r="L67" s="27">
        <v>30916104.509</v>
      </c>
      <c r="M67" s="28">
        <v>32795671.772</v>
      </c>
      <c r="N67" s="27">
        <v>29034229.127999999</v>
      </c>
      <c r="O67" s="27">
        <v>34472319.806999996</v>
      </c>
      <c r="P67" s="27">
        <v>38085165.597999997</v>
      </c>
      <c r="Q67" s="27">
        <v>32763473.638999999</v>
      </c>
      <c r="R67" s="27">
        <v>25245068.964000002</v>
      </c>
      <c r="S67" s="27">
        <v>25256106.230999999</v>
      </c>
      <c r="T67" s="27">
        <v>17841249.642999999</v>
      </c>
      <c r="U67" s="27">
        <v>22432484.739</v>
      </c>
      <c r="V67" s="27">
        <v>19752787.921999998</v>
      </c>
      <c r="W67" s="27">
        <v>9651734.8859999999</v>
      </c>
      <c r="X67" s="27">
        <v>12012446.162</v>
      </c>
      <c r="Y67" s="420">
        <v>13100969.444</v>
      </c>
      <c r="Z67" s="29">
        <v>53.166666666666664</v>
      </c>
      <c r="AA67" s="30">
        <f t="shared" si="7"/>
        <v>-0.60052748621587226</v>
      </c>
      <c r="AB67" s="31"/>
      <c r="AC67" s="27">
        <v>23118.796999999999</v>
      </c>
      <c r="AD67" s="27">
        <v>19020.916000000001</v>
      </c>
      <c r="AE67" s="118">
        <v>18898.862000000001</v>
      </c>
      <c r="AF67" s="27">
        <v>16888.718000000001</v>
      </c>
      <c r="AG67" s="27">
        <v>21467.360000000001</v>
      </c>
      <c r="AH67" s="27">
        <v>23960.219000000001</v>
      </c>
      <c r="AI67" s="27">
        <v>19706.822</v>
      </c>
      <c r="AJ67" s="27">
        <v>4438.5069999999996</v>
      </c>
      <c r="AK67" s="27">
        <v>2189.3380000000002</v>
      </c>
      <c r="AL67" s="27">
        <v>1454.8009999999999</v>
      </c>
      <c r="AM67" s="27">
        <v>1727.0550000000001</v>
      </c>
      <c r="AN67" s="27">
        <v>987.19</v>
      </c>
      <c r="AO67" s="27">
        <v>138.88</v>
      </c>
      <c r="AP67" s="27">
        <v>133.21199999999999</v>
      </c>
      <c r="AQ67" s="420">
        <v>191.69399999999999</v>
      </c>
      <c r="AR67" s="30">
        <f t="shared" si="8"/>
        <v>-0.9898568495817367</v>
      </c>
      <c r="AS67" s="32"/>
      <c r="AT67" s="33">
        <f t="shared" si="6"/>
        <v>1.2728791933984815</v>
      </c>
      <c r="AU67" s="34">
        <f t="shared" si="6"/>
        <v>1.2304859426557322</v>
      </c>
      <c r="AV67" s="35">
        <f t="shared" si="6"/>
        <v>1.1525217188040835</v>
      </c>
      <c r="AW67" s="34">
        <f t="shared" si="6"/>
        <v>1.1633660343138146</v>
      </c>
      <c r="AX67" s="34">
        <f t="shared" si="6"/>
        <v>1.2454839198631946</v>
      </c>
      <c r="AY67" s="34">
        <f t="shared" si="6"/>
        <v>1.258244181102274</v>
      </c>
      <c r="AZ67" s="34">
        <f t="shared" si="6"/>
        <v>1.2029751312169772</v>
      </c>
      <c r="BA67" s="34">
        <f t="shared" si="6"/>
        <v>0.35163358090480196</v>
      </c>
      <c r="BB67" s="34">
        <f t="shared" si="6"/>
        <v>0.17337098442457055</v>
      </c>
      <c r="BC67" s="34">
        <f t="shared" si="6"/>
        <v>0.16308285900486685</v>
      </c>
      <c r="BD67" s="34">
        <f t="shared" si="6"/>
        <v>0.15397803855383244</v>
      </c>
      <c r="BE67" s="34">
        <f t="shared" si="6"/>
        <v>9.9954497957273222E-2</v>
      </c>
      <c r="BF67" s="34">
        <f t="shared" si="6"/>
        <v>2.8778245909229797E-2</v>
      </c>
      <c r="BG67" s="34">
        <f t="shared" si="6"/>
        <v>2.2178996384833078E-2</v>
      </c>
      <c r="BH67" s="34">
        <f t="shared" si="6"/>
        <v>2.9264093900744463E-2</v>
      </c>
      <c r="BI67" s="36">
        <f t="shared" si="9"/>
        <v>-0.97460863997330094</v>
      </c>
      <c r="BJ67" s="25" t="s">
        <v>334</v>
      </c>
      <c r="BK67" s="423" t="s">
        <v>538</v>
      </c>
      <c r="BL67" s="423"/>
      <c r="BM67" s="396"/>
    </row>
    <row r="68" spans="1:65" s="37" customFormat="1" ht="63.75" x14ac:dyDescent="0.2">
      <c r="A68" s="113">
        <v>67</v>
      </c>
      <c r="B68" s="21">
        <v>78</v>
      </c>
      <c r="C68" s="22"/>
      <c r="D68" s="23"/>
      <c r="E68" s="24">
        <v>2408</v>
      </c>
      <c r="F68" s="26">
        <v>2</v>
      </c>
      <c r="G68" s="22" t="s">
        <v>114</v>
      </c>
      <c r="H68" s="22" t="s">
        <v>9</v>
      </c>
      <c r="I68" s="23">
        <v>2836</v>
      </c>
      <c r="J68" s="25" t="s">
        <v>115</v>
      </c>
      <c r="K68" s="27">
        <v>16617263.066</v>
      </c>
      <c r="L68" s="27">
        <v>13389290.179</v>
      </c>
      <c r="M68" s="28">
        <v>12182430.123</v>
      </c>
      <c r="N68" s="27">
        <v>13636835.426000001</v>
      </c>
      <c r="O68" s="27">
        <v>13104787.560000001</v>
      </c>
      <c r="P68" s="27">
        <v>15999150.108999999</v>
      </c>
      <c r="Q68" s="27">
        <v>15440558.492000001</v>
      </c>
      <c r="R68" s="27">
        <v>12253529.578</v>
      </c>
      <c r="S68" s="27">
        <v>12519945.460000001</v>
      </c>
      <c r="T68" s="27">
        <v>8580108.6089999992</v>
      </c>
      <c r="U68" s="27">
        <v>9206852.9360000007</v>
      </c>
      <c r="V68" s="27">
        <v>4606209.4630000005</v>
      </c>
      <c r="W68" s="27">
        <v>2326391.4900000002</v>
      </c>
      <c r="X68" s="27">
        <v>1950459.9539999999</v>
      </c>
      <c r="Y68" s="420">
        <v>3920061.679</v>
      </c>
      <c r="Z68" s="29">
        <v>60</v>
      </c>
      <c r="AA68" s="30">
        <f t="shared" si="7"/>
        <v>-0.67822005630887539</v>
      </c>
      <c r="AB68" s="31"/>
      <c r="AC68" s="27">
        <v>8369.5190000000002</v>
      </c>
      <c r="AD68" s="27">
        <v>6361.2079999999996</v>
      </c>
      <c r="AE68" s="118">
        <v>5953.6869999999999</v>
      </c>
      <c r="AF68" s="27">
        <v>6672.7939999999999</v>
      </c>
      <c r="AG68" s="27">
        <v>6341.2790000000005</v>
      </c>
      <c r="AH68" s="27">
        <v>8019.4049999999997</v>
      </c>
      <c r="AI68" s="27">
        <v>6996.75</v>
      </c>
      <c r="AJ68" s="27">
        <v>5500.174</v>
      </c>
      <c r="AK68" s="27">
        <v>6708.049</v>
      </c>
      <c r="AL68" s="27">
        <v>4022.4949999999999</v>
      </c>
      <c r="AM68" s="27">
        <v>3825.7429999999999</v>
      </c>
      <c r="AN68" s="27">
        <v>259.82499999999999</v>
      </c>
      <c r="AO68" s="27">
        <v>54.116999999999997</v>
      </c>
      <c r="AP68" s="27">
        <v>40.503</v>
      </c>
      <c r="AQ68" s="420">
        <v>87.596999999999994</v>
      </c>
      <c r="AR68" s="30">
        <f t="shared" si="8"/>
        <v>-0.98528693228246633</v>
      </c>
      <c r="AS68" s="32"/>
      <c r="AT68" s="33">
        <f t="shared" si="6"/>
        <v>1.0073282184627119</v>
      </c>
      <c r="AU68" s="34">
        <f t="shared" si="6"/>
        <v>0.95019346282852712</v>
      </c>
      <c r="AV68" s="35">
        <f t="shared" si="6"/>
        <v>0.97742190021014741</v>
      </c>
      <c r="AW68" s="34">
        <f t="shared" si="6"/>
        <v>0.97864259434819401</v>
      </c>
      <c r="AX68" s="34">
        <f t="shared" si="6"/>
        <v>0.96778051089597361</v>
      </c>
      <c r="AY68" s="34">
        <f t="shared" si="6"/>
        <v>1.0024788748608398</v>
      </c>
      <c r="AZ68" s="34">
        <f t="shared" si="6"/>
        <v>0.90628198502342094</v>
      </c>
      <c r="BA68" s="34">
        <f t="shared" si="6"/>
        <v>0.89772893026267608</v>
      </c>
      <c r="BB68" s="34">
        <f t="shared" si="6"/>
        <v>1.0715779907239307</v>
      </c>
      <c r="BC68" s="34">
        <f t="shared" si="6"/>
        <v>0.93763265322321288</v>
      </c>
      <c r="BD68" s="34">
        <f t="shared" si="6"/>
        <v>0.83106421414441056</v>
      </c>
      <c r="BE68" s="34">
        <f t="shared" si="6"/>
        <v>0.11281510408377188</v>
      </c>
      <c r="BF68" s="34">
        <f t="shared" si="6"/>
        <v>4.6524413653180954E-2</v>
      </c>
      <c r="BG68" s="34">
        <f t="shared" si="6"/>
        <v>4.1531742209765979E-2</v>
      </c>
      <c r="BH68" s="34">
        <f t="shared" si="6"/>
        <v>4.4691643740843293E-2</v>
      </c>
      <c r="BI68" s="36">
        <f t="shared" si="9"/>
        <v>-0.95427599511404992</v>
      </c>
      <c r="BJ68" s="25" t="s">
        <v>335</v>
      </c>
      <c r="BK68" s="423" t="s">
        <v>539</v>
      </c>
      <c r="BL68" s="423"/>
      <c r="BM68" s="396"/>
    </row>
    <row r="69" spans="1:65" s="37" customFormat="1" ht="64.5" thickBot="1" x14ac:dyDescent="0.25">
      <c r="A69" s="113">
        <v>68</v>
      </c>
      <c r="B69" s="21">
        <v>79</v>
      </c>
      <c r="C69" s="50"/>
      <c r="D69" s="51"/>
      <c r="E69" s="52"/>
      <c r="F69" s="54">
        <v>1</v>
      </c>
      <c r="G69" s="50"/>
      <c r="H69" s="50"/>
      <c r="I69" s="51">
        <v>8002</v>
      </c>
      <c r="J69" s="53" t="s">
        <v>113</v>
      </c>
      <c r="K69" s="55">
        <v>16594760.960000001</v>
      </c>
      <c r="L69" s="55">
        <v>15154606.266000001</v>
      </c>
      <c r="M69" s="56">
        <v>16829587.158</v>
      </c>
      <c r="N69" s="55">
        <v>12226321.677999999</v>
      </c>
      <c r="O69" s="55">
        <v>10955899.369999999</v>
      </c>
      <c r="P69" s="55">
        <v>17813463.425000001</v>
      </c>
      <c r="Q69" s="55">
        <v>16655582.057</v>
      </c>
      <c r="R69" s="55">
        <v>19624581.607999999</v>
      </c>
      <c r="S69" s="55">
        <v>11746436.041999999</v>
      </c>
      <c r="T69" s="55">
        <v>7168752.0020000003</v>
      </c>
      <c r="U69" s="55">
        <v>11628949.038000001</v>
      </c>
      <c r="V69" s="55">
        <v>5314491.7460000003</v>
      </c>
      <c r="W69" s="55">
        <v>2843743.057</v>
      </c>
      <c r="X69" s="55">
        <v>1659705.108</v>
      </c>
      <c r="Y69" s="425">
        <v>2213220.41</v>
      </c>
      <c r="Z69" s="57">
        <v>95</v>
      </c>
      <c r="AA69" s="58">
        <f t="shared" si="7"/>
        <v>-0.86849229341030276</v>
      </c>
      <c r="AB69" s="59"/>
      <c r="AC69" s="55">
        <v>8440.893</v>
      </c>
      <c r="AD69" s="55">
        <v>7074.1989999999996</v>
      </c>
      <c r="AE69" s="119">
        <v>8308.0439999999999</v>
      </c>
      <c r="AF69" s="55">
        <v>5813.9210000000003</v>
      </c>
      <c r="AG69" s="55">
        <v>5167.7020000000002</v>
      </c>
      <c r="AH69" s="55">
        <v>8723.2710000000006</v>
      </c>
      <c r="AI69" s="55">
        <v>7520.3670000000002</v>
      </c>
      <c r="AJ69" s="55">
        <v>8833.3610000000008</v>
      </c>
      <c r="AK69" s="55">
        <v>6239.72</v>
      </c>
      <c r="AL69" s="55">
        <v>3318.22</v>
      </c>
      <c r="AM69" s="55">
        <v>4738.0659999999998</v>
      </c>
      <c r="AN69" s="55">
        <v>311.67200000000003</v>
      </c>
      <c r="AO69" s="55">
        <v>104.496</v>
      </c>
      <c r="AP69" s="55">
        <v>29.734999999999999</v>
      </c>
      <c r="AQ69" s="425">
        <v>50.542999999999999</v>
      </c>
      <c r="AR69" s="58">
        <f t="shared" si="8"/>
        <v>-0.99391637791037224</v>
      </c>
      <c r="AS69" s="32"/>
      <c r="AT69" s="33">
        <f t="shared" si="6"/>
        <v>1.0172961238002671</v>
      </c>
      <c r="AU69" s="34">
        <f t="shared" si="6"/>
        <v>0.93360380016883238</v>
      </c>
      <c r="AV69" s="35">
        <f t="shared" si="6"/>
        <v>0.98731405850924203</v>
      </c>
      <c r="AW69" s="34">
        <f t="shared" si="6"/>
        <v>0.95104989924509331</v>
      </c>
      <c r="AX69" s="34">
        <f t="shared" si="6"/>
        <v>0.94336426896188263</v>
      </c>
      <c r="AY69" s="34">
        <f t="shared" si="6"/>
        <v>0.9794020165396331</v>
      </c>
      <c r="AZ69" s="34">
        <f t="shared" si="6"/>
        <v>0.90304463383665945</v>
      </c>
      <c r="BA69" s="34">
        <f t="shared" si="6"/>
        <v>0.90023432615746191</v>
      </c>
      <c r="BB69" s="34">
        <f t="shared" si="6"/>
        <v>1.0624022431466962</v>
      </c>
      <c r="BC69" s="34">
        <f t="shared" si="6"/>
        <v>0.92574551304725128</v>
      </c>
      <c r="BD69" s="34">
        <f t="shared" si="6"/>
        <v>0.8148743251892131</v>
      </c>
      <c r="BE69" s="34">
        <f t="shared" si="6"/>
        <v>0.11729136666157501</v>
      </c>
      <c r="BF69" s="34">
        <f t="shared" si="6"/>
        <v>7.3491871737693351E-2</v>
      </c>
      <c r="BG69" s="34">
        <f t="shared" si="6"/>
        <v>3.5831666549284366E-2</v>
      </c>
      <c r="BH69" s="34">
        <f t="shared" si="6"/>
        <v>4.5673715795888574E-2</v>
      </c>
      <c r="BI69" s="36">
        <f t="shared" si="9"/>
        <v>-0.95373942525962629</v>
      </c>
      <c r="BJ69" s="53" t="s">
        <v>335</v>
      </c>
      <c r="BK69" s="427" t="s">
        <v>539</v>
      </c>
      <c r="BL69" s="427"/>
      <c r="BM69" s="398"/>
    </row>
    <row r="70" spans="1:65" s="37" customFormat="1" ht="38.25" x14ac:dyDescent="0.2">
      <c r="A70" s="113">
        <v>69</v>
      </c>
      <c r="B70" s="21">
        <v>80</v>
      </c>
      <c r="C70" s="60" t="s">
        <v>118</v>
      </c>
      <c r="D70" s="61">
        <v>36</v>
      </c>
      <c r="E70" s="62">
        <v>2480</v>
      </c>
      <c r="F70" s="64">
        <v>4</v>
      </c>
      <c r="G70" s="60" t="s">
        <v>117</v>
      </c>
      <c r="H70" s="60" t="s">
        <v>40</v>
      </c>
      <c r="I70" s="61">
        <v>3136</v>
      </c>
      <c r="J70" s="63" t="s">
        <v>116</v>
      </c>
      <c r="K70" s="65">
        <v>17842703.75</v>
      </c>
      <c r="L70" s="65">
        <v>15677414.300000001</v>
      </c>
      <c r="M70" s="66">
        <v>17383626.899999999</v>
      </c>
      <c r="N70" s="65">
        <v>14618900.425000001</v>
      </c>
      <c r="O70" s="65">
        <v>12762991.425000001</v>
      </c>
      <c r="P70" s="65">
        <v>13315923.699999999</v>
      </c>
      <c r="Q70" s="65">
        <v>16191954.824999999</v>
      </c>
      <c r="R70" s="65">
        <v>15949677.27</v>
      </c>
      <c r="S70" s="65">
        <v>16401970.888</v>
      </c>
      <c r="T70" s="65">
        <v>12576757.181</v>
      </c>
      <c r="U70" s="65">
        <v>10354382.363</v>
      </c>
      <c r="V70" s="65">
        <v>5912299.949</v>
      </c>
      <c r="W70" s="65">
        <v>2096727.0260000001</v>
      </c>
      <c r="X70" s="65">
        <v>0</v>
      </c>
      <c r="Y70" s="428">
        <v>28015.535</v>
      </c>
      <c r="Z70" s="67">
        <v>71</v>
      </c>
      <c r="AA70" s="68">
        <f t="shared" si="7"/>
        <v>-0.99838839528936274</v>
      </c>
      <c r="AB70" s="69"/>
      <c r="AC70" s="65">
        <v>8469.6029999999992</v>
      </c>
      <c r="AD70" s="65">
        <v>7693.82</v>
      </c>
      <c r="AE70" s="117">
        <v>8329.6</v>
      </c>
      <c r="AF70" s="65">
        <v>6949.4279999999999</v>
      </c>
      <c r="AG70" s="65">
        <v>6092.4660000000003</v>
      </c>
      <c r="AH70" s="65">
        <v>6258.1689999999999</v>
      </c>
      <c r="AI70" s="65">
        <v>7452.1570000000002</v>
      </c>
      <c r="AJ70" s="65">
        <v>7125.567</v>
      </c>
      <c r="AK70" s="65">
        <v>7670.1809999999996</v>
      </c>
      <c r="AL70" s="65">
        <v>5935.6019999999999</v>
      </c>
      <c r="AM70" s="65">
        <v>5003.9390000000003</v>
      </c>
      <c r="AN70" s="65">
        <v>2902.33</v>
      </c>
      <c r="AO70" s="65">
        <v>940.57399999999996</v>
      </c>
      <c r="AP70" s="65">
        <v>0</v>
      </c>
      <c r="AQ70" s="428">
        <v>8.0000000000000002E-3</v>
      </c>
      <c r="AR70" s="68">
        <f t="shared" si="8"/>
        <v>-0.99999903956972724</v>
      </c>
      <c r="AS70" s="70"/>
      <c r="AT70" s="71">
        <f t="shared" ref="AT70:BH86" si="10">IF(K70=0,0,AC70*2000/K70)</f>
        <v>0.94936318157498967</v>
      </c>
      <c r="AU70" s="72">
        <f t="shared" si="10"/>
        <v>0.9815164481556119</v>
      </c>
      <c r="AV70" s="73">
        <f t="shared" si="10"/>
        <v>0.95832705659369632</v>
      </c>
      <c r="AW70" s="72">
        <f t="shared" si="10"/>
        <v>0.95074565089939034</v>
      </c>
      <c r="AX70" s="72">
        <f t="shared" si="10"/>
        <v>0.95470815534141118</v>
      </c>
      <c r="AY70" s="72">
        <f t="shared" si="10"/>
        <v>0.93995266734668959</v>
      </c>
      <c r="AZ70" s="72">
        <f t="shared" si="10"/>
        <v>0.92047650583783058</v>
      </c>
      <c r="BA70" s="72">
        <f t="shared" si="10"/>
        <v>0.89350610415203724</v>
      </c>
      <c r="BB70" s="72">
        <f t="shared" si="10"/>
        <v>0.93527552906604083</v>
      </c>
      <c r="BC70" s="72">
        <f t="shared" si="10"/>
        <v>0.94390023033394521</v>
      </c>
      <c r="BD70" s="72">
        <f t="shared" si="10"/>
        <v>0.96653548701869585</v>
      </c>
      <c r="BE70" s="72">
        <f t="shared" si="10"/>
        <v>0.98179389578869281</v>
      </c>
      <c r="BF70" s="72">
        <f t="shared" si="10"/>
        <v>0.89718307470321124</v>
      </c>
      <c r="BG70" s="72">
        <f t="shared" si="10"/>
        <v>0</v>
      </c>
      <c r="BH70" s="72">
        <f t="shared" si="10"/>
        <v>5.7111170641574395E-4</v>
      </c>
      <c r="BI70" s="74">
        <f t="shared" si="9"/>
        <v>-0.99940405344659078</v>
      </c>
      <c r="BJ70" s="63"/>
      <c r="BK70" s="430" t="s">
        <v>497</v>
      </c>
      <c r="BL70" s="430"/>
      <c r="BM70" s="459" t="s">
        <v>634</v>
      </c>
    </row>
    <row r="71" spans="1:65" s="37" customFormat="1" ht="63.75" x14ac:dyDescent="0.2">
      <c r="A71" s="113">
        <v>70</v>
      </c>
      <c r="B71" s="21">
        <v>81</v>
      </c>
      <c r="C71" s="22"/>
      <c r="D71" s="23"/>
      <c r="E71" s="24">
        <v>2516</v>
      </c>
      <c r="F71" s="26">
        <v>3</v>
      </c>
      <c r="G71" s="22" t="s">
        <v>120</v>
      </c>
      <c r="H71" s="22" t="s">
        <v>40</v>
      </c>
      <c r="I71" s="23">
        <v>8042</v>
      </c>
      <c r="J71" s="25" t="s">
        <v>119</v>
      </c>
      <c r="K71" s="27">
        <v>18132985.875</v>
      </c>
      <c r="L71" s="27">
        <v>17940038.024999999</v>
      </c>
      <c r="M71" s="28">
        <v>14196800.725</v>
      </c>
      <c r="N71" s="27">
        <v>18205644.550000001</v>
      </c>
      <c r="O71" s="27">
        <v>13315648.1</v>
      </c>
      <c r="P71" s="27">
        <v>18367371.925000001</v>
      </c>
      <c r="Q71" s="27">
        <v>17283473.899999999</v>
      </c>
      <c r="R71" s="27">
        <v>10714457.074999999</v>
      </c>
      <c r="S71" s="27">
        <v>10550479.025</v>
      </c>
      <c r="T71" s="27">
        <v>7195012.2750000004</v>
      </c>
      <c r="U71" s="27">
        <v>14903673.199999999</v>
      </c>
      <c r="V71" s="27">
        <v>11644295.85</v>
      </c>
      <c r="W71" s="27">
        <v>10301791.425000001</v>
      </c>
      <c r="X71" s="27">
        <v>6699273.2999999998</v>
      </c>
      <c r="Y71" s="420">
        <v>7321030.3499999996</v>
      </c>
      <c r="Z71" s="29">
        <v>96</v>
      </c>
      <c r="AA71" s="30">
        <f t="shared" si="7"/>
        <v>-0.48431829876234317</v>
      </c>
      <c r="AB71" s="31"/>
      <c r="AC71" s="27">
        <v>9660.9490000000005</v>
      </c>
      <c r="AD71" s="27">
        <v>9568.0229999999992</v>
      </c>
      <c r="AE71" s="118">
        <v>7406.8680000000004</v>
      </c>
      <c r="AF71" s="27">
        <v>9144.8459999999995</v>
      </c>
      <c r="AG71" s="27">
        <v>6333.1750000000002</v>
      </c>
      <c r="AH71" s="27">
        <v>5829.5209999999997</v>
      </c>
      <c r="AI71" s="27">
        <v>3986.8229999999999</v>
      </c>
      <c r="AJ71" s="27">
        <v>2957.1390000000001</v>
      </c>
      <c r="AK71" s="27">
        <v>1828.1</v>
      </c>
      <c r="AL71" s="27">
        <v>806.07</v>
      </c>
      <c r="AM71" s="27">
        <v>184.49100000000001</v>
      </c>
      <c r="AN71" s="27">
        <v>270.39699999999999</v>
      </c>
      <c r="AO71" s="27">
        <v>269.488</v>
      </c>
      <c r="AP71" s="27">
        <v>309.98200000000003</v>
      </c>
      <c r="AQ71" s="420">
        <v>522.07000000000005</v>
      </c>
      <c r="AR71" s="30">
        <f t="shared" si="8"/>
        <v>-0.92951541731268872</v>
      </c>
      <c r="AS71" s="32"/>
      <c r="AT71" s="33">
        <f t="shared" si="10"/>
        <v>1.0655662632285594</v>
      </c>
      <c r="AU71" s="34">
        <f t="shared" si="10"/>
        <v>1.066666969899023</v>
      </c>
      <c r="AV71" s="35">
        <f t="shared" si="10"/>
        <v>1.0434559367952247</v>
      </c>
      <c r="AW71" s="34">
        <f t="shared" si="10"/>
        <v>1.004616559977823</v>
      </c>
      <c r="AX71" s="34">
        <f t="shared" si="10"/>
        <v>0.95123796490236179</v>
      </c>
      <c r="AY71" s="34">
        <f t="shared" si="10"/>
        <v>0.63476920092910893</v>
      </c>
      <c r="AZ71" s="34">
        <f t="shared" si="10"/>
        <v>0.46134510030416981</v>
      </c>
      <c r="BA71" s="34">
        <f t="shared" si="10"/>
        <v>0.55199045164871319</v>
      </c>
      <c r="BB71" s="34">
        <f t="shared" si="10"/>
        <v>0.34654350682432639</v>
      </c>
      <c r="BC71" s="34">
        <f t="shared" si="10"/>
        <v>0.22406355102431008</v>
      </c>
      <c r="BD71" s="34">
        <f t="shared" si="10"/>
        <v>2.475778924084299E-2</v>
      </c>
      <c r="BE71" s="34">
        <f t="shared" si="10"/>
        <v>4.6442825480082592E-2</v>
      </c>
      <c r="BF71" s="34">
        <f t="shared" si="10"/>
        <v>5.231866747874872E-2</v>
      </c>
      <c r="BG71" s="34">
        <f t="shared" si="10"/>
        <v>9.254197765002363E-2</v>
      </c>
      <c r="BH71" s="34">
        <f t="shared" si="10"/>
        <v>0.14262200128701832</v>
      </c>
      <c r="BI71" s="36">
        <f t="shared" si="9"/>
        <v>-0.86331765793095727</v>
      </c>
      <c r="BJ71" s="25"/>
      <c r="BK71" s="423" t="s">
        <v>540</v>
      </c>
      <c r="BL71" s="423"/>
      <c r="BM71" s="460" t="s">
        <v>635</v>
      </c>
    </row>
    <row r="72" spans="1:65" s="37" customFormat="1" ht="25.5" x14ac:dyDescent="0.2">
      <c r="A72" s="113">
        <v>71</v>
      </c>
      <c r="B72" s="21">
        <v>82</v>
      </c>
      <c r="C72" s="22"/>
      <c r="D72" s="23"/>
      <c r="E72" s="24">
        <v>2526</v>
      </c>
      <c r="F72" s="26" t="s">
        <v>360</v>
      </c>
      <c r="G72" s="22" t="s">
        <v>122</v>
      </c>
      <c r="H72" s="22" t="s">
        <v>9</v>
      </c>
      <c r="I72" s="23">
        <v>3809</v>
      </c>
      <c r="J72" s="25" t="s">
        <v>121</v>
      </c>
      <c r="K72" s="27">
        <v>10566337.325999999</v>
      </c>
      <c r="L72" s="27">
        <v>9719641.7769999988</v>
      </c>
      <c r="M72" s="28">
        <v>10324267.693</v>
      </c>
      <c r="N72" s="27">
        <v>10200634.341</v>
      </c>
      <c r="O72" s="27">
        <v>8065325.6129999999</v>
      </c>
      <c r="P72" s="27">
        <v>7815803.7880000006</v>
      </c>
      <c r="Q72" s="27">
        <v>6353825.4409999996</v>
      </c>
      <c r="R72" s="27">
        <v>5995674.7580000004</v>
      </c>
      <c r="S72" s="27">
        <v>4581689.7810000004</v>
      </c>
      <c r="T72" s="27">
        <v>2679831.1430000002</v>
      </c>
      <c r="U72" s="27">
        <v>2854723.12</v>
      </c>
      <c r="V72" s="27">
        <v>118158.505</v>
      </c>
      <c r="W72" s="27">
        <v>0</v>
      </c>
      <c r="X72" s="27">
        <v>0</v>
      </c>
      <c r="Y72" s="420">
        <v>0</v>
      </c>
      <c r="Z72" s="29">
        <v>78</v>
      </c>
      <c r="AA72" s="30">
        <f t="shared" si="7"/>
        <v>-1</v>
      </c>
      <c r="AB72" s="31"/>
      <c r="AC72" s="27">
        <v>17490.332999999999</v>
      </c>
      <c r="AD72" s="27">
        <v>15661.156999999999</v>
      </c>
      <c r="AE72" s="118">
        <v>15071.103999999999</v>
      </c>
      <c r="AF72" s="27">
        <v>14242.876</v>
      </c>
      <c r="AG72" s="27">
        <v>11590.883000000002</v>
      </c>
      <c r="AH72" s="27">
        <v>11078.602999999999</v>
      </c>
      <c r="AI72" s="27">
        <v>8735.866</v>
      </c>
      <c r="AJ72" s="27">
        <v>7930.9470000000001</v>
      </c>
      <c r="AK72" s="27">
        <v>6232.5619999999999</v>
      </c>
      <c r="AL72" s="27">
        <v>2193.152</v>
      </c>
      <c r="AM72" s="27">
        <v>378.83699999999999</v>
      </c>
      <c r="AN72" s="27">
        <v>20.878</v>
      </c>
      <c r="AO72" s="27">
        <v>0</v>
      </c>
      <c r="AP72" s="27">
        <v>0</v>
      </c>
      <c r="AQ72" s="420">
        <v>0</v>
      </c>
      <c r="AR72" s="30">
        <f t="shared" si="8"/>
        <v>-1</v>
      </c>
      <c r="AS72" s="32"/>
      <c r="AT72" s="33">
        <f t="shared" si="10"/>
        <v>3.3105763066947538</v>
      </c>
      <c r="AU72" s="34">
        <f t="shared" si="10"/>
        <v>3.2225790536971561</v>
      </c>
      <c r="AV72" s="35">
        <f t="shared" si="10"/>
        <v>2.9195492500099398</v>
      </c>
      <c r="AW72" s="34">
        <f t="shared" si="10"/>
        <v>2.7925471149873071</v>
      </c>
      <c r="AX72" s="34">
        <f t="shared" si="10"/>
        <v>2.8742504781995097</v>
      </c>
      <c r="AY72" s="34">
        <f t="shared" si="10"/>
        <v>2.8349235217520534</v>
      </c>
      <c r="AZ72" s="34">
        <f t="shared" si="10"/>
        <v>2.7497972933373824</v>
      </c>
      <c r="BA72" s="34">
        <f t="shared" si="10"/>
        <v>2.6455561117346384</v>
      </c>
      <c r="BB72" s="34">
        <f t="shared" si="10"/>
        <v>2.7206390209333118</v>
      </c>
      <c r="BC72" s="34">
        <f t="shared" si="10"/>
        <v>1.6367837247721693</v>
      </c>
      <c r="BD72" s="34">
        <f t="shared" si="10"/>
        <v>0.26541067842684513</v>
      </c>
      <c r="BE72" s="34">
        <f t="shared" si="10"/>
        <v>0.35338971155736948</v>
      </c>
      <c r="BF72" s="34">
        <f t="shared" si="10"/>
        <v>0</v>
      </c>
      <c r="BG72" s="34">
        <f t="shared" si="10"/>
        <v>0</v>
      </c>
      <c r="BH72" s="34">
        <f t="shared" si="10"/>
        <v>0</v>
      </c>
      <c r="BI72" s="36">
        <f t="shared" si="9"/>
        <v>-1</v>
      </c>
      <c r="BJ72" s="25" t="s">
        <v>335</v>
      </c>
      <c r="BK72" s="423" t="s">
        <v>452</v>
      </c>
      <c r="BL72" s="423"/>
      <c r="BM72" s="580" t="s">
        <v>636</v>
      </c>
    </row>
    <row r="73" spans="1:65" s="37" customFormat="1" ht="38.25" x14ac:dyDescent="0.2">
      <c r="A73" s="113">
        <v>72</v>
      </c>
      <c r="B73" s="21">
        <v>83</v>
      </c>
      <c r="C73" s="22"/>
      <c r="D73" s="23"/>
      <c r="E73" s="24">
        <v>2527</v>
      </c>
      <c r="F73" s="26">
        <v>6</v>
      </c>
      <c r="G73" s="22" t="s">
        <v>124</v>
      </c>
      <c r="H73" s="22" t="s">
        <v>9</v>
      </c>
      <c r="I73" s="23">
        <v>3942</v>
      </c>
      <c r="J73" s="25" t="s">
        <v>123</v>
      </c>
      <c r="K73" s="27">
        <v>8485523.9000000004</v>
      </c>
      <c r="L73" s="27">
        <v>8365555.9249999998</v>
      </c>
      <c r="M73" s="28">
        <v>8800191.625</v>
      </c>
      <c r="N73" s="27">
        <v>7578954.4179999996</v>
      </c>
      <c r="O73" s="27">
        <v>7055093.7000000002</v>
      </c>
      <c r="P73" s="27">
        <v>7003111.5789999999</v>
      </c>
      <c r="Q73" s="27">
        <v>5056598.6789999995</v>
      </c>
      <c r="R73" s="27">
        <v>7082666.2010000004</v>
      </c>
      <c r="S73" s="27">
        <v>6707594.6069999998</v>
      </c>
      <c r="T73" s="27">
        <v>4409206.6749999998</v>
      </c>
      <c r="U73" s="27">
        <v>5838307.2450000001</v>
      </c>
      <c r="V73" s="27">
        <v>1104779.919</v>
      </c>
      <c r="W73" s="27">
        <v>0</v>
      </c>
      <c r="X73" s="27">
        <v>0</v>
      </c>
      <c r="Y73" s="420">
        <v>0</v>
      </c>
      <c r="Z73" s="29">
        <v>80</v>
      </c>
      <c r="AA73" s="30">
        <f t="shared" si="7"/>
        <v>-1</v>
      </c>
      <c r="AB73" s="31"/>
      <c r="AC73" s="27">
        <v>12818.058000000001</v>
      </c>
      <c r="AD73" s="27">
        <v>12771.880999999999</v>
      </c>
      <c r="AE73" s="118">
        <v>13369.98</v>
      </c>
      <c r="AF73" s="27">
        <v>12811.736000000001</v>
      </c>
      <c r="AG73" s="27">
        <v>12001.749</v>
      </c>
      <c r="AH73" s="27">
        <v>10243.877</v>
      </c>
      <c r="AI73" s="27">
        <v>8027.3639999999996</v>
      </c>
      <c r="AJ73" s="27">
        <v>2332.5079999999998</v>
      </c>
      <c r="AK73" s="27">
        <v>447.92099999999999</v>
      </c>
      <c r="AL73" s="27">
        <v>371.43400000000003</v>
      </c>
      <c r="AM73" s="27">
        <v>448.86500000000001</v>
      </c>
      <c r="AN73" s="27">
        <v>80.256</v>
      </c>
      <c r="AO73" s="27">
        <v>0</v>
      </c>
      <c r="AP73" s="27">
        <v>0</v>
      </c>
      <c r="AQ73" s="420">
        <v>0</v>
      </c>
      <c r="AR73" s="30">
        <f t="shared" si="8"/>
        <v>-1</v>
      </c>
      <c r="AS73" s="32"/>
      <c r="AT73" s="33">
        <f t="shared" si="10"/>
        <v>3.0211588939134328</v>
      </c>
      <c r="AU73" s="34">
        <f t="shared" si="10"/>
        <v>3.0534446519763119</v>
      </c>
      <c r="AV73" s="35">
        <f t="shared" si="10"/>
        <v>3.0385656516882951</v>
      </c>
      <c r="AW73" s="34">
        <f t="shared" si="10"/>
        <v>3.3808716330506372</v>
      </c>
      <c r="AX73" s="34">
        <f t="shared" si="10"/>
        <v>3.4022932962605443</v>
      </c>
      <c r="AY73" s="34">
        <f t="shared" si="10"/>
        <v>2.9255215726443589</v>
      </c>
      <c r="AZ73" s="34">
        <f t="shared" si="10"/>
        <v>3.1750053779579375</v>
      </c>
      <c r="BA73" s="34">
        <f t="shared" si="10"/>
        <v>0.65865252824442688</v>
      </c>
      <c r="BB73" s="34">
        <f t="shared" si="10"/>
        <v>0.13355637191685757</v>
      </c>
      <c r="BC73" s="34">
        <f t="shared" si="10"/>
        <v>0.16848110210211456</v>
      </c>
      <c r="BD73" s="34">
        <f t="shared" si="10"/>
        <v>0.15376546014580292</v>
      </c>
      <c r="BE73" s="34">
        <f t="shared" si="10"/>
        <v>0.14528866540703297</v>
      </c>
      <c r="BF73" s="34">
        <f t="shared" si="10"/>
        <v>0</v>
      </c>
      <c r="BG73" s="34">
        <f t="shared" si="10"/>
        <v>0</v>
      </c>
      <c r="BH73" s="34">
        <f t="shared" si="10"/>
        <v>0</v>
      </c>
      <c r="BI73" s="36">
        <f t="shared" si="9"/>
        <v>-1</v>
      </c>
      <c r="BJ73" s="25" t="s">
        <v>336</v>
      </c>
      <c r="BK73" s="423" t="s">
        <v>451</v>
      </c>
      <c r="BL73" s="423"/>
      <c r="BM73" s="580" t="s">
        <v>636</v>
      </c>
    </row>
    <row r="74" spans="1:65" s="37" customFormat="1" ht="25.5" x14ac:dyDescent="0.2">
      <c r="A74" s="113">
        <v>73</v>
      </c>
      <c r="B74" s="21">
        <v>84</v>
      </c>
      <c r="C74" s="22"/>
      <c r="D74" s="23"/>
      <c r="E74" s="24">
        <v>2549</v>
      </c>
      <c r="F74" s="26" t="s">
        <v>361</v>
      </c>
      <c r="G74" s="22" t="s">
        <v>126</v>
      </c>
      <c r="H74" s="22" t="s">
        <v>9</v>
      </c>
      <c r="I74" s="23">
        <v>2642</v>
      </c>
      <c r="J74" s="25" t="s">
        <v>125</v>
      </c>
      <c r="K74" s="27">
        <v>24263874.028000001</v>
      </c>
      <c r="L74" s="27">
        <v>21277299.653999999</v>
      </c>
      <c r="M74" s="28">
        <v>24131262.245999999</v>
      </c>
      <c r="N74" s="27">
        <v>26777428.401999999</v>
      </c>
      <c r="O74" s="27">
        <v>27382263.399</v>
      </c>
      <c r="P74" s="27">
        <v>26197652.924000002</v>
      </c>
      <c r="Q74" s="27">
        <v>28241562.932</v>
      </c>
      <c r="R74" s="27">
        <v>25468480.005999997</v>
      </c>
      <c r="S74" s="27">
        <v>24444391.120999999</v>
      </c>
      <c r="T74" s="27">
        <v>19772120.497000001</v>
      </c>
      <c r="U74" s="27">
        <v>21640961.353</v>
      </c>
      <c r="V74" s="27">
        <v>15591839.739</v>
      </c>
      <c r="W74" s="27">
        <v>7721290.159</v>
      </c>
      <c r="X74" s="27">
        <v>11457181.427000001</v>
      </c>
      <c r="Y74" s="420">
        <v>12812674.697000001</v>
      </c>
      <c r="Z74" s="29">
        <v>54.75</v>
      </c>
      <c r="AA74" s="30">
        <f t="shared" si="7"/>
        <v>-0.46904249904607326</v>
      </c>
      <c r="AB74" s="31"/>
      <c r="AC74" s="27">
        <v>30866.357000000004</v>
      </c>
      <c r="AD74" s="27">
        <v>25149.75</v>
      </c>
      <c r="AE74" s="118">
        <v>26689.095000000001</v>
      </c>
      <c r="AF74" s="27">
        <v>22514.851999999999</v>
      </c>
      <c r="AG74" s="27">
        <v>19641.030999999999</v>
      </c>
      <c r="AH74" s="27">
        <v>11084.101999999999</v>
      </c>
      <c r="AI74" s="27">
        <v>8602.0750000000007</v>
      </c>
      <c r="AJ74" s="27">
        <v>7430.4539999999997</v>
      </c>
      <c r="AK74" s="27">
        <v>6852.4439999999995</v>
      </c>
      <c r="AL74" s="27">
        <v>6017.9679999999998</v>
      </c>
      <c r="AM74" s="27">
        <v>6041.3850000000002</v>
      </c>
      <c r="AN74" s="27">
        <v>4315.5739999999996</v>
      </c>
      <c r="AO74" s="27">
        <v>2715.5439999999999</v>
      </c>
      <c r="AP74" s="27">
        <v>3217.9960000000001</v>
      </c>
      <c r="AQ74" s="420">
        <v>3192.3729999999996</v>
      </c>
      <c r="AR74" s="30">
        <f t="shared" si="8"/>
        <v>-0.88038661483276226</v>
      </c>
      <c r="AS74" s="32"/>
      <c r="AT74" s="33">
        <f t="shared" si="10"/>
        <v>2.5442233144122719</v>
      </c>
      <c r="AU74" s="34">
        <f t="shared" si="10"/>
        <v>2.3639982900999379</v>
      </c>
      <c r="AV74" s="35">
        <f t="shared" si="10"/>
        <v>2.211993283063673</v>
      </c>
      <c r="AW74" s="34">
        <f t="shared" si="10"/>
        <v>1.6816291439187172</v>
      </c>
      <c r="AX74" s="34">
        <f t="shared" si="10"/>
        <v>1.4345805322081073</v>
      </c>
      <c r="AY74" s="34">
        <f t="shared" si="10"/>
        <v>0.84619046081381677</v>
      </c>
      <c r="AZ74" s="34">
        <f t="shared" si="10"/>
        <v>0.60917839573624633</v>
      </c>
      <c r="BA74" s="34">
        <f t="shared" si="10"/>
        <v>0.58350195993239451</v>
      </c>
      <c r="BB74" s="34">
        <f t="shared" si="10"/>
        <v>0.56065573211296837</v>
      </c>
      <c r="BC74" s="34">
        <f t="shared" si="10"/>
        <v>0.6087326850868725</v>
      </c>
      <c r="BD74" s="34">
        <f t="shared" si="10"/>
        <v>0.55832870836512138</v>
      </c>
      <c r="BE74" s="34">
        <f t="shared" si="10"/>
        <v>0.5535682860060982</v>
      </c>
      <c r="BF74" s="34">
        <f t="shared" si="10"/>
        <v>0.70339125821731729</v>
      </c>
      <c r="BG74" s="34">
        <f t="shared" si="10"/>
        <v>0.56174304657801244</v>
      </c>
      <c r="BH74" s="34">
        <f t="shared" si="10"/>
        <v>0.49831484455739311</v>
      </c>
      <c r="BI74" s="36">
        <f t="shared" si="9"/>
        <v>-0.77472135726053704</v>
      </c>
      <c r="BJ74" s="25"/>
      <c r="BK74" s="423" t="s">
        <v>541</v>
      </c>
      <c r="BL74" s="423"/>
      <c r="BM74" s="580" t="s">
        <v>637</v>
      </c>
    </row>
    <row r="75" spans="1:65" s="37" customFormat="1" ht="38.25" x14ac:dyDescent="0.2">
      <c r="A75" s="113">
        <v>74</v>
      </c>
      <c r="B75" s="21">
        <v>85</v>
      </c>
      <c r="C75" s="22"/>
      <c r="D75" s="23"/>
      <c r="E75" s="24"/>
      <c r="F75" s="26" t="s">
        <v>362</v>
      </c>
      <c r="G75" s="22"/>
      <c r="H75" s="22"/>
      <c r="I75" s="23">
        <v>8102</v>
      </c>
      <c r="J75" s="25" t="s">
        <v>127</v>
      </c>
      <c r="K75" s="27">
        <v>16714673.570999999</v>
      </c>
      <c r="L75" s="27">
        <v>15371403.739000002</v>
      </c>
      <c r="M75" s="28">
        <v>10011477.736000001</v>
      </c>
      <c r="N75" s="27">
        <v>9487099.8670000006</v>
      </c>
      <c r="O75" s="27">
        <v>9168735.3740000017</v>
      </c>
      <c r="P75" s="27">
        <v>6898332.1289999997</v>
      </c>
      <c r="Q75" s="27">
        <v>3934677.7609999999</v>
      </c>
      <c r="R75" s="27">
        <v>2774576.4970000004</v>
      </c>
      <c r="S75" s="27">
        <v>0</v>
      </c>
      <c r="T75" s="27">
        <v>0</v>
      </c>
      <c r="U75" s="27">
        <v>0</v>
      </c>
      <c r="V75" s="27">
        <v>0</v>
      </c>
      <c r="W75" s="27">
        <v>0</v>
      </c>
      <c r="X75" s="27">
        <v>0</v>
      </c>
      <c r="Y75" s="420">
        <v>0</v>
      </c>
      <c r="Z75" s="29">
        <v>99</v>
      </c>
      <c r="AA75" s="30">
        <f t="shared" si="7"/>
        <v>-1</v>
      </c>
      <c r="AB75" s="31"/>
      <c r="AC75" s="27">
        <v>21436.085999999999</v>
      </c>
      <c r="AD75" s="27">
        <v>18705.864000000001</v>
      </c>
      <c r="AE75" s="118">
        <v>12308.946</v>
      </c>
      <c r="AF75" s="27">
        <v>13002.039000000001</v>
      </c>
      <c r="AG75" s="27">
        <v>11892.811</v>
      </c>
      <c r="AH75" s="27">
        <v>7550.42</v>
      </c>
      <c r="AI75" s="27">
        <v>3697.364</v>
      </c>
      <c r="AJ75" s="27">
        <v>3181.9459999999999</v>
      </c>
      <c r="AK75" s="27">
        <v>0</v>
      </c>
      <c r="AL75" s="27">
        <v>0</v>
      </c>
      <c r="AM75" s="27">
        <v>0</v>
      </c>
      <c r="AN75" s="27">
        <v>0</v>
      </c>
      <c r="AO75" s="27">
        <v>0</v>
      </c>
      <c r="AP75" s="27">
        <v>0</v>
      </c>
      <c r="AQ75" s="420">
        <v>0</v>
      </c>
      <c r="AR75" s="30">
        <f t="shared" si="8"/>
        <v>-1</v>
      </c>
      <c r="AS75" s="32"/>
      <c r="AT75" s="33">
        <f t="shared" si="10"/>
        <v>2.5649422238423685</v>
      </c>
      <c r="AU75" s="34">
        <f t="shared" si="10"/>
        <v>2.4338524077069001</v>
      </c>
      <c r="AV75" s="35">
        <f t="shared" si="10"/>
        <v>2.4589668627516583</v>
      </c>
      <c r="AW75" s="34">
        <f t="shared" si="10"/>
        <v>2.7409933872892789</v>
      </c>
      <c r="AX75" s="34">
        <f t="shared" si="10"/>
        <v>2.5942096733917577</v>
      </c>
      <c r="AY75" s="34">
        <f t="shared" si="10"/>
        <v>2.1890566759633616</v>
      </c>
      <c r="AZ75" s="34">
        <f t="shared" si="10"/>
        <v>1.8793732166063395</v>
      </c>
      <c r="BA75" s="34">
        <f t="shared" si="10"/>
        <v>2.2936444559668594</v>
      </c>
      <c r="BB75" s="34">
        <f t="shared" si="10"/>
        <v>0</v>
      </c>
      <c r="BC75" s="34">
        <f t="shared" si="10"/>
        <v>0</v>
      </c>
      <c r="BD75" s="34">
        <f t="shared" si="10"/>
        <v>0</v>
      </c>
      <c r="BE75" s="34">
        <f t="shared" si="10"/>
        <v>0</v>
      </c>
      <c r="BF75" s="34">
        <f t="shared" si="10"/>
        <v>0</v>
      </c>
      <c r="BG75" s="34">
        <f t="shared" si="10"/>
        <v>0</v>
      </c>
      <c r="BH75" s="34">
        <f t="shared" si="10"/>
        <v>0</v>
      </c>
      <c r="BI75" s="36">
        <f t="shared" si="9"/>
        <v>-1</v>
      </c>
      <c r="BJ75" s="25" t="s">
        <v>323</v>
      </c>
      <c r="BK75" s="423" t="s">
        <v>313</v>
      </c>
      <c r="BL75" s="423"/>
      <c r="BM75" s="507"/>
    </row>
    <row r="76" spans="1:65" s="37" customFormat="1" ht="89.25" x14ac:dyDescent="0.2">
      <c r="A76" s="113">
        <v>75</v>
      </c>
      <c r="B76" s="21">
        <v>86</v>
      </c>
      <c r="C76" s="22"/>
      <c r="D76" s="23"/>
      <c r="E76" s="24">
        <v>2554</v>
      </c>
      <c r="F76" s="26" t="s">
        <v>355</v>
      </c>
      <c r="G76" s="22" t="s">
        <v>129</v>
      </c>
      <c r="H76" s="22" t="s">
        <v>9</v>
      </c>
      <c r="I76" s="23">
        <v>1619</v>
      </c>
      <c r="J76" s="25" t="s">
        <v>128</v>
      </c>
      <c r="K76" s="27">
        <v>21271249.375</v>
      </c>
      <c r="L76" s="27">
        <v>20295147.973999999</v>
      </c>
      <c r="M76" s="28">
        <v>22324575.611000001</v>
      </c>
      <c r="N76" s="27">
        <v>22647329.579</v>
      </c>
      <c r="O76" s="27">
        <v>23761985.173</v>
      </c>
      <c r="P76" s="27">
        <v>21377721.156999998</v>
      </c>
      <c r="Q76" s="27">
        <v>21611089.343000002</v>
      </c>
      <c r="R76" s="27">
        <v>22434695.509999998</v>
      </c>
      <c r="S76" s="27">
        <v>23745436.748999998</v>
      </c>
      <c r="T76" s="27">
        <v>18024514.872000001</v>
      </c>
      <c r="U76" s="27">
        <v>20196067.435000002</v>
      </c>
      <c r="V76" s="27">
        <v>15367320.890000001</v>
      </c>
      <c r="W76" s="27">
        <v>3463468.912</v>
      </c>
      <c r="X76" s="27">
        <v>0</v>
      </c>
      <c r="Y76" s="420">
        <v>0</v>
      </c>
      <c r="Z76" s="29">
        <v>44.8</v>
      </c>
      <c r="AA76" s="30">
        <f t="shared" si="7"/>
        <v>-1</v>
      </c>
      <c r="AB76" s="31"/>
      <c r="AC76" s="27">
        <v>31697.743999999999</v>
      </c>
      <c r="AD76" s="27">
        <v>30046.853999999999</v>
      </c>
      <c r="AE76" s="118">
        <v>32140.656000000003</v>
      </c>
      <c r="AF76" s="27">
        <v>29937.249</v>
      </c>
      <c r="AG76" s="27">
        <v>19010.378000000001</v>
      </c>
      <c r="AH76" s="27">
        <v>10395.876</v>
      </c>
      <c r="AI76" s="27">
        <v>6036.2820000000002</v>
      </c>
      <c r="AJ76" s="27">
        <v>6241.6080000000002</v>
      </c>
      <c r="AK76" s="27">
        <v>6617.0910000000003</v>
      </c>
      <c r="AL76" s="27">
        <v>5450.4139999999998</v>
      </c>
      <c r="AM76" s="27">
        <v>5037.8890000000001</v>
      </c>
      <c r="AN76" s="27">
        <v>4091.6849999999999</v>
      </c>
      <c r="AO76" s="27">
        <v>1067.0319999999999</v>
      </c>
      <c r="AP76" s="27">
        <v>0</v>
      </c>
      <c r="AQ76" s="420">
        <v>0</v>
      </c>
      <c r="AR76" s="30">
        <f t="shared" si="8"/>
        <v>-1</v>
      </c>
      <c r="AS76" s="32"/>
      <c r="AT76" s="33">
        <f t="shared" si="10"/>
        <v>2.9803368331767301</v>
      </c>
      <c r="AU76" s="34">
        <f t="shared" si="10"/>
        <v>2.96098890616544</v>
      </c>
      <c r="AV76" s="35">
        <f t="shared" si="10"/>
        <v>2.8793968190072396</v>
      </c>
      <c r="AW76" s="34">
        <f t="shared" si="10"/>
        <v>2.6437773950849959</v>
      </c>
      <c r="AX76" s="34">
        <f t="shared" si="10"/>
        <v>1.6000664811120997</v>
      </c>
      <c r="AY76" s="34">
        <f t="shared" si="10"/>
        <v>0.97258972774990449</v>
      </c>
      <c r="AZ76" s="34">
        <f t="shared" si="10"/>
        <v>0.55862820278934233</v>
      </c>
      <c r="BA76" s="34">
        <f t="shared" si="10"/>
        <v>0.55642457881524421</v>
      </c>
      <c r="BB76" s="34">
        <f t="shared" si="10"/>
        <v>0.55733580055365106</v>
      </c>
      <c r="BC76" s="34">
        <f t="shared" si="10"/>
        <v>0.60477788597427273</v>
      </c>
      <c r="BD76" s="34">
        <f t="shared" si="10"/>
        <v>0.49889801727135097</v>
      </c>
      <c r="BE76" s="34">
        <f t="shared" si="10"/>
        <v>0.53251767556472229</v>
      </c>
      <c r="BF76" s="34">
        <f t="shared" si="10"/>
        <v>0.61616375207123553</v>
      </c>
      <c r="BG76" s="34">
        <f t="shared" si="10"/>
        <v>0</v>
      </c>
      <c r="BH76" s="34">
        <f t="shared" si="10"/>
        <v>0</v>
      </c>
      <c r="BI76" s="36">
        <f t="shared" si="9"/>
        <v>-1</v>
      </c>
      <c r="BJ76" s="25" t="s">
        <v>321</v>
      </c>
      <c r="BK76" s="423" t="s">
        <v>542</v>
      </c>
      <c r="BL76" s="423"/>
      <c r="BM76" s="580" t="s">
        <v>636</v>
      </c>
    </row>
    <row r="77" spans="1:65" s="37" customFormat="1" x14ac:dyDescent="0.2">
      <c r="A77" s="113">
        <v>76</v>
      </c>
      <c r="B77" s="438">
        <v>87</v>
      </c>
      <c r="C77" s="444"/>
      <c r="D77" s="445"/>
      <c r="E77" s="446">
        <v>2594</v>
      </c>
      <c r="F77" s="447">
        <v>5</v>
      </c>
      <c r="G77" s="444" t="s">
        <v>131</v>
      </c>
      <c r="H77" s="444" t="s">
        <v>40</v>
      </c>
      <c r="I77" s="445">
        <v>3406</v>
      </c>
      <c r="J77" s="448" t="s">
        <v>130</v>
      </c>
      <c r="K77" s="27">
        <v>3184937.821</v>
      </c>
      <c r="L77" s="27">
        <v>3863026.8309999998</v>
      </c>
      <c r="M77" s="28">
        <v>3274416.8</v>
      </c>
      <c r="N77" s="27">
        <v>2121648.4789999998</v>
      </c>
      <c r="O77" s="27">
        <v>3472696.5759999999</v>
      </c>
      <c r="P77" s="27">
        <v>6730638.5530000003</v>
      </c>
      <c r="Q77" s="27">
        <v>792932.81700000004</v>
      </c>
      <c r="R77" s="27">
        <v>1888901.662</v>
      </c>
      <c r="S77" s="27">
        <v>603776.55099999998</v>
      </c>
      <c r="T77" s="27">
        <v>365434.33</v>
      </c>
      <c r="U77" s="27">
        <v>440072.04200000002</v>
      </c>
      <c r="V77" s="27">
        <v>514146.94400000002</v>
      </c>
      <c r="W77" s="27">
        <v>329846.788</v>
      </c>
      <c r="X77" s="27">
        <v>580235.50899999996</v>
      </c>
      <c r="Y77" s="420">
        <v>574048.89500000002</v>
      </c>
      <c r="Z77" s="29">
        <v>76</v>
      </c>
      <c r="AA77" s="30">
        <f t="shared" si="7"/>
        <v>-0.82468667550203134</v>
      </c>
      <c r="AB77" s="31"/>
      <c r="AC77" s="27">
        <v>1528.3620000000001</v>
      </c>
      <c r="AD77" s="27">
        <v>2103.9490000000001</v>
      </c>
      <c r="AE77" s="118">
        <v>1746.058</v>
      </c>
      <c r="AF77" s="27">
        <v>1087.5260000000001</v>
      </c>
      <c r="AG77" s="27">
        <v>1834.2080000000001</v>
      </c>
      <c r="AH77" s="27">
        <v>3822.4369999999999</v>
      </c>
      <c r="AI77" s="27">
        <v>402.48099999999999</v>
      </c>
      <c r="AJ77" s="27">
        <v>1125.451</v>
      </c>
      <c r="AK77" s="27">
        <v>341.76400000000001</v>
      </c>
      <c r="AL77" s="27">
        <v>192.61799999999999</v>
      </c>
      <c r="AM77" s="27">
        <v>226.11799999999999</v>
      </c>
      <c r="AN77" s="27">
        <v>257.91399999999999</v>
      </c>
      <c r="AO77" s="27">
        <v>108.419</v>
      </c>
      <c r="AP77" s="27">
        <v>176.75299999999999</v>
      </c>
      <c r="AQ77" s="420">
        <v>136.12299999999999</v>
      </c>
      <c r="AR77" s="30">
        <f t="shared" si="8"/>
        <v>-0.92203981769219578</v>
      </c>
      <c r="AS77" s="32"/>
      <c r="AT77" s="33">
        <f t="shared" si="10"/>
        <v>0.95974369730089626</v>
      </c>
      <c r="AU77" s="34">
        <f t="shared" si="10"/>
        <v>1.0892748572783599</v>
      </c>
      <c r="AV77" s="35">
        <f t="shared" si="10"/>
        <v>1.0664848775513247</v>
      </c>
      <c r="AW77" s="34">
        <f t="shared" si="10"/>
        <v>1.0251707676971875</v>
      </c>
      <c r="AX77" s="34">
        <f t="shared" si="10"/>
        <v>1.056359494622314</v>
      </c>
      <c r="AY77" s="34">
        <f t="shared" si="10"/>
        <v>1.135831903585508</v>
      </c>
      <c r="AZ77" s="34">
        <f t="shared" si="10"/>
        <v>1.0151704945767177</v>
      </c>
      <c r="BA77" s="34">
        <f t="shared" si="10"/>
        <v>1.1916459418097542</v>
      </c>
      <c r="BB77" s="34">
        <f t="shared" si="10"/>
        <v>1.132087688513097</v>
      </c>
      <c r="BC77" s="34">
        <f t="shared" si="10"/>
        <v>1.0541866715149613</v>
      </c>
      <c r="BD77" s="34">
        <f t="shared" si="10"/>
        <v>1.0276408334069993</v>
      </c>
      <c r="BE77" s="34">
        <f t="shared" si="10"/>
        <v>1.0032696022404053</v>
      </c>
      <c r="BF77" s="34">
        <f t="shared" si="10"/>
        <v>0.65739006074541495</v>
      </c>
      <c r="BG77" s="34">
        <f t="shared" si="10"/>
        <v>0.60924571922398496</v>
      </c>
      <c r="BH77" s="34">
        <f t="shared" si="10"/>
        <v>0.47425576875293868</v>
      </c>
      <c r="BI77" s="36">
        <f t="shared" si="9"/>
        <v>-0.55530942938277605</v>
      </c>
      <c r="BJ77" s="25"/>
      <c r="BK77" s="423" t="s">
        <v>612</v>
      </c>
      <c r="BL77" s="423"/>
      <c r="BM77" s="580" t="s">
        <v>636</v>
      </c>
    </row>
    <row r="78" spans="1:65" s="37" customFormat="1" x14ac:dyDescent="0.2">
      <c r="A78" s="113">
        <v>77</v>
      </c>
      <c r="B78" s="21">
        <v>88</v>
      </c>
      <c r="C78" s="22"/>
      <c r="D78" s="23"/>
      <c r="E78" s="24">
        <v>2642</v>
      </c>
      <c r="F78" s="26" t="s">
        <v>355</v>
      </c>
      <c r="G78" s="22" t="s">
        <v>133</v>
      </c>
      <c r="H78" s="22" t="s">
        <v>9</v>
      </c>
      <c r="I78" s="23">
        <v>6264</v>
      </c>
      <c r="J78" s="25" t="s">
        <v>132</v>
      </c>
      <c r="K78" s="27">
        <v>8608590.5</v>
      </c>
      <c r="L78" s="27">
        <v>9987733.8000000007</v>
      </c>
      <c r="M78" s="28">
        <v>9039637.5500000007</v>
      </c>
      <c r="N78" s="27">
        <v>9243945.5</v>
      </c>
      <c r="O78" s="27">
        <v>9392735.1999999993</v>
      </c>
      <c r="P78" s="27">
        <v>7324544.4000000004</v>
      </c>
      <c r="Q78" s="27">
        <v>6325287.6500000004</v>
      </c>
      <c r="R78" s="27">
        <v>7717635.9000000004</v>
      </c>
      <c r="S78" s="27">
        <v>2165591.2000000002</v>
      </c>
      <c r="T78" s="27">
        <v>0</v>
      </c>
      <c r="U78" s="27">
        <v>0</v>
      </c>
      <c r="V78" s="27">
        <v>0</v>
      </c>
      <c r="W78" s="27">
        <v>0</v>
      </c>
      <c r="X78" s="27">
        <v>0</v>
      </c>
      <c r="Y78" s="420">
        <v>0</v>
      </c>
      <c r="Z78" s="29">
        <v>91</v>
      </c>
      <c r="AA78" s="30">
        <f t="shared" si="7"/>
        <v>-1</v>
      </c>
      <c r="AB78" s="31"/>
      <c r="AC78" s="27">
        <v>14390.083000000001</v>
      </c>
      <c r="AD78" s="27">
        <v>15960.207999999999</v>
      </c>
      <c r="AE78" s="118">
        <v>14725.59</v>
      </c>
      <c r="AF78" s="27">
        <v>15189.576000000001</v>
      </c>
      <c r="AG78" s="27">
        <v>15175.487999999999</v>
      </c>
      <c r="AH78" s="27">
        <v>9609.5580000000009</v>
      </c>
      <c r="AI78" s="27">
        <v>9065.3649999999998</v>
      </c>
      <c r="AJ78" s="27">
        <v>11240.879000000001</v>
      </c>
      <c r="AK78" s="27">
        <v>3497.5479999999998</v>
      </c>
      <c r="AL78" s="27">
        <v>0</v>
      </c>
      <c r="AM78" s="27">
        <v>0</v>
      </c>
      <c r="AN78" s="27">
        <v>0</v>
      </c>
      <c r="AO78" s="27">
        <v>0</v>
      </c>
      <c r="AP78" s="27">
        <v>0</v>
      </c>
      <c r="AQ78" s="420">
        <v>0</v>
      </c>
      <c r="AR78" s="30">
        <f t="shared" si="8"/>
        <v>-1</v>
      </c>
      <c r="AS78" s="32"/>
      <c r="AT78" s="33">
        <f t="shared" si="10"/>
        <v>3.3431914318609999</v>
      </c>
      <c r="AU78" s="34">
        <f t="shared" si="10"/>
        <v>3.1959618307007736</v>
      </c>
      <c r="AV78" s="35">
        <f t="shared" si="10"/>
        <v>3.2580045203250432</v>
      </c>
      <c r="AW78" s="34">
        <f t="shared" si="10"/>
        <v>3.2863837200251775</v>
      </c>
      <c r="AX78" s="34">
        <f t="shared" si="10"/>
        <v>3.2313245666714847</v>
      </c>
      <c r="AY78" s="34">
        <f t="shared" si="10"/>
        <v>2.6239333056674488</v>
      </c>
      <c r="AZ78" s="34">
        <f t="shared" si="10"/>
        <v>2.8663882187239342</v>
      </c>
      <c r="BA78" s="34">
        <f t="shared" si="10"/>
        <v>2.9130368795967687</v>
      </c>
      <c r="BB78" s="34">
        <f t="shared" si="10"/>
        <v>3.2301091729593283</v>
      </c>
      <c r="BC78" s="34">
        <f t="shared" si="10"/>
        <v>0</v>
      </c>
      <c r="BD78" s="34">
        <f t="shared" si="10"/>
        <v>0</v>
      </c>
      <c r="BE78" s="34">
        <f t="shared" si="10"/>
        <v>0</v>
      </c>
      <c r="BF78" s="34">
        <f t="shared" si="10"/>
        <v>0</v>
      </c>
      <c r="BG78" s="34">
        <f t="shared" si="10"/>
        <v>0</v>
      </c>
      <c r="BH78" s="34">
        <f t="shared" si="10"/>
        <v>0</v>
      </c>
      <c r="BI78" s="36">
        <f t="shared" si="9"/>
        <v>-1</v>
      </c>
      <c r="BJ78" s="25" t="s">
        <v>323</v>
      </c>
      <c r="BK78" s="423" t="s">
        <v>308</v>
      </c>
      <c r="BL78" s="423"/>
      <c r="BM78" s="580" t="s">
        <v>636</v>
      </c>
    </row>
    <row r="79" spans="1:65" s="37" customFormat="1" x14ac:dyDescent="0.2">
      <c r="A79" s="113">
        <v>78</v>
      </c>
      <c r="B79" s="438">
        <v>89</v>
      </c>
      <c r="C79" s="444"/>
      <c r="D79" s="445"/>
      <c r="E79" s="446">
        <v>8006</v>
      </c>
      <c r="F79" s="447">
        <v>2</v>
      </c>
      <c r="G79" s="444" t="s">
        <v>292</v>
      </c>
      <c r="H79" s="444" t="s">
        <v>40</v>
      </c>
      <c r="I79" s="445">
        <v>6113</v>
      </c>
      <c r="J79" s="448" t="s">
        <v>293</v>
      </c>
      <c r="K79" s="27">
        <v>20581290.125</v>
      </c>
      <c r="L79" s="27">
        <v>20536889.324999999</v>
      </c>
      <c r="M79" s="28">
        <v>7460914.4500000002</v>
      </c>
      <c r="N79" s="27">
        <v>21489508.5</v>
      </c>
      <c r="O79" s="27">
        <v>21708582.100000001</v>
      </c>
      <c r="P79" s="27">
        <v>18453787.975000001</v>
      </c>
      <c r="Q79" s="27">
        <v>2413631.3250000002</v>
      </c>
      <c r="R79" s="27">
        <v>7237117.5279999999</v>
      </c>
      <c r="S79" s="27">
        <v>3264311.1349999998</v>
      </c>
      <c r="T79" s="27">
        <v>2343983.0019999999</v>
      </c>
      <c r="U79" s="27">
        <v>2582815.9539999999</v>
      </c>
      <c r="V79" s="27">
        <v>2254993.0070000002</v>
      </c>
      <c r="W79" s="27">
        <v>2253055.6129999999</v>
      </c>
      <c r="X79" s="27">
        <v>1792286.91</v>
      </c>
      <c r="Y79" s="420">
        <v>2217694.602</v>
      </c>
      <c r="Z79" s="29">
        <v>88</v>
      </c>
      <c r="AA79" s="30">
        <f t="shared" si="7"/>
        <v>-0.7027583392274388</v>
      </c>
      <c r="AB79" s="31"/>
      <c r="AC79" s="27">
        <v>9255.8160000000007</v>
      </c>
      <c r="AD79" s="27">
        <v>9558.4529999999995</v>
      </c>
      <c r="AE79" s="118">
        <v>2995.9369999999999</v>
      </c>
      <c r="AF79" s="27">
        <v>9813.8089999999993</v>
      </c>
      <c r="AG79" s="27">
        <v>11499.692999999999</v>
      </c>
      <c r="AH79" s="27">
        <v>9302.1959999999999</v>
      </c>
      <c r="AI79" s="27">
        <v>1093.829</v>
      </c>
      <c r="AJ79" s="27">
        <v>2993.462</v>
      </c>
      <c r="AK79" s="27">
        <v>1165.777</v>
      </c>
      <c r="AL79" s="27">
        <v>811.59299999999996</v>
      </c>
      <c r="AM79" s="27">
        <v>105.89</v>
      </c>
      <c r="AN79" s="27">
        <v>138.86000000000001</v>
      </c>
      <c r="AO79" s="27">
        <v>29.071999999999999</v>
      </c>
      <c r="AP79" s="27">
        <v>98.438999999999993</v>
      </c>
      <c r="AQ79" s="420">
        <v>321.613</v>
      </c>
      <c r="AR79" s="30">
        <f t="shared" si="8"/>
        <v>-0.89265027936168218</v>
      </c>
      <c r="AS79" s="32"/>
      <c r="AT79" s="33">
        <f t="shared" si="10"/>
        <v>0.89943982556827207</v>
      </c>
      <c r="AU79" s="34">
        <f t="shared" si="10"/>
        <v>0.93085694223070958</v>
      </c>
      <c r="AV79" s="35">
        <f t="shared" si="10"/>
        <v>0.80310182353049231</v>
      </c>
      <c r="AW79" s="34">
        <f t="shared" si="10"/>
        <v>0.91335816265876901</v>
      </c>
      <c r="AX79" s="34">
        <f t="shared" si="10"/>
        <v>1.0594605347347859</v>
      </c>
      <c r="AY79" s="34">
        <f t="shared" si="10"/>
        <v>1.0081611442162459</v>
      </c>
      <c r="AZ79" s="34">
        <f t="shared" si="10"/>
        <v>0.90637620474203939</v>
      </c>
      <c r="BA79" s="34">
        <f t="shared" si="10"/>
        <v>0.82725255971551215</v>
      </c>
      <c r="BB79" s="34">
        <f t="shared" si="10"/>
        <v>0.71425605696743732</v>
      </c>
      <c r="BC79" s="34">
        <f t="shared" si="10"/>
        <v>0.69249051661851602</v>
      </c>
      <c r="BD79" s="34">
        <f t="shared" si="10"/>
        <v>8.1995776614286781E-2</v>
      </c>
      <c r="BE79" s="34">
        <f t="shared" si="10"/>
        <v>0.1231578098636649</v>
      </c>
      <c r="BF79" s="34">
        <f t="shared" si="10"/>
        <v>2.5806730941088405E-2</v>
      </c>
      <c r="BG79" s="34">
        <f t="shared" si="10"/>
        <v>0.10984736813147847</v>
      </c>
      <c r="BH79" s="34">
        <f t="shared" si="10"/>
        <v>0.2900426413176615</v>
      </c>
      <c r="BI79" s="36">
        <f t="shared" si="9"/>
        <v>-0.63884698948557528</v>
      </c>
      <c r="BJ79" s="25"/>
      <c r="BK79" s="423" t="s">
        <v>613</v>
      </c>
      <c r="BL79" s="423"/>
      <c r="BM79" s="423"/>
    </row>
    <row r="80" spans="1:65" s="37" customFormat="1" ht="13.5" thickBot="1" x14ac:dyDescent="0.25">
      <c r="A80" s="113">
        <v>79</v>
      </c>
      <c r="B80" s="438">
        <v>90</v>
      </c>
      <c r="C80" s="454"/>
      <c r="D80" s="455"/>
      <c r="E80" s="456"/>
      <c r="F80" s="457">
        <v>1</v>
      </c>
      <c r="G80" s="454"/>
      <c r="H80" s="454"/>
      <c r="I80" s="455">
        <v>6705</v>
      </c>
      <c r="J80" s="458" t="s">
        <v>291</v>
      </c>
      <c r="K80" s="55">
        <v>17430740.425000001</v>
      </c>
      <c r="L80" s="55">
        <v>13031244.199999999</v>
      </c>
      <c r="M80" s="56">
        <v>9029915.8499999996</v>
      </c>
      <c r="N80" s="55">
        <v>19794347.350000001</v>
      </c>
      <c r="O80" s="55">
        <v>22588494.899999999</v>
      </c>
      <c r="P80" s="55">
        <v>17520768.524999999</v>
      </c>
      <c r="Q80" s="55">
        <v>2407117.6749999998</v>
      </c>
      <c r="R80" s="55">
        <v>4055159.8590000002</v>
      </c>
      <c r="S80" s="55">
        <v>1516634.2209999999</v>
      </c>
      <c r="T80" s="55">
        <v>2233028.2239999999</v>
      </c>
      <c r="U80" s="55">
        <v>2865301.6370000001</v>
      </c>
      <c r="V80" s="55">
        <v>1149592.1329999999</v>
      </c>
      <c r="W80" s="55">
        <v>2709301.9369999999</v>
      </c>
      <c r="X80" s="55">
        <v>1774187.389</v>
      </c>
      <c r="Y80" s="425">
        <v>1916870.835</v>
      </c>
      <c r="Z80" s="57">
        <v>93</v>
      </c>
      <c r="AA80" s="58">
        <f t="shared" si="7"/>
        <v>-0.78771996695849611</v>
      </c>
      <c r="AB80" s="59"/>
      <c r="AC80" s="55">
        <v>7408.2910000000002</v>
      </c>
      <c r="AD80" s="55">
        <v>6032.3559999999998</v>
      </c>
      <c r="AE80" s="119">
        <v>3825.09</v>
      </c>
      <c r="AF80" s="55">
        <v>9066.027</v>
      </c>
      <c r="AG80" s="55">
        <v>11661.07</v>
      </c>
      <c r="AH80" s="55">
        <v>8748.2970000000005</v>
      </c>
      <c r="AI80" s="55">
        <v>1093.98</v>
      </c>
      <c r="AJ80" s="55">
        <v>1661.1780000000001</v>
      </c>
      <c r="AK80" s="55">
        <v>594.11900000000003</v>
      </c>
      <c r="AL80" s="55">
        <v>756.3</v>
      </c>
      <c r="AM80" s="55">
        <v>102.181</v>
      </c>
      <c r="AN80" s="55">
        <v>142.221</v>
      </c>
      <c r="AO80" s="55">
        <v>34.978000000000002</v>
      </c>
      <c r="AP80" s="55">
        <v>17.681999999999999</v>
      </c>
      <c r="AQ80" s="425">
        <v>286.09300000000002</v>
      </c>
      <c r="AR80" s="58">
        <f t="shared" si="8"/>
        <v>-0.92520620429846101</v>
      </c>
      <c r="AS80" s="75"/>
      <c r="AT80" s="76">
        <f t="shared" si="10"/>
        <v>0.85002596784410545</v>
      </c>
      <c r="AU80" s="77">
        <f t="shared" si="10"/>
        <v>0.92582963029731269</v>
      </c>
      <c r="AV80" s="78">
        <f t="shared" si="10"/>
        <v>0.84720390832878034</v>
      </c>
      <c r="AW80" s="77">
        <f t="shared" si="10"/>
        <v>0.91602181569275121</v>
      </c>
      <c r="AX80" s="77">
        <f t="shared" si="10"/>
        <v>1.0324787066711558</v>
      </c>
      <c r="AY80" s="77">
        <f t="shared" si="10"/>
        <v>0.99862023603784822</v>
      </c>
      <c r="AZ80" s="77">
        <f t="shared" si="10"/>
        <v>0.908954316078461</v>
      </c>
      <c r="BA80" s="77">
        <f t="shared" si="10"/>
        <v>0.81929100590852932</v>
      </c>
      <c r="BB80" s="77">
        <f t="shared" si="10"/>
        <v>0.78347038695759463</v>
      </c>
      <c r="BC80" s="77">
        <f t="shared" si="10"/>
        <v>0.67737612258679636</v>
      </c>
      <c r="BD80" s="77">
        <f t="shared" si="10"/>
        <v>7.1323031879453047E-2</v>
      </c>
      <c r="BE80" s="77">
        <f t="shared" si="10"/>
        <v>0.24742862432236218</v>
      </c>
      <c r="BF80" s="77">
        <f t="shared" si="10"/>
        <v>2.5820673231224285E-2</v>
      </c>
      <c r="BG80" s="77">
        <f t="shared" si="10"/>
        <v>1.9932505562409903E-2</v>
      </c>
      <c r="BH80" s="77">
        <f t="shared" si="10"/>
        <v>0.29850002908516265</v>
      </c>
      <c r="BI80" s="79">
        <f t="shared" si="9"/>
        <v>-0.64766448059240811</v>
      </c>
      <c r="BJ80" s="53"/>
      <c r="BK80" s="427" t="s">
        <v>613</v>
      </c>
      <c r="BL80" s="427"/>
      <c r="BM80" s="427"/>
    </row>
    <row r="81" spans="1:66" s="37" customFormat="1" ht="38.25" x14ac:dyDescent="0.2">
      <c r="A81" s="113">
        <v>80</v>
      </c>
      <c r="B81" s="21">
        <v>91</v>
      </c>
      <c r="C81" s="60" t="s">
        <v>136</v>
      </c>
      <c r="D81" s="61">
        <v>37</v>
      </c>
      <c r="E81" s="62">
        <v>2709</v>
      </c>
      <c r="F81" s="64">
        <v>3</v>
      </c>
      <c r="G81" s="60" t="s">
        <v>135</v>
      </c>
      <c r="H81" s="60" t="s">
        <v>9</v>
      </c>
      <c r="I81" s="61">
        <v>8042</v>
      </c>
      <c r="J81" s="63" t="s">
        <v>134</v>
      </c>
      <c r="K81" s="65">
        <v>13380027</v>
      </c>
      <c r="L81" s="65">
        <v>14286303.85</v>
      </c>
      <c r="M81" s="66">
        <v>13902569.574999999</v>
      </c>
      <c r="N81" s="65">
        <v>12437961.85</v>
      </c>
      <c r="O81" s="65">
        <v>13735915.225</v>
      </c>
      <c r="P81" s="65">
        <v>14382665.699999999</v>
      </c>
      <c r="Q81" s="65">
        <v>13970081.975</v>
      </c>
      <c r="R81" s="65">
        <v>13712263.225</v>
      </c>
      <c r="S81" s="65">
        <v>8123317.1749999998</v>
      </c>
      <c r="T81" s="65">
        <v>11907757.975</v>
      </c>
      <c r="U81" s="65">
        <v>14825114.175000001</v>
      </c>
      <c r="V81" s="65">
        <v>9891672.0749999993</v>
      </c>
      <c r="W81" s="65">
        <v>7138673.0750000002</v>
      </c>
      <c r="X81" s="65">
        <v>0</v>
      </c>
      <c r="Y81" s="428">
        <v>0</v>
      </c>
      <c r="Z81" s="67">
        <v>97</v>
      </c>
      <c r="AA81" s="68">
        <f t="shared" si="7"/>
        <v>-1</v>
      </c>
      <c r="AB81" s="69"/>
      <c r="AC81" s="65">
        <v>10094.141</v>
      </c>
      <c r="AD81" s="65">
        <v>10120.462</v>
      </c>
      <c r="AE81" s="117">
        <v>9459.0779999999995</v>
      </c>
      <c r="AF81" s="65">
        <v>8370.56</v>
      </c>
      <c r="AG81" s="65">
        <v>8713.4809999999998</v>
      </c>
      <c r="AH81" s="65">
        <v>9371.848</v>
      </c>
      <c r="AI81" s="65">
        <v>8833.3169999999991</v>
      </c>
      <c r="AJ81" s="65">
        <v>9321.2569999999996</v>
      </c>
      <c r="AK81" s="65">
        <v>5659.55</v>
      </c>
      <c r="AL81" s="65">
        <v>8362.6149999999998</v>
      </c>
      <c r="AM81" s="65">
        <v>9744.0910000000003</v>
      </c>
      <c r="AN81" s="65">
        <v>7046.5950000000003</v>
      </c>
      <c r="AO81" s="65">
        <v>5124.3860000000004</v>
      </c>
      <c r="AP81" s="65">
        <v>0</v>
      </c>
      <c r="AQ81" s="428">
        <v>0</v>
      </c>
      <c r="AR81" s="68">
        <f t="shared" si="8"/>
        <v>-1</v>
      </c>
      <c r="AS81" s="32"/>
      <c r="AT81" s="33">
        <f t="shared" si="10"/>
        <v>1.5088371645288907</v>
      </c>
      <c r="AU81" s="34">
        <f t="shared" si="10"/>
        <v>1.4168062091161528</v>
      </c>
      <c r="AV81" s="35">
        <f t="shared" si="10"/>
        <v>1.3607668638479014</v>
      </c>
      <c r="AW81" s="34">
        <f t="shared" si="10"/>
        <v>1.3459697176993672</v>
      </c>
      <c r="AX81" s="34">
        <f t="shared" si="10"/>
        <v>1.2687150229554507</v>
      </c>
      <c r="AY81" s="34">
        <f t="shared" si="10"/>
        <v>1.3032143269519225</v>
      </c>
      <c r="AZ81" s="34">
        <f t="shared" si="10"/>
        <v>1.2646048914827503</v>
      </c>
      <c r="BA81" s="34">
        <f t="shared" si="10"/>
        <v>1.3595504763948258</v>
      </c>
      <c r="BB81" s="34">
        <f t="shared" si="10"/>
        <v>1.3934085985015106</v>
      </c>
      <c r="BC81" s="34">
        <f t="shared" si="10"/>
        <v>1.404565833057251</v>
      </c>
      <c r="BD81" s="34">
        <f t="shared" si="10"/>
        <v>1.31453840894281</v>
      </c>
      <c r="BE81" s="34">
        <f t="shared" si="10"/>
        <v>1.4247530541998887</v>
      </c>
      <c r="BF81" s="34">
        <f t="shared" si="10"/>
        <v>1.435669051142253</v>
      </c>
      <c r="BG81" s="34">
        <f t="shared" si="10"/>
        <v>0</v>
      </c>
      <c r="BH81" s="34">
        <f t="shared" si="10"/>
        <v>0</v>
      </c>
      <c r="BI81" s="36">
        <f t="shared" si="9"/>
        <v>-1</v>
      </c>
      <c r="BJ81" s="63"/>
      <c r="BK81" s="430" t="s">
        <v>498</v>
      </c>
      <c r="BL81" s="581"/>
      <c r="BM81" s="582" t="s">
        <v>640</v>
      </c>
      <c r="BN81" s="462"/>
    </row>
    <row r="82" spans="1:66" s="37" customFormat="1" ht="102" x14ac:dyDescent="0.2">
      <c r="A82" s="113">
        <v>81</v>
      </c>
      <c r="B82" s="21">
        <v>92</v>
      </c>
      <c r="C82" s="22"/>
      <c r="D82" s="23"/>
      <c r="E82" s="24">
        <v>2712</v>
      </c>
      <c r="F82" s="26" t="s">
        <v>363</v>
      </c>
      <c r="G82" s="22" t="s">
        <v>138</v>
      </c>
      <c r="H82" s="22" t="s">
        <v>9</v>
      </c>
      <c r="I82" s="23">
        <v>1619</v>
      </c>
      <c r="J82" s="25" t="s">
        <v>140</v>
      </c>
      <c r="K82" s="27">
        <v>46066956.549999997</v>
      </c>
      <c r="L82" s="27">
        <v>42152909.625</v>
      </c>
      <c r="M82" s="28">
        <v>42454785.950000003</v>
      </c>
      <c r="N82" s="27">
        <v>45242420.126000002</v>
      </c>
      <c r="O82" s="27">
        <v>45330805.549999997</v>
      </c>
      <c r="P82" s="27">
        <v>42213616.400000006</v>
      </c>
      <c r="Q82" s="27">
        <v>35494009.099999994</v>
      </c>
      <c r="R82" s="27">
        <v>40693436.700000003</v>
      </c>
      <c r="S82" s="27">
        <v>41002052.849999994</v>
      </c>
      <c r="T82" s="27">
        <v>39920007.375</v>
      </c>
      <c r="U82" s="27">
        <v>49795906.25</v>
      </c>
      <c r="V82" s="27">
        <v>37469206.650000006</v>
      </c>
      <c r="W82" s="27">
        <v>38182033.819000006</v>
      </c>
      <c r="X82" s="27">
        <v>25522003.346999999</v>
      </c>
      <c r="Y82" s="420">
        <v>31021172.530000001</v>
      </c>
      <c r="Z82" s="29">
        <v>45.5</v>
      </c>
      <c r="AA82" s="30">
        <f t="shared" si="7"/>
        <v>-0.26931270913638894</v>
      </c>
      <c r="AB82" s="31"/>
      <c r="AC82" s="27">
        <v>30714.17</v>
      </c>
      <c r="AD82" s="27">
        <v>29211.093999999997</v>
      </c>
      <c r="AE82" s="118">
        <v>30610.491999999998</v>
      </c>
      <c r="AF82" s="27">
        <v>33044.502</v>
      </c>
      <c r="AG82" s="27">
        <v>34416.158000000003</v>
      </c>
      <c r="AH82" s="27">
        <v>33909.800999999999</v>
      </c>
      <c r="AI82" s="27">
        <v>24827.542999999998</v>
      </c>
      <c r="AJ82" s="27">
        <v>26856.447</v>
      </c>
      <c r="AK82" s="27">
        <v>8765.884</v>
      </c>
      <c r="AL82" s="27">
        <v>2451.527</v>
      </c>
      <c r="AM82" s="27">
        <v>4201.4340000000002</v>
      </c>
      <c r="AN82" s="27">
        <v>2719.8209999999999</v>
      </c>
      <c r="AO82" s="27">
        <v>3347.413</v>
      </c>
      <c r="AP82" s="27">
        <v>2968.3310000000001</v>
      </c>
      <c r="AQ82" s="420">
        <v>4009.2469999999998</v>
      </c>
      <c r="AR82" s="30">
        <f t="shared" si="8"/>
        <v>-0.86902376479280374</v>
      </c>
      <c r="AS82" s="32"/>
      <c r="AT82" s="33">
        <f t="shared" si="10"/>
        <v>1.33345774499618</v>
      </c>
      <c r="AU82" s="34">
        <f t="shared" si="10"/>
        <v>1.3859586092569758</v>
      </c>
      <c r="AV82" s="35">
        <f t="shared" si="10"/>
        <v>1.4420278569323466</v>
      </c>
      <c r="AW82" s="34">
        <f t="shared" si="10"/>
        <v>1.4607751710881585</v>
      </c>
      <c r="AX82" s="34">
        <f t="shared" si="10"/>
        <v>1.5184445801228432</v>
      </c>
      <c r="AY82" s="34">
        <f t="shared" si="10"/>
        <v>1.6065811883390306</v>
      </c>
      <c r="AZ82" s="34">
        <f t="shared" si="10"/>
        <v>1.3989709040785703</v>
      </c>
      <c r="BA82" s="34">
        <f t="shared" si="10"/>
        <v>1.3199399794119624</v>
      </c>
      <c r="BB82" s="34">
        <f t="shared" si="10"/>
        <v>0.42758268870432919</v>
      </c>
      <c r="BC82" s="34">
        <f t="shared" si="10"/>
        <v>0.12282197129729364</v>
      </c>
      <c r="BD82" s="34">
        <f t="shared" si="10"/>
        <v>0.16874616073484958</v>
      </c>
      <c r="BE82" s="34">
        <f t="shared" si="10"/>
        <v>0.14517633241642172</v>
      </c>
      <c r="BF82" s="34">
        <f t="shared" si="10"/>
        <v>0.17533969069684666</v>
      </c>
      <c r="BG82" s="34">
        <f t="shared" si="10"/>
        <v>0.23260956121995921</v>
      </c>
      <c r="BH82" s="34">
        <f t="shared" si="10"/>
        <v>0.25848455574158141</v>
      </c>
      <c r="BI82" s="36">
        <f t="shared" si="9"/>
        <v>-0.82074926326911568</v>
      </c>
      <c r="BJ82" s="25" t="s">
        <v>324</v>
      </c>
      <c r="BK82" s="423" t="s">
        <v>543</v>
      </c>
      <c r="BL82" s="581"/>
      <c r="BM82" s="1097" t="s">
        <v>641</v>
      </c>
      <c r="BN82" s="463" t="s">
        <v>642</v>
      </c>
    </row>
    <row r="83" spans="1:66" s="37" customFormat="1" ht="89.25" x14ac:dyDescent="0.2">
      <c r="A83" s="113">
        <v>82</v>
      </c>
      <c r="B83" s="21">
        <v>93</v>
      </c>
      <c r="C83" s="22"/>
      <c r="D83" s="23"/>
      <c r="E83" s="24"/>
      <c r="F83" s="26">
        <v>2</v>
      </c>
      <c r="G83" s="22"/>
      <c r="H83" s="22"/>
      <c r="I83" s="23">
        <v>2828</v>
      </c>
      <c r="J83" s="25" t="s">
        <v>139</v>
      </c>
      <c r="K83" s="27">
        <v>44411517.924999997</v>
      </c>
      <c r="L83" s="27">
        <v>39248603.475000001</v>
      </c>
      <c r="M83" s="28">
        <v>41211435.950000003</v>
      </c>
      <c r="N83" s="27">
        <v>40744833.575000003</v>
      </c>
      <c r="O83" s="27">
        <v>38959752.674999997</v>
      </c>
      <c r="P83" s="27">
        <v>37090983.424999997</v>
      </c>
      <c r="Q83" s="27">
        <v>47033162.674999997</v>
      </c>
      <c r="R83" s="27">
        <v>43213181.149999999</v>
      </c>
      <c r="S83" s="27">
        <v>43344702.274999999</v>
      </c>
      <c r="T83" s="27">
        <v>43432597.100000001</v>
      </c>
      <c r="U83" s="27">
        <v>38583729.100000001</v>
      </c>
      <c r="V83" s="27">
        <v>24020328</v>
      </c>
      <c r="W83" s="27">
        <v>38408921.512999997</v>
      </c>
      <c r="X83" s="27">
        <v>34406843.789999999</v>
      </c>
      <c r="Y83" s="420">
        <v>29953878.142000001</v>
      </c>
      <c r="Z83" s="29">
        <v>58.8</v>
      </c>
      <c r="AA83" s="30">
        <f t="shared" si="7"/>
        <v>-0.27316587128044495</v>
      </c>
      <c r="AB83" s="31"/>
      <c r="AC83" s="27">
        <v>30285.772000000001</v>
      </c>
      <c r="AD83" s="27">
        <v>27470.276999999998</v>
      </c>
      <c r="AE83" s="118">
        <v>29717.935000000001</v>
      </c>
      <c r="AF83" s="27">
        <v>29904.138999999999</v>
      </c>
      <c r="AG83" s="27">
        <v>29000.227999999999</v>
      </c>
      <c r="AH83" s="27">
        <v>28210.508000000002</v>
      </c>
      <c r="AI83" s="27">
        <v>31760.223000000002</v>
      </c>
      <c r="AJ83" s="27">
        <v>7764.1229999999996</v>
      </c>
      <c r="AK83" s="27">
        <v>862.75099999999998</v>
      </c>
      <c r="AL83" s="27">
        <v>3160.652</v>
      </c>
      <c r="AM83" s="27">
        <v>3071.3270000000002</v>
      </c>
      <c r="AN83" s="27">
        <v>1863.665</v>
      </c>
      <c r="AO83" s="27">
        <v>4025.7809999999999</v>
      </c>
      <c r="AP83" s="27">
        <v>4457.3620000000001</v>
      </c>
      <c r="AQ83" s="420">
        <v>3660.6729999999998</v>
      </c>
      <c r="AR83" s="30">
        <f t="shared" si="8"/>
        <v>-0.87681940215563436</v>
      </c>
      <c r="AS83" s="32"/>
      <c r="AT83" s="33">
        <f t="shared" si="10"/>
        <v>1.3638701586892452</v>
      </c>
      <c r="AU83" s="34">
        <f t="shared" si="10"/>
        <v>1.3998091431455701</v>
      </c>
      <c r="AV83" s="35">
        <f t="shared" si="10"/>
        <v>1.4422178851547636</v>
      </c>
      <c r="AW83" s="34">
        <f t="shared" si="10"/>
        <v>1.4678739057777583</v>
      </c>
      <c r="AX83" s="34">
        <f t="shared" si="10"/>
        <v>1.4887275205219204</v>
      </c>
      <c r="AY83" s="34">
        <f t="shared" si="10"/>
        <v>1.5211517945887412</v>
      </c>
      <c r="AZ83" s="34">
        <f t="shared" si="10"/>
        <v>1.3505459209478943</v>
      </c>
      <c r="BA83" s="34">
        <f t="shared" si="10"/>
        <v>0.35934049719919775</v>
      </c>
      <c r="BB83" s="34">
        <f t="shared" si="10"/>
        <v>3.9808832670082055E-2</v>
      </c>
      <c r="BC83" s="34">
        <f t="shared" si="10"/>
        <v>0.14554285080962842</v>
      </c>
      <c r="BD83" s="34">
        <f t="shared" si="10"/>
        <v>0.15920322227226086</v>
      </c>
      <c r="BE83" s="34">
        <f t="shared" si="10"/>
        <v>0.15517398430196291</v>
      </c>
      <c r="BF83" s="34">
        <f t="shared" si="10"/>
        <v>0.20962739079447582</v>
      </c>
      <c r="BG83" s="34">
        <f t="shared" si="10"/>
        <v>0.25909740673717285</v>
      </c>
      <c r="BH83" s="34">
        <f t="shared" si="10"/>
        <v>0.2444206377982934</v>
      </c>
      <c r="BI83" s="36">
        <f t="shared" si="9"/>
        <v>-0.83052447184700895</v>
      </c>
      <c r="BJ83" s="25" t="s">
        <v>325</v>
      </c>
      <c r="BK83" s="423" t="s">
        <v>544</v>
      </c>
      <c r="BL83" s="581"/>
      <c r="BM83" s="1097"/>
      <c r="BN83" s="463" t="s">
        <v>643</v>
      </c>
    </row>
    <row r="84" spans="1:66" s="37" customFormat="1" ht="89.25" x14ac:dyDescent="0.2">
      <c r="A84" s="113">
        <v>83</v>
      </c>
      <c r="B84" s="21">
        <v>94</v>
      </c>
      <c r="C84" s="22"/>
      <c r="D84" s="23"/>
      <c r="E84" s="24"/>
      <c r="F84" s="26">
        <v>1</v>
      </c>
      <c r="G84" s="22"/>
      <c r="H84" s="22"/>
      <c r="I84" s="23">
        <v>2828</v>
      </c>
      <c r="J84" s="25" t="s">
        <v>137</v>
      </c>
      <c r="K84" s="27">
        <v>23398085.024999999</v>
      </c>
      <c r="L84" s="27">
        <v>22186576.350000001</v>
      </c>
      <c r="M84" s="28">
        <v>17501529.399999999</v>
      </c>
      <c r="N84" s="27">
        <v>26064042</v>
      </c>
      <c r="O84" s="27">
        <v>24314823.149999999</v>
      </c>
      <c r="P84" s="27">
        <v>25377431.225000001</v>
      </c>
      <c r="Q84" s="27">
        <v>25494527.125</v>
      </c>
      <c r="R84" s="27">
        <v>24121656.574999999</v>
      </c>
      <c r="S84" s="27">
        <v>20921681.600000001</v>
      </c>
      <c r="T84" s="27">
        <v>25316585.524999999</v>
      </c>
      <c r="U84" s="27">
        <v>26707158.300000001</v>
      </c>
      <c r="V84" s="27">
        <v>17404385.024999999</v>
      </c>
      <c r="W84" s="27">
        <v>19245948.921999998</v>
      </c>
      <c r="X84" s="27">
        <v>13962609.789999999</v>
      </c>
      <c r="Y84" s="420">
        <v>20553101.239999998</v>
      </c>
      <c r="Z84" s="29">
        <v>59</v>
      </c>
      <c r="AA84" s="30">
        <f t="shared" si="7"/>
        <v>0.174360295620793</v>
      </c>
      <c r="AB84" s="31"/>
      <c r="AC84" s="27">
        <v>16057.643</v>
      </c>
      <c r="AD84" s="27">
        <v>15458.03</v>
      </c>
      <c r="AE84" s="118">
        <v>12027.593999999999</v>
      </c>
      <c r="AF84" s="27">
        <v>18847.939999999999</v>
      </c>
      <c r="AG84" s="27">
        <v>17976.844000000001</v>
      </c>
      <c r="AH84" s="27">
        <v>18806.974999999999</v>
      </c>
      <c r="AI84" s="27">
        <v>17258.874</v>
      </c>
      <c r="AJ84" s="27">
        <v>15663.853999999999</v>
      </c>
      <c r="AK84" s="27">
        <v>13792.14</v>
      </c>
      <c r="AL84" s="27">
        <v>1530.357</v>
      </c>
      <c r="AM84" s="27">
        <v>2139.5859999999998</v>
      </c>
      <c r="AN84" s="27">
        <v>1649.6179999999999</v>
      </c>
      <c r="AO84" s="27">
        <v>1980.059</v>
      </c>
      <c r="AP84" s="27">
        <v>2012.7840000000001</v>
      </c>
      <c r="AQ84" s="420">
        <v>2599.3560000000002</v>
      </c>
      <c r="AR84" s="30">
        <f t="shared" si="8"/>
        <v>-0.78388395883665507</v>
      </c>
      <c r="AS84" s="32"/>
      <c r="AT84" s="33">
        <f t="shared" si="10"/>
        <v>1.3725604452537885</v>
      </c>
      <c r="AU84" s="34">
        <f t="shared" si="10"/>
        <v>1.3934578959948454</v>
      </c>
      <c r="AV84" s="35">
        <f t="shared" si="10"/>
        <v>1.3744620512993568</v>
      </c>
      <c r="AW84" s="34">
        <f t="shared" si="10"/>
        <v>1.446279130458737</v>
      </c>
      <c r="AX84" s="34">
        <f t="shared" si="10"/>
        <v>1.4786736378134011</v>
      </c>
      <c r="AY84" s="34">
        <f t="shared" si="10"/>
        <v>1.4821811422326099</v>
      </c>
      <c r="AZ84" s="34">
        <f t="shared" si="10"/>
        <v>1.3539277598976058</v>
      </c>
      <c r="BA84" s="34">
        <f t="shared" si="10"/>
        <v>1.2987378334731972</v>
      </c>
      <c r="BB84" s="34">
        <f t="shared" si="10"/>
        <v>1.318454248916588</v>
      </c>
      <c r="BC84" s="34">
        <f t="shared" si="10"/>
        <v>0.12089758300848116</v>
      </c>
      <c r="BD84" s="34">
        <f t="shared" si="10"/>
        <v>0.16022565755339083</v>
      </c>
      <c r="BE84" s="34">
        <f t="shared" si="10"/>
        <v>0.18956349191660107</v>
      </c>
      <c r="BF84" s="34">
        <f t="shared" si="10"/>
        <v>0.20576371765557366</v>
      </c>
      <c r="BG84" s="34">
        <f t="shared" si="10"/>
        <v>0.28831057091369167</v>
      </c>
      <c r="BH84" s="34">
        <f t="shared" si="10"/>
        <v>0.25294051439217258</v>
      </c>
      <c r="BI84" s="36">
        <f t="shared" si="9"/>
        <v>-0.81597126370054851</v>
      </c>
      <c r="BJ84" s="25" t="s">
        <v>324</v>
      </c>
      <c r="BK84" s="423" t="s">
        <v>545</v>
      </c>
      <c r="BL84" s="581"/>
      <c r="BM84" s="1097"/>
      <c r="BN84" s="463" t="s">
        <v>644</v>
      </c>
    </row>
    <row r="85" spans="1:66" s="37" customFormat="1" ht="102" x14ac:dyDescent="0.2">
      <c r="A85" s="113">
        <v>84</v>
      </c>
      <c r="B85" s="21">
        <v>95</v>
      </c>
      <c r="C85" s="22"/>
      <c r="D85" s="23"/>
      <c r="E85" s="24"/>
      <c r="F85" s="26" t="s">
        <v>364</v>
      </c>
      <c r="G85" s="22"/>
      <c r="H85" s="22"/>
      <c r="I85" s="23">
        <v>2866</v>
      </c>
      <c r="J85" s="25" t="s">
        <v>141</v>
      </c>
      <c r="K85" s="27">
        <v>37919658.25</v>
      </c>
      <c r="L85" s="27">
        <v>42488606.924999997</v>
      </c>
      <c r="M85" s="28">
        <v>44422901.100000001</v>
      </c>
      <c r="N85" s="27">
        <v>41812381.700000003</v>
      </c>
      <c r="O85" s="27">
        <v>41898038.299999997</v>
      </c>
      <c r="P85" s="27">
        <v>40630554.975000001</v>
      </c>
      <c r="Q85" s="27">
        <v>40155872.575000003</v>
      </c>
      <c r="R85" s="27">
        <v>32352644.949999999</v>
      </c>
      <c r="S85" s="27">
        <v>43561979.349999994</v>
      </c>
      <c r="T85" s="27">
        <v>39925364.200000003</v>
      </c>
      <c r="U85" s="27">
        <v>40604179.950000003</v>
      </c>
      <c r="V85" s="27">
        <v>40524413.649999999</v>
      </c>
      <c r="W85" s="27">
        <v>46040505.055999994</v>
      </c>
      <c r="X85" s="27">
        <v>26556031.317000002</v>
      </c>
      <c r="Y85" s="420">
        <v>41943353.866999999</v>
      </c>
      <c r="Z85" s="29">
        <v>63.5</v>
      </c>
      <c r="AA85" s="30">
        <f t="shared" si="7"/>
        <v>-5.5816868588080638E-2</v>
      </c>
      <c r="AB85" s="31"/>
      <c r="AC85" s="27">
        <v>19855.205000000002</v>
      </c>
      <c r="AD85" s="27">
        <v>22066.696</v>
      </c>
      <c r="AE85" s="118">
        <v>23253.508000000002</v>
      </c>
      <c r="AF85" s="27">
        <v>22140.546000000002</v>
      </c>
      <c r="AG85" s="27">
        <v>21868.868999999999</v>
      </c>
      <c r="AH85" s="27">
        <v>20516.875</v>
      </c>
      <c r="AI85" s="27">
        <v>20780.349999999999</v>
      </c>
      <c r="AJ85" s="27">
        <v>14962.859</v>
      </c>
      <c r="AK85" s="27">
        <v>1015.173</v>
      </c>
      <c r="AL85" s="27">
        <v>2486.9650000000001</v>
      </c>
      <c r="AM85" s="27">
        <v>2702.7179999999998</v>
      </c>
      <c r="AN85" s="27">
        <v>3101.326</v>
      </c>
      <c r="AO85" s="27">
        <v>4019.3209999999999</v>
      </c>
      <c r="AP85" s="27">
        <v>3204.3609999999999</v>
      </c>
      <c r="AQ85" s="420">
        <v>5378.5159999999996</v>
      </c>
      <c r="AR85" s="30">
        <f t="shared" si="8"/>
        <v>-0.76870087730419001</v>
      </c>
      <c r="AS85" s="32"/>
      <c r="AT85" s="33">
        <f t="shared" si="10"/>
        <v>1.0472248915903666</v>
      </c>
      <c r="AU85" s="34">
        <f t="shared" si="10"/>
        <v>1.03871120269731</v>
      </c>
      <c r="AV85" s="35">
        <f t="shared" si="10"/>
        <v>1.0469153262932662</v>
      </c>
      <c r="AW85" s="34">
        <f t="shared" si="10"/>
        <v>1.059042565853167</v>
      </c>
      <c r="AX85" s="34">
        <f t="shared" si="10"/>
        <v>1.0439089698383326</v>
      </c>
      <c r="AY85" s="34">
        <f t="shared" si="10"/>
        <v>1.0099234437050659</v>
      </c>
      <c r="AZ85" s="34">
        <f t="shared" si="10"/>
        <v>1.0349843580755509</v>
      </c>
      <c r="BA85" s="34">
        <f t="shared" si="10"/>
        <v>0.92498520743046697</v>
      </c>
      <c r="BB85" s="34">
        <f t="shared" si="10"/>
        <v>4.6608212718874088E-2</v>
      </c>
      <c r="BC85" s="34">
        <f t="shared" si="10"/>
        <v>0.12458070451364849</v>
      </c>
      <c r="BD85" s="34">
        <f t="shared" si="10"/>
        <v>0.13312511191350879</v>
      </c>
      <c r="BE85" s="34">
        <f t="shared" si="10"/>
        <v>0.15305963594120997</v>
      </c>
      <c r="BF85" s="34">
        <f t="shared" si="10"/>
        <v>0.17459934442991965</v>
      </c>
      <c r="BG85" s="34">
        <f t="shared" si="10"/>
        <v>0.24132830404885908</v>
      </c>
      <c r="BH85" s="34">
        <f t="shared" si="10"/>
        <v>0.25646570930188223</v>
      </c>
      <c r="BI85" s="36">
        <f t="shared" si="9"/>
        <v>-0.75502726642666418</v>
      </c>
      <c r="BJ85" s="25" t="s">
        <v>325</v>
      </c>
      <c r="BK85" s="423" t="s">
        <v>546</v>
      </c>
      <c r="BL85" s="581"/>
      <c r="BM85" s="1097"/>
      <c r="BN85" s="463" t="s">
        <v>645</v>
      </c>
    </row>
    <row r="86" spans="1:66" s="37" customFormat="1" ht="89.25" x14ac:dyDescent="0.2">
      <c r="A86" s="113">
        <v>85</v>
      </c>
      <c r="B86" s="21">
        <v>96</v>
      </c>
      <c r="C86" s="22"/>
      <c r="D86" s="23"/>
      <c r="E86" s="24">
        <v>2713</v>
      </c>
      <c r="F86" s="26">
        <v>3</v>
      </c>
      <c r="G86" s="22" t="s">
        <v>143</v>
      </c>
      <c r="H86" s="22" t="s">
        <v>9</v>
      </c>
      <c r="I86" s="23">
        <v>2840</v>
      </c>
      <c r="J86" s="25" t="s">
        <v>142</v>
      </c>
      <c r="K86" s="27">
        <v>18981277.649999999</v>
      </c>
      <c r="L86" s="27">
        <v>18905135.25</v>
      </c>
      <c r="M86" s="28">
        <v>20064802.5</v>
      </c>
      <c r="N86" s="27">
        <v>23474850.399999999</v>
      </c>
      <c r="O86" s="27">
        <v>21738414.800000001</v>
      </c>
      <c r="P86" s="27">
        <v>23010941.100000001</v>
      </c>
      <c r="Q86" s="27">
        <v>20975937.725000001</v>
      </c>
      <c r="R86" s="27">
        <v>19494051.125</v>
      </c>
      <c r="S86" s="27">
        <v>19173018.024999999</v>
      </c>
      <c r="T86" s="27">
        <v>16283838.574999999</v>
      </c>
      <c r="U86" s="27">
        <v>16806162.699999999</v>
      </c>
      <c r="V86" s="27">
        <v>12231065.875</v>
      </c>
      <c r="W86" s="27">
        <v>11082428.175000001</v>
      </c>
      <c r="X86" s="27">
        <v>11932364.449999999</v>
      </c>
      <c r="Y86" s="420">
        <v>0</v>
      </c>
      <c r="Z86" s="29">
        <v>61</v>
      </c>
      <c r="AA86" s="30">
        <f t="shared" si="7"/>
        <v>-1</v>
      </c>
      <c r="AB86" s="31"/>
      <c r="AC86" s="27">
        <v>15135.210999999999</v>
      </c>
      <c r="AD86" s="27">
        <v>14743.111000000001</v>
      </c>
      <c r="AE86" s="118">
        <v>14491.977000000001</v>
      </c>
      <c r="AF86" s="27">
        <v>14774.924000000001</v>
      </c>
      <c r="AG86" s="27">
        <v>13533.209000000001</v>
      </c>
      <c r="AH86" s="27">
        <v>14256.91</v>
      </c>
      <c r="AI86" s="27">
        <v>13100.35</v>
      </c>
      <c r="AJ86" s="27">
        <v>12680.093000000001</v>
      </c>
      <c r="AK86" s="27">
        <v>13075.78</v>
      </c>
      <c r="AL86" s="27">
        <v>12027.491</v>
      </c>
      <c r="AM86" s="27">
        <v>11861.007</v>
      </c>
      <c r="AN86" s="27">
        <v>8850.2289999999994</v>
      </c>
      <c r="AO86" s="27">
        <v>7754.9040000000005</v>
      </c>
      <c r="AP86" s="27">
        <v>8186.7420000000002</v>
      </c>
      <c r="AQ86" s="420">
        <v>0</v>
      </c>
      <c r="AR86" s="30">
        <f t="shared" si="8"/>
        <v>-1</v>
      </c>
      <c r="AS86" s="32"/>
      <c r="AT86" s="33">
        <f t="shared" si="10"/>
        <v>1.5947515524593785</v>
      </c>
      <c r="AU86" s="34">
        <f t="shared" si="10"/>
        <v>1.559693787432703</v>
      </c>
      <c r="AV86" s="35">
        <f t="shared" si="10"/>
        <v>1.4445172834370037</v>
      </c>
      <c r="AW86" s="34">
        <f t="shared" si="10"/>
        <v>1.2587874894401885</v>
      </c>
      <c r="AX86" s="34">
        <f t="shared" si="10"/>
        <v>1.2450962155713396</v>
      </c>
      <c r="AY86" s="34">
        <f t="shared" si="10"/>
        <v>1.239141844572363</v>
      </c>
      <c r="AZ86" s="34">
        <f t="shared" si="10"/>
        <v>1.2490836092048894</v>
      </c>
      <c r="BA86" s="34">
        <f t="shared" si="10"/>
        <v>1.30091923107132</v>
      </c>
      <c r="BB86" s="34">
        <f t="shared" si="10"/>
        <v>1.3639772291404813</v>
      </c>
      <c r="BC86" s="34">
        <f t="shared" si="10"/>
        <v>1.4772304385853323</v>
      </c>
      <c r="BD86" s="34">
        <f t="shared" si="10"/>
        <v>1.4115068634912122</v>
      </c>
      <c r="BE86" s="34">
        <f t="shared" si="10"/>
        <v>1.447172158248228</v>
      </c>
      <c r="BF86" s="34">
        <f t="shared" si="10"/>
        <v>1.3994954675174331</v>
      </c>
      <c r="BG86" s="34">
        <f t="shared" si="10"/>
        <v>1.3721910748376447</v>
      </c>
      <c r="BH86" s="34">
        <f t="shared" si="10"/>
        <v>0</v>
      </c>
      <c r="BI86" s="36">
        <f t="shared" si="9"/>
        <v>-1</v>
      </c>
      <c r="BJ86" s="25"/>
      <c r="BK86" s="423" t="s">
        <v>499</v>
      </c>
      <c r="BL86" s="581"/>
      <c r="BM86" s="582" t="s">
        <v>646</v>
      </c>
      <c r="BN86" s="462"/>
    </row>
    <row r="87" spans="1:66" s="37" customFormat="1" ht="63.75" x14ac:dyDescent="0.2">
      <c r="A87" s="113">
        <v>86</v>
      </c>
      <c r="B87" s="21">
        <v>97</v>
      </c>
      <c r="C87" s="22"/>
      <c r="D87" s="23"/>
      <c r="E87" s="24">
        <v>2721</v>
      </c>
      <c r="F87" s="26">
        <v>5</v>
      </c>
      <c r="G87" s="22" t="s">
        <v>145</v>
      </c>
      <c r="H87" s="22" t="s">
        <v>9</v>
      </c>
      <c r="I87" s="23">
        <v>3319</v>
      </c>
      <c r="J87" s="25" t="s">
        <v>144</v>
      </c>
      <c r="K87" s="27">
        <v>33175658.024999999</v>
      </c>
      <c r="L87" s="27">
        <v>33623388.278999999</v>
      </c>
      <c r="M87" s="28">
        <v>24218041.191</v>
      </c>
      <c r="N87" s="27">
        <v>35402458.060999997</v>
      </c>
      <c r="O87" s="27">
        <v>30166011.576000001</v>
      </c>
      <c r="P87" s="27">
        <v>31521923.346999999</v>
      </c>
      <c r="Q87" s="27">
        <v>32959328.609999999</v>
      </c>
      <c r="R87" s="27">
        <v>33656295.840000004</v>
      </c>
      <c r="S87" s="27">
        <v>36830771.622000001</v>
      </c>
      <c r="T87" s="27">
        <v>30947715.441</v>
      </c>
      <c r="U87" s="27">
        <v>23601070.581</v>
      </c>
      <c r="V87" s="27">
        <v>24797873.846999999</v>
      </c>
      <c r="W87" s="27">
        <v>11620564.585000001</v>
      </c>
      <c r="X87" s="27">
        <v>13323284.01</v>
      </c>
      <c r="Y87" s="420">
        <v>13407760.683</v>
      </c>
      <c r="Z87" s="29">
        <v>75.166666666666671</v>
      </c>
      <c r="AA87" s="30">
        <f t="shared" si="7"/>
        <v>-0.44637303334083672</v>
      </c>
      <c r="AB87" s="31"/>
      <c r="AC87" s="27">
        <v>23945.952000000001</v>
      </c>
      <c r="AD87" s="27">
        <v>25555.608</v>
      </c>
      <c r="AE87" s="118">
        <v>19429.477999999999</v>
      </c>
      <c r="AF87" s="27">
        <v>28183.1</v>
      </c>
      <c r="AG87" s="27">
        <v>23558.181</v>
      </c>
      <c r="AH87" s="27">
        <v>23308.518</v>
      </c>
      <c r="AI87" s="27">
        <v>23855.655999999999</v>
      </c>
      <c r="AJ87" s="27">
        <v>22623.221000000001</v>
      </c>
      <c r="AK87" s="27">
        <v>25178.941999999999</v>
      </c>
      <c r="AL87" s="27">
        <v>22483.764999999999</v>
      </c>
      <c r="AM87" s="27">
        <v>11702.922</v>
      </c>
      <c r="AN87" s="27">
        <v>308.09100000000001</v>
      </c>
      <c r="AO87" s="27">
        <v>284.47399999999999</v>
      </c>
      <c r="AP87" s="27">
        <v>460.31599999999997</v>
      </c>
      <c r="AQ87" s="420">
        <v>337.77800000000002</v>
      </c>
      <c r="AR87" s="30">
        <f t="shared" si="8"/>
        <v>-0.9826151788534927</v>
      </c>
      <c r="AS87" s="32"/>
      <c r="AT87" s="33">
        <f t="shared" ref="AT87:BH103" si="11">IF(K87=0,0,AC87*2000/K87)</f>
        <v>1.4435856543948686</v>
      </c>
      <c r="AU87" s="34">
        <f t="shared" si="11"/>
        <v>1.5201090257736545</v>
      </c>
      <c r="AV87" s="35">
        <f t="shared" si="11"/>
        <v>1.6045457885520862</v>
      </c>
      <c r="AW87" s="34">
        <f t="shared" si="11"/>
        <v>1.5921549826534234</v>
      </c>
      <c r="AX87" s="34">
        <f t="shared" si="11"/>
        <v>1.5619022714121629</v>
      </c>
      <c r="AY87" s="34">
        <f t="shared" si="11"/>
        <v>1.4788766372797055</v>
      </c>
      <c r="AZ87" s="34">
        <f t="shared" si="11"/>
        <v>1.4475814287528961</v>
      </c>
      <c r="BA87" s="34">
        <f t="shared" si="11"/>
        <v>1.3443678477007348</v>
      </c>
      <c r="BB87" s="34">
        <f t="shared" si="11"/>
        <v>1.3672774634436355</v>
      </c>
      <c r="BC87" s="34">
        <f t="shared" si="11"/>
        <v>1.4530161389692222</v>
      </c>
      <c r="BD87" s="34">
        <f t="shared" si="11"/>
        <v>0.99172806249064116</v>
      </c>
      <c r="BE87" s="34">
        <f t="shared" si="11"/>
        <v>2.4848178670549392E-2</v>
      </c>
      <c r="BF87" s="34">
        <f t="shared" si="11"/>
        <v>4.8960443861256676E-2</v>
      </c>
      <c r="BG87" s="34">
        <f t="shared" si="11"/>
        <v>6.9099480226422039E-2</v>
      </c>
      <c r="BH87" s="34">
        <f t="shared" si="11"/>
        <v>5.0385445860213825E-2</v>
      </c>
      <c r="BI87" s="36">
        <f t="shared" si="9"/>
        <v>-0.96859831223284643</v>
      </c>
      <c r="BJ87" s="25" t="s">
        <v>321</v>
      </c>
      <c r="BK87" s="423" t="s">
        <v>547</v>
      </c>
      <c r="BL87" s="581"/>
      <c r="BM87" s="461"/>
      <c r="BN87" s="463" t="s">
        <v>647</v>
      </c>
    </row>
    <row r="88" spans="1:66" s="37" customFormat="1" ht="76.5" x14ac:dyDescent="0.2">
      <c r="A88" s="113">
        <v>87</v>
      </c>
      <c r="B88" s="21">
        <v>98</v>
      </c>
      <c r="C88" s="22"/>
      <c r="D88" s="23"/>
      <c r="E88" s="24">
        <v>2727</v>
      </c>
      <c r="F88" s="26">
        <v>4</v>
      </c>
      <c r="G88" s="22" t="s">
        <v>147</v>
      </c>
      <c r="H88" s="22" t="s">
        <v>9</v>
      </c>
      <c r="I88" s="23">
        <v>3113</v>
      </c>
      <c r="J88" s="25" t="s">
        <v>148</v>
      </c>
      <c r="K88" s="27">
        <v>41100375.299999997</v>
      </c>
      <c r="L88" s="27">
        <v>31972620.787</v>
      </c>
      <c r="M88" s="28">
        <v>41702201.557999998</v>
      </c>
      <c r="N88" s="27">
        <v>42716745.405000001</v>
      </c>
      <c r="O88" s="27">
        <v>39930130.759000003</v>
      </c>
      <c r="P88" s="27">
        <v>43006921.994000003</v>
      </c>
      <c r="Q88" s="27">
        <v>32692109.324000001</v>
      </c>
      <c r="R88" s="27">
        <v>46708800.954999998</v>
      </c>
      <c r="S88" s="27">
        <v>41620963.104000002</v>
      </c>
      <c r="T88" s="27">
        <v>43132066.483999997</v>
      </c>
      <c r="U88" s="27">
        <v>45653499.888999999</v>
      </c>
      <c r="V88" s="27">
        <v>39685899.853</v>
      </c>
      <c r="W88" s="27">
        <v>38084958.773000002</v>
      </c>
      <c r="X88" s="27">
        <v>36447985.825999998</v>
      </c>
      <c r="Y88" s="420">
        <v>12393299.936000001</v>
      </c>
      <c r="Z88" s="29">
        <v>68.333333333333329</v>
      </c>
      <c r="AA88" s="30">
        <f t="shared" si="7"/>
        <v>-0.70281425265370634</v>
      </c>
      <c r="AB88" s="31"/>
      <c r="AC88" s="27">
        <v>25362.931</v>
      </c>
      <c r="AD88" s="27">
        <v>21610.146000000001</v>
      </c>
      <c r="AE88" s="118">
        <v>27322.994999999999</v>
      </c>
      <c r="AF88" s="27">
        <v>30365.239000000001</v>
      </c>
      <c r="AG88" s="27">
        <v>29394.589</v>
      </c>
      <c r="AH88" s="27">
        <v>33079.303999999996</v>
      </c>
      <c r="AI88" s="27">
        <v>21481.456999999999</v>
      </c>
      <c r="AJ88" s="27">
        <v>1991.675</v>
      </c>
      <c r="AK88" s="27">
        <v>2014.8779999999999</v>
      </c>
      <c r="AL88" s="27">
        <v>1481.625</v>
      </c>
      <c r="AM88" s="27">
        <v>1318.671</v>
      </c>
      <c r="AN88" s="27">
        <v>1304.6189999999999</v>
      </c>
      <c r="AO88" s="27">
        <v>1995.847</v>
      </c>
      <c r="AP88" s="27">
        <v>2466.6350000000002</v>
      </c>
      <c r="AQ88" s="420">
        <v>945.43299999999999</v>
      </c>
      <c r="AR88" s="30">
        <f t="shared" si="8"/>
        <v>-0.96539790019359151</v>
      </c>
      <c r="AS88" s="32"/>
      <c r="AT88" s="33">
        <f t="shared" si="11"/>
        <v>1.2341946181693384</v>
      </c>
      <c r="AU88" s="34">
        <f t="shared" si="11"/>
        <v>1.3517907176872181</v>
      </c>
      <c r="AV88" s="35">
        <f t="shared" si="11"/>
        <v>1.3103862136390474</v>
      </c>
      <c r="AW88" s="34">
        <f t="shared" si="11"/>
        <v>1.421701897562905</v>
      </c>
      <c r="AX88" s="34">
        <f t="shared" si="11"/>
        <v>1.4723011641215145</v>
      </c>
      <c r="AY88" s="34">
        <f t="shared" si="11"/>
        <v>1.5383246447915975</v>
      </c>
      <c r="AZ88" s="34">
        <f t="shared" si="11"/>
        <v>1.314167696376201</v>
      </c>
      <c r="BA88" s="34">
        <f t="shared" si="11"/>
        <v>8.5280502144288034E-2</v>
      </c>
      <c r="BB88" s="34">
        <f t="shared" si="11"/>
        <v>9.6820344832739311E-2</v>
      </c>
      <c r="BC88" s="34">
        <f t="shared" si="11"/>
        <v>6.8701785969360607E-2</v>
      </c>
      <c r="BD88" s="34">
        <f t="shared" si="11"/>
        <v>5.7768670669550472E-2</v>
      </c>
      <c r="BE88" s="34">
        <f t="shared" si="11"/>
        <v>6.5747230368086468E-2</v>
      </c>
      <c r="BF88" s="34">
        <f t="shared" si="11"/>
        <v>0.10481024868090121</v>
      </c>
      <c r="BG88" s="34">
        <f t="shared" si="11"/>
        <v>0.13535096352240336</v>
      </c>
      <c r="BH88" s="34">
        <f t="shared" si="11"/>
        <v>0.15257163223391546</v>
      </c>
      <c r="BI88" s="36">
        <f t="shared" si="9"/>
        <v>-0.88356743176485975</v>
      </c>
      <c r="BJ88" s="25" t="s">
        <v>330</v>
      </c>
      <c r="BK88" s="423" t="s">
        <v>548</v>
      </c>
      <c r="BL88" s="581"/>
      <c r="BM88" s="1098" t="s">
        <v>648</v>
      </c>
      <c r="BN88" s="463" t="s">
        <v>649</v>
      </c>
    </row>
    <row r="89" spans="1:66" s="37" customFormat="1" ht="63.75" x14ac:dyDescent="0.2">
      <c r="A89" s="113">
        <v>88</v>
      </c>
      <c r="B89" s="21">
        <v>99</v>
      </c>
      <c r="C89" s="22"/>
      <c r="D89" s="23"/>
      <c r="E89" s="24"/>
      <c r="F89" s="26">
        <v>3</v>
      </c>
      <c r="G89" s="22"/>
      <c r="H89" s="22"/>
      <c r="I89" s="23">
        <v>3122</v>
      </c>
      <c r="J89" s="25" t="s">
        <v>146</v>
      </c>
      <c r="K89" s="27">
        <v>39645277.024999999</v>
      </c>
      <c r="L89" s="27">
        <v>42106304.494000003</v>
      </c>
      <c r="M89" s="28">
        <v>39880089.626000002</v>
      </c>
      <c r="N89" s="27">
        <v>37221504.667000003</v>
      </c>
      <c r="O89" s="27">
        <v>41204040.734999999</v>
      </c>
      <c r="P89" s="27">
        <v>39929205.647</v>
      </c>
      <c r="Q89" s="27">
        <v>29979754.669</v>
      </c>
      <c r="R89" s="27">
        <v>45559212.560999997</v>
      </c>
      <c r="S89" s="27">
        <v>36684458.443999998</v>
      </c>
      <c r="T89" s="27">
        <v>46987681.351999998</v>
      </c>
      <c r="U89" s="27">
        <v>41861574.520999998</v>
      </c>
      <c r="V89" s="27">
        <v>39540360.928000003</v>
      </c>
      <c r="W89" s="27">
        <v>32913538.743000001</v>
      </c>
      <c r="X89" s="27">
        <v>18559016.213</v>
      </c>
      <c r="Y89" s="420">
        <v>41843811.490000002</v>
      </c>
      <c r="Z89" s="29">
        <v>69.400000000000006</v>
      </c>
      <c r="AA89" s="30">
        <f t="shared" si="7"/>
        <v>4.9240658243650058E-2</v>
      </c>
      <c r="AB89" s="31"/>
      <c r="AC89" s="27">
        <v>23872.294999999998</v>
      </c>
      <c r="AD89" s="27">
        <v>27731.210999999999</v>
      </c>
      <c r="AE89" s="118">
        <v>26381.423999999999</v>
      </c>
      <c r="AF89" s="27">
        <v>26275.7</v>
      </c>
      <c r="AG89" s="27">
        <v>30369.53</v>
      </c>
      <c r="AH89" s="27">
        <v>30534.666000000001</v>
      </c>
      <c r="AI89" s="27">
        <v>24500.616000000002</v>
      </c>
      <c r="AJ89" s="27">
        <v>7650.6819999999998</v>
      </c>
      <c r="AK89" s="27">
        <v>1749.184</v>
      </c>
      <c r="AL89" s="27">
        <v>1592.144</v>
      </c>
      <c r="AM89" s="27">
        <v>1162.8340000000001</v>
      </c>
      <c r="AN89" s="27">
        <v>1291.0060000000001</v>
      </c>
      <c r="AO89" s="27">
        <v>1278.7070000000001</v>
      </c>
      <c r="AP89" s="27">
        <v>848.90499999999997</v>
      </c>
      <c r="AQ89" s="420">
        <v>2788.6559999999999</v>
      </c>
      <c r="AR89" s="30">
        <f t="shared" si="8"/>
        <v>-0.89429471282520612</v>
      </c>
      <c r="AS89" s="32"/>
      <c r="AT89" s="33">
        <f t="shared" si="11"/>
        <v>1.2042945234029425</v>
      </c>
      <c r="AU89" s="34">
        <f t="shared" si="11"/>
        <v>1.3171999458632897</v>
      </c>
      <c r="AV89" s="35">
        <f t="shared" si="11"/>
        <v>1.3230373475791044</v>
      </c>
      <c r="AW89" s="34">
        <f t="shared" si="11"/>
        <v>1.4118558739134273</v>
      </c>
      <c r="AX89" s="34">
        <f t="shared" si="11"/>
        <v>1.4741044547217512</v>
      </c>
      <c r="AY89" s="34">
        <f t="shared" si="11"/>
        <v>1.5294401932232859</v>
      </c>
      <c r="AZ89" s="34">
        <f t="shared" si="11"/>
        <v>1.6344774178778987</v>
      </c>
      <c r="BA89" s="34">
        <f t="shared" si="11"/>
        <v>0.33585663886338568</v>
      </c>
      <c r="BB89" s="34">
        <f t="shared" si="11"/>
        <v>9.5363762977184768E-2</v>
      </c>
      <c r="BC89" s="34">
        <f t="shared" si="11"/>
        <v>6.7768570578008808E-2</v>
      </c>
      <c r="BD89" s="34">
        <f t="shared" si="11"/>
        <v>5.5556152070518061E-2</v>
      </c>
      <c r="BE89" s="34">
        <f t="shared" si="11"/>
        <v>6.5300668466371559E-2</v>
      </c>
      <c r="BF89" s="34">
        <f t="shared" si="11"/>
        <v>7.7700973449532432E-2</v>
      </c>
      <c r="BG89" s="34">
        <f t="shared" si="11"/>
        <v>9.1481680953042016E-2</v>
      </c>
      <c r="BH89" s="34">
        <f t="shared" si="11"/>
        <v>0.13328881383888483</v>
      </c>
      <c r="BI89" s="36">
        <f t="shared" si="9"/>
        <v>-0.89925544121428103</v>
      </c>
      <c r="BJ89" s="25" t="s">
        <v>325</v>
      </c>
      <c r="BK89" s="423" t="s">
        <v>549</v>
      </c>
      <c r="BL89" s="581"/>
      <c r="BM89" s="1098"/>
      <c r="BN89" s="463" t="s">
        <v>650</v>
      </c>
    </row>
    <row r="90" spans="1:66" s="37" customFormat="1" ht="102" x14ac:dyDescent="0.2">
      <c r="A90" s="113">
        <v>89</v>
      </c>
      <c r="B90" s="21">
        <v>100</v>
      </c>
      <c r="C90" s="22"/>
      <c r="D90" s="23"/>
      <c r="E90" s="24">
        <v>6250</v>
      </c>
      <c r="F90" s="26" t="s">
        <v>365</v>
      </c>
      <c r="G90" s="22" t="s">
        <v>280</v>
      </c>
      <c r="H90" s="22" t="s">
        <v>9</v>
      </c>
      <c r="I90" s="23">
        <v>1733</v>
      </c>
      <c r="J90" s="25" t="s">
        <v>279</v>
      </c>
      <c r="K90" s="27">
        <v>56806000.274999999</v>
      </c>
      <c r="L90" s="27">
        <v>50817583.825000003</v>
      </c>
      <c r="M90" s="28">
        <v>52674734.299999997</v>
      </c>
      <c r="N90" s="27">
        <v>45514146.100000001</v>
      </c>
      <c r="O90" s="27">
        <v>51639739.299999997</v>
      </c>
      <c r="P90" s="27">
        <v>51268653.325000003</v>
      </c>
      <c r="Q90" s="27">
        <v>46476353.75</v>
      </c>
      <c r="R90" s="27">
        <v>43740942.924999997</v>
      </c>
      <c r="S90" s="27">
        <v>39416952.899999999</v>
      </c>
      <c r="T90" s="27">
        <v>41899309.549999997</v>
      </c>
      <c r="U90" s="27">
        <v>51011944.899999999</v>
      </c>
      <c r="V90" s="27">
        <v>38269514.100000001</v>
      </c>
      <c r="W90" s="27">
        <v>37234174.577</v>
      </c>
      <c r="X90" s="27">
        <v>28209574.18</v>
      </c>
      <c r="Y90" s="420">
        <v>28383297.986000001</v>
      </c>
      <c r="Z90" s="29">
        <v>47.75</v>
      </c>
      <c r="AA90" s="30">
        <f t="shared" si="7"/>
        <v>-0.46115916172737104</v>
      </c>
      <c r="AB90" s="31"/>
      <c r="AC90" s="27">
        <v>29511.667999999998</v>
      </c>
      <c r="AD90" s="27">
        <v>25943.298999999999</v>
      </c>
      <c r="AE90" s="118">
        <v>27410.226999999999</v>
      </c>
      <c r="AF90" s="27">
        <v>23940.862999999998</v>
      </c>
      <c r="AG90" s="27">
        <v>27558.883000000002</v>
      </c>
      <c r="AH90" s="27">
        <v>27075.764999999999</v>
      </c>
      <c r="AI90" s="27">
        <v>24499.002</v>
      </c>
      <c r="AJ90" s="27">
        <v>22810.525000000001</v>
      </c>
      <c r="AK90" s="27">
        <v>20072.210999999999</v>
      </c>
      <c r="AL90" s="27">
        <v>5931.7209999999995</v>
      </c>
      <c r="AM90" s="27">
        <v>5368.6080000000002</v>
      </c>
      <c r="AN90" s="27">
        <v>7235.33</v>
      </c>
      <c r="AO90" s="27">
        <v>6060.7370000000001</v>
      </c>
      <c r="AP90" s="27">
        <v>4570.2070000000003</v>
      </c>
      <c r="AQ90" s="420">
        <v>3490.7089999999998</v>
      </c>
      <c r="AR90" s="30">
        <f t="shared" si="8"/>
        <v>-0.87264939469490721</v>
      </c>
      <c r="AS90" s="32"/>
      <c r="AT90" s="33">
        <f t="shared" si="11"/>
        <v>1.0390334773486214</v>
      </c>
      <c r="AU90" s="34">
        <f t="shared" si="11"/>
        <v>1.0210363046515818</v>
      </c>
      <c r="AV90" s="35">
        <f t="shared" si="11"/>
        <v>1.0407352733433721</v>
      </c>
      <c r="AW90" s="34">
        <f t="shared" si="11"/>
        <v>1.052018550338133</v>
      </c>
      <c r="AX90" s="34">
        <f t="shared" si="11"/>
        <v>1.0673517478427705</v>
      </c>
      <c r="AY90" s="34">
        <f t="shared" si="11"/>
        <v>1.0562307860267948</v>
      </c>
      <c r="AZ90" s="34">
        <f t="shared" si="11"/>
        <v>1.0542566282967067</v>
      </c>
      <c r="BA90" s="34">
        <f t="shared" si="11"/>
        <v>1.042982774244801</v>
      </c>
      <c r="BB90" s="34">
        <f t="shared" si="11"/>
        <v>1.0184557416664239</v>
      </c>
      <c r="BC90" s="34">
        <f t="shared" si="11"/>
        <v>0.28314170632914404</v>
      </c>
      <c r="BD90" s="34">
        <f t="shared" si="11"/>
        <v>0.21048434873534885</v>
      </c>
      <c r="BE90" s="34">
        <f t="shared" si="11"/>
        <v>0.3781249995018881</v>
      </c>
      <c r="BF90" s="34">
        <f t="shared" si="11"/>
        <v>0.32554700453834101</v>
      </c>
      <c r="BG90" s="34">
        <f t="shared" si="11"/>
        <v>0.32401814864970074</v>
      </c>
      <c r="BH90" s="34">
        <f t="shared" si="11"/>
        <v>0.24596923174479474</v>
      </c>
      <c r="BI90" s="36">
        <f t="shared" si="9"/>
        <v>-0.76365821545125856</v>
      </c>
      <c r="BJ90" s="25" t="s">
        <v>322</v>
      </c>
      <c r="BK90" s="423" t="s">
        <v>550</v>
      </c>
      <c r="BL90" s="581"/>
      <c r="BM90" s="464"/>
      <c r="BN90" s="463" t="s">
        <v>651</v>
      </c>
    </row>
    <row r="91" spans="1:66" s="37" customFormat="1" ht="76.5" x14ac:dyDescent="0.2">
      <c r="A91" s="113">
        <v>90</v>
      </c>
      <c r="B91" s="21">
        <v>101</v>
      </c>
      <c r="C91" s="22"/>
      <c r="D91" s="23"/>
      <c r="E91" s="24">
        <v>8042</v>
      </c>
      <c r="F91" s="26">
        <v>1</v>
      </c>
      <c r="G91" s="22" t="s">
        <v>295</v>
      </c>
      <c r="H91" s="22" t="s">
        <v>9</v>
      </c>
      <c r="I91" s="23">
        <v>703</v>
      </c>
      <c r="J91" s="25" t="s">
        <v>294</v>
      </c>
      <c r="K91" s="27">
        <v>39025917.049999997</v>
      </c>
      <c r="L91" s="27">
        <v>64757155.722000003</v>
      </c>
      <c r="M91" s="28">
        <v>85232109.391000003</v>
      </c>
      <c r="N91" s="27">
        <v>39030454.807999998</v>
      </c>
      <c r="O91" s="27">
        <v>64154486</v>
      </c>
      <c r="P91" s="27">
        <v>69237383.364999995</v>
      </c>
      <c r="Q91" s="27">
        <v>67835958.908999994</v>
      </c>
      <c r="R91" s="27">
        <v>58087551.995999999</v>
      </c>
      <c r="S91" s="27">
        <v>80148713.538000003</v>
      </c>
      <c r="T91" s="27">
        <v>66215753.498000003</v>
      </c>
      <c r="U91" s="27">
        <v>74255520.776999995</v>
      </c>
      <c r="V91" s="27">
        <v>70012806.324000001</v>
      </c>
      <c r="W91" s="27">
        <v>69896660.952999994</v>
      </c>
      <c r="X91" s="27">
        <v>53451243.854000002</v>
      </c>
      <c r="Y91" s="420">
        <v>69146321.973000005</v>
      </c>
      <c r="Z91" s="29">
        <v>15.333333333333334</v>
      </c>
      <c r="AA91" s="30">
        <f t="shared" si="7"/>
        <v>-0.18872919528726997</v>
      </c>
      <c r="AB91" s="31"/>
      <c r="AC91" s="27">
        <v>24643.100999999999</v>
      </c>
      <c r="AD91" s="27">
        <v>42055.75</v>
      </c>
      <c r="AE91" s="118">
        <v>57848.792000000001</v>
      </c>
      <c r="AF91" s="27">
        <v>26558.731</v>
      </c>
      <c r="AG91" s="27">
        <v>42320.963000000003</v>
      </c>
      <c r="AH91" s="27">
        <v>49096.379000000001</v>
      </c>
      <c r="AI91" s="27">
        <v>47023.834000000003</v>
      </c>
      <c r="AJ91" s="27">
        <v>38355.741999999998</v>
      </c>
      <c r="AK91" s="27">
        <v>2197.752</v>
      </c>
      <c r="AL91" s="27">
        <v>2004.36</v>
      </c>
      <c r="AM91" s="27">
        <v>2102.4499999999998</v>
      </c>
      <c r="AN91" s="27">
        <v>1675.979</v>
      </c>
      <c r="AO91" s="27">
        <v>2199.5250000000001</v>
      </c>
      <c r="AP91" s="27">
        <v>2471.6149999999998</v>
      </c>
      <c r="AQ91" s="420">
        <v>4092.1410000000001</v>
      </c>
      <c r="AR91" s="30">
        <f t="shared" si="8"/>
        <v>-0.92926142692832714</v>
      </c>
      <c r="AS91" s="32"/>
      <c r="AT91" s="33">
        <f t="shared" si="11"/>
        <v>1.2629095156650523</v>
      </c>
      <c r="AU91" s="34">
        <f t="shared" si="11"/>
        <v>1.2988757622568765</v>
      </c>
      <c r="AV91" s="35">
        <f t="shared" si="11"/>
        <v>1.3574412838856358</v>
      </c>
      <c r="AW91" s="34">
        <f t="shared" si="11"/>
        <v>1.3609234701798201</v>
      </c>
      <c r="AX91" s="34">
        <f t="shared" si="11"/>
        <v>1.3193454001018727</v>
      </c>
      <c r="AY91" s="34">
        <f t="shared" si="11"/>
        <v>1.4182043460879423</v>
      </c>
      <c r="AZ91" s="34">
        <f t="shared" si="11"/>
        <v>1.3863984457883505</v>
      </c>
      <c r="BA91" s="34">
        <f t="shared" si="11"/>
        <v>1.3206182971057632</v>
      </c>
      <c r="BB91" s="34">
        <f t="shared" si="11"/>
        <v>5.4841853424334869E-2</v>
      </c>
      <c r="BC91" s="34">
        <f t="shared" si="11"/>
        <v>6.0540276116031515E-2</v>
      </c>
      <c r="BD91" s="34">
        <f t="shared" si="11"/>
        <v>5.6627439360743548E-2</v>
      </c>
      <c r="BE91" s="34">
        <f t="shared" si="11"/>
        <v>4.7876355426863776E-2</v>
      </c>
      <c r="BF91" s="34">
        <f t="shared" si="11"/>
        <v>6.2936482802204458E-2</v>
      </c>
      <c r="BG91" s="34">
        <f t="shared" si="11"/>
        <v>9.2481103218144761E-2</v>
      </c>
      <c r="BH91" s="34">
        <f t="shared" si="11"/>
        <v>0.11836178362741792</v>
      </c>
      <c r="BI91" s="36">
        <f t="shared" si="9"/>
        <v>-0.91280522772328621</v>
      </c>
      <c r="BJ91" s="25" t="s">
        <v>324</v>
      </c>
      <c r="BK91" s="423" t="s">
        <v>551</v>
      </c>
      <c r="BL91" s="423"/>
      <c r="BM91" s="423"/>
      <c r="BN91" s="463" t="s">
        <v>652</v>
      </c>
    </row>
    <row r="92" spans="1:66" s="37" customFormat="1" ht="77.25" thickBot="1" x14ac:dyDescent="0.25">
      <c r="A92" s="113">
        <v>91</v>
      </c>
      <c r="B92" s="21">
        <v>102</v>
      </c>
      <c r="C92" s="50"/>
      <c r="D92" s="51"/>
      <c r="E92" s="52"/>
      <c r="F92" s="54">
        <v>2</v>
      </c>
      <c r="G92" s="50"/>
      <c r="H92" s="50"/>
      <c r="I92" s="51">
        <v>988</v>
      </c>
      <c r="J92" s="53" t="s">
        <v>296</v>
      </c>
      <c r="K92" s="55">
        <v>75275408.150000006</v>
      </c>
      <c r="L92" s="55">
        <v>63397342.827</v>
      </c>
      <c r="M92" s="56">
        <v>67798215.303000003</v>
      </c>
      <c r="N92" s="55">
        <v>50857834.060000002</v>
      </c>
      <c r="O92" s="55">
        <v>70631131.561000004</v>
      </c>
      <c r="P92" s="55">
        <v>69353179.941</v>
      </c>
      <c r="Q92" s="55">
        <v>68954796.627000004</v>
      </c>
      <c r="R92" s="55">
        <v>71930212.5</v>
      </c>
      <c r="S92" s="55">
        <v>74362438.569999993</v>
      </c>
      <c r="T92" s="55">
        <v>70204793.438999996</v>
      </c>
      <c r="U92" s="55">
        <v>59045182.865000002</v>
      </c>
      <c r="V92" s="55">
        <v>74913418.798999995</v>
      </c>
      <c r="W92" s="55">
        <v>59523138.164999999</v>
      </c>
      <c r="X92" s="55">
        <v>63132309.800999999</v>
      </c>
      <c r="Y92" s="425">
        <v>53207491.539999999</v>
      </c>
      <c r="Z92" s="57">
        <v>24</v>
      </c>
      <c r="AA92" s="58">
        <f t="shared" si="7"/>
        <v>-0.21520808029816058</v>
      </c>
      <c r="AB92" s="59"/>
      <c r="AC92" s="55">
        <v>47686.078000000001</v>
      </c>
      <c r="AD92" s="55">
        <v>41020.769</v>
      </c>
      <c r="AE92" s="119">
        <v>45236.275000000001</v>
      </c>
      <c r="AF92" s="55">
        <v>32087.420999999998</v>
      </c>
      <c r="AG92" s="55">
        <v>45982.163</v>
      </c>
      <c r="AH92" s="55">
        <v>47716.290999999997</v>
      </c>
      <c r="AI92" s="55">
        <v>48266.334999999999</v>
      </c>
      <c r="AJ92" s="55">
        <v>48031.866999999998</v>
      </c>
      <c r="AK92" s="55">
        <v>15053.754999999999</v>
      </c>
      <c r="AL92" s="55">
        <v>2214.6950000000002</v>
      </c>
      <c r="AM92" s="55">
        <v>1522.6279999999999</v>
      </c>
      <c r="AN92" s="55">
        <v>1631.59</v>
      </c>
      <c r="AO92" s="55">
        <v>1875.163</v>
      </c>
      <c r="AP92" s="55">
        <v>2603.395</v>
      </c>
      <c r="AQ92" s="425">
        <v>2940.357</v>
      </c>
      <c r="AR92" s="58">
        <f t="shared" si="8"/>
        <v>-0.93500001934288368</v>
      </c>
      <c r="AS92" s="32"/>
      <c r="AT92" s="33">
        <f t="shared" si="11"/>
        <v>1.2669762721173634</v>
      </c>
      <c r="AU92" s="34">
        <f t="shared" si="11"/>
        <v>1.2940848045300049</v>
      </c>
      <c r="AV92" s="35">
        <f t="shared" si="11"/>
        <v>1.3344385187082746</v>
      </c>
      <c r="AW92" s="34">
        <f t="shared" si="11"/>
        <v>1.2618477209290733</v>
      </c>
      <c r="AX92" s="34">
        <f t="shared" si="11"/>
        <v>1.302036707716848</v>
      </c>
      <c r="AY92" s="34">
        <f t="shared" si="11"/>
        <v>1.3760375815670776</v>
      </c>
      <c r="AZ92" s="34">
        <f t="shared" si="11"/>
        <v>1.399941334352389</v>
      </c>
      <c r="BA92" s="34">
        <f t="shared" si="11"/>
        <v>1.3355130015777446</v>
      </c>
      <c r="BB92" s="34">
        <f t="shared" si="11"/>
        <v>0.40487523780784485</v>
      </c>
      <c r="BC92" s="34">
        <f t="shared" si="11"/>
        <v>6.3092415532119431E-2</v>
      </c>
      <c r="BD92" s="34">
        <f t="shared" si="11"/>
        <v>5.1575011749267111E-2</v>
      </c>
      <c r="BE92" s="34">
        <f t="shared" si="11"/>
        <v>4.3559352280469671E-2</v>
      </c>
      <c r="BF92" s="34">
        <f t="shared" si="11"/>
        <v>6.300618743595103E-2</v>
      </c>
      <c r="BG92" s="34">
        <f t="shared" si="11"/>
        <v>8.2474251558550232E-2</v>
      </c>
      <c r="BH92" s="34">
        <f t="shared" si="11"/>
        <v>0.11052417300257489</v>
      </c>
      <c r="BI92" s="36">
        <f t="shared" si="9"/>
        <v>-0.91717552254894341</v>
      </c>
      <c r="BJ92" s="53" t="s">
        <v>324</v>
      </c>
      <c r="BK92" s="427" t="s">
        <v>552</v>
      </c>
      <c r="BL92" s="427"/>
      <c r="BM92" s="427"/>
      <c r="BN92" s="463" t="s">
        <v>653</v>
      </c>
    </row>
    <row r="93" spans="1:66" s="409" customFormat="1" ht="102" x14ac:dyDescent="0.2">
      <c r="A93" s="468">
        <v>92</v>
      </c>
      <c r="B93" s="469">
        <v>103</v>
      </c>
      <c r="C93" s="541" t="s">
        <v>151</v>
      </c>
      <c r="D93" s="542">
        <v>39</v>
      </c>
      <c r="E93" s="543">
        <v>2828</v>
      </c>
      <c r="F93" s="544">
        <v>1</v>
      </c>
      <c r="G93" s="541" t="s">
        <v>150</v>
      </c>
      <c r="H93" s="541" t="s">
        <v>9</v>
      </c>
      <c r="I93" s="542">
        <v>709</v>
      </c>
      <c r="J93" s="545" t="s">
        <v>149</v>
      </c>
      <c r="K93" s="546">
        <v>28657228.774999999</v>
      </c>
      <c r="L93" s="546">
        <v>31183093.225000001</v>
      </c>
      <c r="M93" s="547">
        <v>24679545.774999999</v>
      </c>
      <c r="N93" s="546">
        <v>33516398.324999999</v>
      </c>
      <c r="O93" s="546">
        <v>34365541.950000003</v>
      </c>
      <c r="P93" s="546">
        <v>32246192.149999999</v>
      </c>
      <c r="Q93" s="546">
        <v>31028035.107000001</v>
      </c>
      <c r="R93" s="546">
        <v>29305347.179000001</v>
      </c>
      <c r="S93" s="546">
        <v>29626743.285</v>
      </c>
      <c r="T93" s="546">
        <v>32906487.322999999</v>
      </c>
      <c r="U93" s="546">
        <v>33791587.284000002</v>
      </c>
      <c r="V93" s="546">
        <v>25221081.760000002</v>
      </c>
      <c r="W93" s="546">
        <v>26601037.079</v>
      </c>
      <c r="X93" s="546">
        <v>33440055.577</v>
      </c>
      <c r="Y93" s="546">
        <v>26894202.873</v>
      </c>
      <c r="Z93" s="548">
        <v>21.833333333333332</v>
      </c>
      <c r="AA93" s="549">
        <f t="shared" si="7"/>
        <v>8.9736542081881213E-2</v>
      </c>
      <c r="AB93" s="550"/>
      <c r="AC93" s="546">
        <v>69884.179999999993</v>
      </c>
      <c r="AD93" s="546">
        <v>59741.082999999999</v>
      </c>
      <c r="AE93" s="551">
        <v>37831.735999999997</v>
      </c>
      <c r="AF93" s="546">
        <v>52481.457000000002</v>
      </c>
      <c r="AG93" s="546">
        <v>44293.885999999999</v>
      </c>
      <c r="AH93" s="546">
        <v>46714.093999999997</v>
      </c>
      <c r="AI93" s="546">
        <v>37114.775000000001</v>
      </c>
      <c r="AJ93" s="546">
        <v>36778.881000000001</v>
      </c>
      <c r="AK93" s="546">
        <v>6831.8860000000004</v>
      </c>
      <c r="AL93" s="546">
        <v>2687.5790000000002</v>
      </c>
      <c r="AM93" s="546">
        <v>3806.3539999999998</v>
      </c>
      <c r="AN93" s="546">
        <v>3248.8130000000001</v>
      </c>
      <c r="AO93" s="546">
        <v>2710.5189999999998</v>
      </c>
      <c r="AP93" s="546">
        <v>4635.835</v>
      </c>
      <c r="AQ93" s="546">
        <v>3455.0459999999998</v>
      </c>
      <c r="AR93" s="549">
        <f t="shared" si="8"/>
        <v>-0.90867334240226239</v>
      </c>
      <c r="AS93" s="552"/>
      <c r="AT93" s="553">
        <f t="shared" si="11"/>
        <v>4.8772461949262578</v>
      </c>
      <c r="AU93" s="554">
        <f t="shared" si="11"/>
        <v>3.831632902415504</v>
      </c>
      <c r="AV93" s="555">
        <f t="shared" si="11"/>
        <v>3.0658373006461868</v>
      </c>
      <c r="AW93" s="554">
        <f t="shared" si="11"/>
        <v>3.1316883449767272</v>
      </c>
      <c r="AX93" s="554">
        <f t="shared" si="11"/>
        <v>2.5778080883720791</v>
      </c>
      <c r="AY93" s="554">
        <f t="shared" si="11"/>
        <v>2.8973401747840173</v>
      </c>
      <c r="AZ93" s="554">
        <f t="shared" si="11"/>
        <v>2.3923380821254012</v>
      </c>
      <c r="BA93" s="554">
        <f t="shared" si="11"/>
        <v>2.5100457452594509</v>
      </c>
      <c r="BB93" s="554">
        <f t="shared" si="11"/>
        <v>0.46119723212770264</v>
      </c>
      <c r="BC93" s="554">
        <f t="shared" si="11"/>
        <v>0.16334645345883003</v>
      </c>
      <c r="BD93" s="554">
        <f t="shared" si="11"/>
        <v>0.22528411986152971</v>
      </c>
      <c r="BE93" s="554">
        <f t="shared" si="11"/>
        <v>0.25762677675091122</v>
      </c>
      <c r="BF93" s="554">
        <f t="shared" si="11"/>
        <v>0.20379047568335598</v>
      </c>
      <c r="BG93" s="554">
        <f t="shared" si="11"/>
        <v>0.27726239804389069</v>
      </c>
      <c r="BH93" s="554">
        <f t="shared" si="11"/>
        <v>0.2569361149178091</v>
      </c>
      <c r="BI93" s="556">
        <f t="shared" si="9"/>
        <v>-0.91619381926638621</v>
      </c>
      <c r="BJ93" s="545" t="s">
        <v>325</v>
      </c>
      <c r="BK93" s="545" t="s">
        <v>553</v>
      </c>
      <c r="BL93" s="491" t="s">
        <v>727</v>
      </c>
      <c r="BM93" s="545"/>
      <c r="BN93" s="468"/>
    </row>
    <row r="94" spans="1:66" s="409" customFormat="1" ht="102" x14ac:dyDescent="0.2">
      <c r="A94" s="468">
        <v>93</v>
      </c>
      <c r="B94" s="469">
        <v>104</v>
      </c>
      <c r="C94" s="487"/>
      <c r="D94" s="488"/>
      <c r="E94" s="489"/>
      <c r="F94" s="490">
        <v>2</v>
      </c>
      <c r="G94" s="487"/>
      <c r="H94" s="487"/>
      <c r="I94" s="488">
        <v>2712</v>
      </c>
      <c r="J94" s="491" t="s">
        <v>152</v>
      </c>
      <c r="K94" s="480">
        <v>33783548.274999999</v>
      </c>
      <c r="L94" s="480">
        <v>28619400.774999999</v>
      </c>
      <c r="M94" s="492">
        <v>32833770.050000001</v>
      </c>
      <c r="N94" s="480">
        <v>29431943.274999999</v>
      </c>
      <c r="O94" s="480">
        <v>27856029.100000001</v>
      </c>
      <c r="P94" s="480">
        <v>33742391.375</v>
      </c>
      <c r="Q94" s="480">
        <v>36636142.354000002</v>
      </c>
      <c r="R94" s="480">
        <v>29398620.269000001</v>
      </c>
      <c r="S94" s="480">
        <v>35523515.829000004</v>
      </c>
      <c r="T94" s="480">
        <v>27521682.613000002</v>
      </c>
      <c r="U94" s="480">
        <v>24979145.261</v>
      </c>
      <c r="V94" s="480">
        <v>19453730.712000001</v>
      </c>
      <c r="W94" s="480">
        <v>37665986.050999999</v>
      </c>
      <c r="X94" s="480">
        <v>34452059.818000004</v>
      </c>
      <c r="Y94" s="480">
        <v>38520123.098999999</v>
      </c>
      <c r="Z94" s="493">
        <v>56</v>
      </c>
      <c r="AA94" s="482">
        <f t="shared" si="7"/>
        <v>0.17318611418489843</v>
      </c>
      <c r="AB94" s="494"/>
      <c r="AC94" s="480">
        <v>26697.486000000001</v>
      </c>
      <c r="AD94" s="480">
        <v>21286.851999999999</v>
      </c>
      <c r="AE94" s="495">
        <v>21367.32</v>
      </c>
      <c r="AF94" s="480">
        <v>21147.957999999999</v>
      </c>
      <c r="AG94" s="480">
        <v>28733.394</v>
      </c>
      <c r="AH94" s="480">
        <v>41530.021999999997</v>
      </c>
      <c r="AI94" s="480">
        <v>24445.152999999998</v>
      </c>
      <c r="AJ94" s="480">
        <v>17685.295999999998</v>
      </c>
      <c r="AK94" s="480">
        <v>3456.5369999999998</v>
      </c>
      <c r="AL94" s="480">
        <v>4273.951</v>
      </c>
      <c r="AM94" s="480">
        <v>2119.0729999999999</v>
      </c>
      <c r="AN94" s="480">
        <v>1650.0550000000001</v>
      </c>
      <c r="AO94" s="480">
        <v>3539.5920000000001</v>
      </c>
      <c r="AP94" s="480">
        <v>3993.06</v>
      </c>
      <c r="AQ94" s="480">
        <v>4516.143</v>
      </c>
      <c r="AR94" s="482">
        <f t="shared" si="8"/>
        <v>-0.78864251576706856</v>
      </c>
      <c r="AS94" s="483"/>
      <c r="AT94" s="496">
        <f t="shared" si="11"/>
        <v>1.5805021889755895</v>
      </c>
      <c r="AU94" s="497">
        <f t="shared" si="11"/>
        <v>1.4875819495560352</v>
      </c>
      <c r="AV94" s="498">
        <f t="shared" si="11"/>
        <v>1.301545327719684</v>
      </c>
      <c r="AW94" s="497">
        <f t="shared" si="11"/>
        <v>1.4370752078720836</v>
      </c>
      <c r="AX94" s="497">
        <f t="shared" si="11"/>
        <v>2.0629928190303333</v>
      </c>
      <c r="AY94" s="497">
        <f t="shared" si="11"/>
        <v>2.461593284154123</v>
      </c>
      <c r="AZ94" s="497">
        <f t="shared" si="11"/>
        <v>1.3344829138284551</v>
      </c>
      <c r="BA94" s="497">
        <f t="shared" si="11"/>
        <v>1.2031378233521139</v>
      </c>
      <c r="BB94" s="497">
        <f t="shared" si="11"/>
        <v>0.19460556869645312</v>
      </c>
      <c r="BC94" s="497">
        <f t="shared" si="11"/>
        <v>0.3105879142709958</v>
      </c>
      <c r="BD94" s="497">
        <f t="shared" si="11"/>
        <v>0.16966737475269131</v>
      </c>
      <c r="BE94" s="497">
        <f t="shared" si="11"/>
        <v>0.1696389267876692</v>
      </c>
      <c r="BF94" s="497">
        <f t="shared" si="11"/>
        <v>0.18794633413857098</v>
      </c>
      <c r="BG94" s="497">
        <f t="shared" si="11"/>
        <v>0.23180384691621631</v>
      </c>
      <c r="BH94" s="497">
        <f t="shared" si="11"/>
        <v>0.23448227246798395</v>
      </c>
      <c r="BI94" s="540">
        <f t="shared" si="9"/>
        <v>-0.81984317605073465</v>
      </c>
      <c r="BJ94" s="491" t="s">
        <v>325</v>
      </c>
      <c r="BK94" s="491" t="s">
        <v>554</v>
      </c>
      <c r="BL94" s="491" t="s">
        <v>728</v>
      </c>
      <c r="BM94" s="491"/>
      <c r="BN94" s="468"/>
    </row>
    <row r="95" spans="1:66" s="409" customFormat="1" ht="102" x14ac:dyDescent="0.2">
      <c r="A95" s="468">
        <v>94</v>
      </c>
      <c r="B95" s="469">
        <v>105</v>
      </c>
      <c r="C95" s="487"/>
      <c r="D95" s="488"/>
      <c r="E95" s="489"/>
      <c r="F95" s="490">
        <v>3</v>
      </c>
      <c r="G95" s="487"/>
      <c r="H95" s="487"/>
      <c r="I95" s="488">
        <v>3943</v>
      </c>
      <c r="J95" s="491" t="s">
        <v>153</v>
      </c>
      <c r="K95" s="480">
        <v>39324194</v>
      </c>
      <c r="L95" s="480">
        <v>31220029.125</v>
      </c>
      <c r="M95" s="492">
        <v>24454214.925000001</v>
      </c>
      <c r="N95" s="480">
        <v>34146723.924999997</v>
      </c>
      <c r="O95" s="480">
        <v>37759357.850000001</v>
      </c>
      <c r="P95" s="480">
        <v>40003693.274999999</v>
      </c>
      <c r="Q95" s="480">
        <v>39408867.600000001</v>
      </c>
      <c r="R95" s="480">
        <v>44597074.549999997</v>
      </c>
      <c r="S95" s="480">
        <v>33384325.155000001</v>
      </c>
      <c r="T95" s="480">
        <v>43351427.473999999</v>
      </c>
      <c r="U95" s="480">
        <v>37871602.490000002</v>
      </c>
      <c r="V95" s="480">
        <v>31888714.642000001</v>
      </c>
      <c r="W95" s="480">
        <v>7190943.8849999998</v>
      </c>
      <c r="X95" s="480">
        <v>35359662.737999998</v>
      </c>
      <c r="Y95" s="480">
        <v>37390538.505000003</v>
      </c>
      <c r="Z95" s="493">
        <v>80</v>
      </c>
      <c r="AA95" s="482">
        <f t="shared" si="7"/>
        <v>0.52900179456486895</v>
      </c>
      <c r="AB95" s="494"/>
      <c r="AC95" s="480">
        <v>22771.781999999999</v>
      </c>
      <c r="AD95" s="480">
        <v>19154.312999999998</v>
      </c>
      <c r="AE95" s="495">
        <v>15551.518</v>
      </c>
      <c r="AF95" s="480">
        <v>23299.117999999999</v>
      </c>
      <c r="AG95" s="480">
        <v>27107.35</v>
      </c>
      <c r="AH95" s="480">
        <v>27603.521000000001</v>
      </c>
      <c r="AI95" s="480">
        <v>25319.613000000001</v>
      </c>
      <c r="AJ95" s="480">
        <v>26824.155999999999</v>
      </c>
      <c r="AK95" s="480">
        <v>22208.166000000001</v>
      </c>
      <c r="AL95" s="480">
        <v>27789.412</v>
      </c>
      <c r="AM95" s="480">
        <v>26596.33</v>
      </c>
      <c r="AN95" s="480">
        <v>20300.72</v>
      </c>
      <c r="AO95" s="480">
        <v>1893.826</v>
      </c>
      <c r="AP95" s="480">
        <v>2048.7759999999998</v>
      </c>
      <c r="AQ95" s="480">
        <v>2686.848</v>
      </c>
      <c r="AR95" s="482">
        <f t="shared" si="8"/>
        <v>-0.82722921325107945</v>
      </c>
      <c r="AS95" s="483"/>
      <c r="AT95" s="496">
        <f t="shared" si="11"/>
        <v>1.1581563248314766</v>
      </c>
      <c r="AU95" s="497">
        <f t="shared" si="11"/>
        <v>1.2270528591315015</v>
      </c>
      <c r="AV95" s="498">
        <f t="shared" si="11"/>
        <v>1.2718885515397504</v>
      </c>
      <c r="AW95" s="497">
        <f t="shared" si="11"/>
        <v>1.3646473407624273</v>
      </c>
      <c r="AX95" s="497">
        <f t="shared" si="11"/>
        <v>1.4357950740414935</v>
      </c>
      <c r="AY95" s="497">
        <f t="shared" si="11"/>
        <v>1.3800486275226298</v>
      </c>
      <c r="AZ95" s="497">
        <f t="shared" si="11"/>
        <v>1.2849703400257053</v>
      </c>
      <c r="BA95" s="497">
        <f t="shared" si="11"/>
        <v>1.2029558562154612</v>
      </c>
      <c r="BB95" s="497">
        <f t="shared" si="11"/>
        <v>1.3304546907502106</v>
      </c>
      <c r="BC95" s="497">
        <f t="shared" si="11"/>
        <v>1.2820529158661125</v>
      </c>
      <c r="BD95" s="497">
        <f t="shared" si="11"/>
        <v>1.4045526595830087</v>
      </c>
      <c r="BE95" s="497">
        <f t="shared" si="11"/>
        <v>1.2732228456309318</v>
      </c>
      <c r="BF95" s="497">
        <f t="shared" si="11"/>
        <v>0.52672528955494691</v>
      </c>
      <c r="BG95" s="497">
        <f t="shared" si="11"/>
        <v>0.11588210075308439</v>
      </c>
      <c r="BH95" s="497">
        <f t="shared" si="11"/>
        <v>0.14371806919232813</v>
      </c>
      <c r="BI95" s="540">
        <f t="shared" si="9"/>
        <v>-0.88700419622588567</v>
      </c>
      <c r="BJ95" s="491" t="s">
        <v>337</v>
      </c>
      <c r="BK95" s="491" t="s">
        <v>555</v>
      </c>
      <c r="BL95" s="491" t="s">
        <v>729</v>
      </c>
      <c r="BM95" s="491"/>
      <c r="BN95" s="468"/>
    </row>
    <row r="96" spans="1:66" s="409" customFormat="1" ht="76.5" x14ac:dyDescent="0.2">
      <c r="A96" s="468">
        <v>95</v>
      </c>
      <c r="B96" s="469">
        <v>106</v>
      </c>
      <c r="C96" s="487"/>
      <c r="D96" s="488"/>
      <c r="E96" s="489">
        <v>2830</v>
      </c>
      <c r="F96" s="490">
        <v>6</v>
      </c>
      <c r="G96" s="487" t="s">
        <v>155</v>
      </c>
      <c r="H96" s="487" t="s">
        <v>9</v>
      </c>
      <c r="I96" s="488">
        <v>1626</v>
      </c>
      <c r="J96" s="491" t="s">
        <v>154</v>
      </c>
      <c r="K96" s="480">
        <v>29296532.675000001</v>
      </c>
      <c r="L96" s="480">
        <v>21947782.300000001</v>
      </c>
      <c r="M96" s="492">
        <v>25725156.350000001</v>
      </c>
      <c r="N96" s="480">
        <v>25334492.550000001</v>
      </c>
      <c r="O96" s="480">
        <v>25335884.625</v>
      </c>
      <c r="P96" s="480">
        <v>24021820.600000001</v>
      </c>
      <c r="Q96" s="480">
        <v>24660800.550000001</v>
      </c>
      <c r="R96" s="480">
        <v>26568785.649999999</v>
      </c>
      <c r="S96" s="480">
        <v>12273147.960999999</v>
      </c>
      <c r="T96" s="480">
        <v>23873641.145</v>
      </c>
      <c r="U96" s="480">
        <v>23822941.752</v>
      </c>
      <c r="V96" s="480">
        <v>22733209.434999999</v>
      </c>
      <c r="W96" s="480">
        <v>19499477.888</v>
      </c>
      <c r="X96" s="480">
        <v>14813207.778999999</v>
      </c>
      <c r="Y96" s="480">
        <v>12681133.069</v>
      </c>
      <c r="Z96" s="493">
        <v>45.833333333333336</v>
      </c>
      <c r="AA96" s="482">
        <f t="shared" si="7"/>
        <v>-0.50705321684079874</v>
      </c>
      <c r="AB96" s="494"/>
      <c r="AC96" s="480">
        <v>30441.5</v>
      </c>
      <c r="AD96" s="480">
        <v>25448.345000000001</v>
      </c>
      <c r="AE96" s="495">
        <v>30511.137999999999</v>
      </c>
      <c r="AF96" s="480">
        <v>28676.201000000001</v>
      </c>
      <c r="AG96" s="480">
        <v>36997.678</v>
      </c>
      <c r="AH96" s="480">
        <v>30020.143</v>
      </c>
      <c r="AI96" s="480">
        <v>29486.62</v>
      </c>
      <c r="AJ96" s="480">
        <v>24230.452000000001</v>
      </c>
      <c r="AK96" s="480">
        <v>8978.3230000000003</v>
      </c>
      <c r="AL96" s="480">
        <v>19669.242999999999</v>
      </c>
      <c r="AM96" s="480">
        <v>46944.635999999999</v>
      </c>
      <c r="AN96" s="480">
        <v>57308.220999999998</v>
      </c>
      <c r="AO96" s="480">
        <v>42999.337</v>
      </c>
      <c r="AP96" s="480">
        <v>31029.360000000001</v>
      </c>
      <c r="AQ96" s="480">
        <v>23485.804</v>
      </c>
      <c r="AR96" s="482">
        <f t="shared" si="8"/>
        <v>-0.23025473517244749</v>
      </c>
      <c r="AS96" s="483"/>
      <c r="AT96" s="496">
        <f t="shared" si="11"/>
        <v>2.0781640160425572</v>
      </c>
      <c r="AU96" s="497">
        <f t="shared" si="11"/>
        <v>2.3189901058932958</v>
      </c>
      <c r="AV96" s="498">
        <f t="shared" si="11"/>
        <v>2.372085719121392</v>
      </c>
      <c r="AW96" s="497">
        <f t="shared" si="11"/>
        <v>2.263807016730635</v>
      </c>
      <c r="AX96" s="497">
        <f t="shared" si="11"/>
        <v>2.9205751879287303</v>
      </c>
      <c r="AY96" s="497">
        <f t="shared" si="11"/>
        <v>2.4994061440955062</v>
      </c>
      <c r="AZ96" s="497">
        <f t="shared" si="11"/>
        <v>2.3913757333396868</v>
      </c>
      <c r="BA96" s="497">
        <f t="shared" si="11"/>
        <v>1.8239788840330384</v>
      </c>
      <c r="BB96" s="497">
        <f t="shared" si="11"/>
        <v>1.4630839664819715</v>
      </c>
      <c r="BC96" s="497">
        <f t="shared" si="11"/>
        <v>1.6477790614792287</v>
      </c>
      <c r="BD96" s="497">
        <f t="shared" si="11"/>
        <v>3.9411283869725175</v>
      </c>
      <c r="BE96" s="497">
        <f t="shared" si="11"/>
        <v>5.0418064518218344</v>
      </c>
      <c r="BF96" s="497">
        <f t="shared" si="11"/>
        <v>4.4103064960997589</v>
      </c>
      <c r="BG96" s="497">
        <f t="shared" si="11"/>
        <v>4.1894180467769973</v>
      </c>
      <c r="BH96" s="497">
        <f t="shared" si="11"/>
        <v>3.7040544992643984</v>
      </c>
      <c r="BI96" s="540">
        <f t="shared" si="9"/>
        <v>0.561517979475194</v>
      </c>
      <c r="BJ96" s="491"/>
      <c r="BK96" s="491" t="s">
        <v>500</v>
      </c>
      <c r="BL96" s="491" t="s">
        <v>724</v>
      </c>
      <c r="BM96" s="491"/>
      <c r="BN96" s="468"/>
    </row>
    <row r="97" spans="1:66" s="409" customFormat="1" ht="102" x14ac:dyDescent="0.2">
      <c r="A97" s="468">
        <v>96</v>
      </c>
      <c r="B97" s="469">
        <v>107</v>
      </c>
      <c r="C97" s="487"/>
      <c r="D97" s="488"/>
      <c r="E97" s="489">
        <v>2832</v>
      </c>
      <c r="F97" s="490">
        <v>7</v>
      </c>
      <c r="G97" s="487" t="s">
        <v>157</v>
      </c>
      <c r="H97" s="487" t="s">
        <v>9</v>
      </c>
      <c r="I97" s="488">
        <v>1599</v>
      </c>
      <c r="J97" s="491" t="s">
        <v>156</v>
      </c>
      <c r="K97" s="480">
        <v>36844663</v>
      </c>
      <c r="L97" s="480">
        <v>25839409.675000001</v>
      </c>
      <c r="M97" s="492">
        <v>31401833.675000001</v>
      </c>
      <c r="N97" s="480">
        <v>26380507.074999999</v>
      </c>
      <c r="O97" s="480">
        <v>33685190.549999997</v>
      </c>
      <c r="P97" s="480">
        <v>26946268.800000001</v>
      </c>
      <c r="Q97" s="480">
        <v>31952502.949999999</v>
      </c>
      <c r="R97" s="480">
        <v>27828465.824999999</v>
      </c>
      <c r="S97" s="480">
        <v>34168588.358999997</v>
      </c>
      <c r="T97" s="480">
        <v>38549906.417999998</v>
      </c>
      <c r="U97" s="480">
        <v>41667170.777999997</v>
      </c>
      <c r="V97" s="480">
        <v>32240377.581999999</v>
      </c>
      <c r="W97" s="480">
        <v>40691724.932999998</v>
      </c>
      <c r="X97" s="480">
        <v>38614088.762999997</v>
      </c>
      <c r="Y97" s="480">
        <v>35180952.526000001</v>
      </c>
      <c r="Z97" s="493">
        <v>40.333333333333336</v>
      </c>
      <c r="AA97" s="482">
        <f t="shared" si="7"/>
        <v>0.12034707559159759</v>
      </c>
      <c r="AB97" s="494"/>
      <c r="AC97" s="480">
        <v>39662.928999999996</v>
      </c>
      <c r="AD97" s="480">
        <v>36521.760000000002</v>
      </c>
      <c r="AE97" s="495">
        <v>46562.961000000003</v>
      </c>
      <c r="AF97" s="480">
        <v>41189.457999999999</v>
      </c>
      <c r="AG97" s="480">
        <v>64168.800000000003</v>
      </c>
      <c r="AH97" s="480">
        <v>37418.718999999997</v>
      </c>
      <c r="AI97" s="480">
        <v>29235.638999999999</v>
      </c>
      <c r="AJ97" s="480">
        <v>25229.001</v>
      </c>
      <c r="AK97" s="480">
        <v>2468.9650000000001</v>
      </c>
      <c r="AL97" s="480">
        <v>2657.527</v>
      </c>
      <c r="AM97" s="480">
        <v>3596.67</v>
      </c>
      <c r="AN97" s="480">
        <v>2764.7020000000002</v>
      </c>
      <c r="AO97" s="480">
        <v>6097.91</v>
      </c>
      <c r="AP97" s="480">
        <v>5182.0249999999996</v>
      </c>
      <c r="AQ97" s="480">
        <v>4685.8320000000003</v>
      </c>
      <c r="AR97" s="482">
        <f t="shared" si="8"/>
        <v>-0.89936567822651992</v>
      </c>
      <c r="AS97" s="483"/>
      <c r="AT97" s="496">
        <f t="shared" si="11"/>
        <v>2.15298096226311</v>
      </c>
      <c r="AU97" s="497">
        <f t="shared" si="11"/>
        <v>2.8268261898672806</v>
      </c>
      <c r="AV97" s="498">
        <f t="shared" si="11"/>
        <v>2.9656205100576822</v>
      </c>
      <c r="AW97" s="497">
        <f t="shared" si="11"/>
        <v>3.1227192019393737</v>
      </c>
      <c r="AX97" s="497">
        <f t="shared" si="11"/>
        <v>3.8099116527040104</v>
      </c>
      <c r="AY97" s="497">
        <f t="shared" si="11"/>
        <v>2.7772838813216323</v>
      </c>
      <c r="AZ97" s="497">
        <f t="shared" si="11"/>
        <v>1.8299435913204416</v>
      </c>
      <c r="BA97" s="497">
        <f t="shared" si="11"/>
        <v>1.8131794371025123</v>
      </c>
      <c r="BB97" s="497">
        <f t="shared" si="11"/>
        <v>0.14451665219875409</v>
      </c>
      <c r="BC97" s="497">
        <f t="shared" si="11"/>
        <v>0.13787462782317564</v>
      </c>
      <c r="BD97" s="497">
        <f t="shared" si="11"/>
        <v>0.17263807130860054</v>
      </c>
      <c r="BE97" s="497">
        <f t="shared" si="11"/>
        <v>0.17150555963361608</v>
      </c>
      <c r="BF97" s="497">
        <f t="shared" si="11"/>
        <v>0.2997125341843026</v>
      </c>
      <c r="BG97" s="497">
        <f t="shared" si="11"/>
        <v>0.26840074004105019</v>
      </c>
      <c r="BH97" s="497">
        <f t="shared" si="11"/>
        <v>0.26638460095911276</v>
      </c>
      <c r="BI97" s="540">
        <f t="shared" si="9"/>
        <v>-0.91017576252400167</v>
      </c>
      <c r="BJ97" s="491" t="s">
        <v>324</v>
      </c>
      <c r="BK97" s="491" t="s">
        <v>556</v>
      </c>
      <c r="BL97" s="491" t="s">
        <v>730</v>
      </c>
      <c r="BM97" s="491"/>
      <c r="BN97" s="468"/>
    </row>
    <row r="98" spans="1:66" s="409" customFormat="1" ht="63.75" x14ac:dyDescent="0.2">
      <c r="A98" s="468">
        <v>97</v>
      </c>
      <c r="B98" s="469">
        <v>108</v>
      </c>
      <c r="C98" s="487"/>
      <c r="D98" s="488"/>
      <c r="E98" s="489"/>
      <c r="F98" s="490" t="s">
        <v>450</v>
      </c>
      <c r="G98" s="487"/>
      <c r="H98" s="487"/>
      <c r="I98" s="488">
        <v>2712</v>
      </c>
      <c r="J98" s="491" t="s">
        <v>158</v>
      </c>
      <c r="K98" s="480">
        <v>18868599.765999999</v>
      </c>
      <c r="L98" s="480">
        <v>15245686.082</v>
      </c>
      <c r="M98" s="492">
        <v>15004757.186000001</v>
      </c>
      <c r="N98" s="480">
        <v>14156133.794</v>
      </c>
      <c r="O98" s="480">
        <v>10687896.388</v>
      </c>
      <c r="P98" s="480">
        <v>14089802.945</v>
      </c>
      <c r="Q98" s="480">
        <v>10632459.410999998</v>
      </c>
      <c r="R98" s="480">
        <v>11188637.549999999</v>
      </c>
      <c r="S98" s="480">
        <v>10280404.960999999</v>
      </c>
      <c r="T98" s="480">
        <v>10354695.649</v>
      </c>
      <c r="U98" s="480">
        <v>9451999.875</v>
      </c>
      <c r="V98" s="480">
        <v>11364139.007999999</v>
      </c>
      <c r="W98" s="480">
        <v>8774620.1239999998</v>
      </c>
      <c r="X98" s="480">
        <v>11142736.226</v>
      </c>
      <c r="Y98" s="480">
        <v>10065019.812000001</v>
      </c>
      <c r="Z98" s="493">
        <v>55.666666666666664</v>
      </c>
      <c r="AA98" s="482">
        <f t="shared" si="7"/>
        <v>-0.32921141693708711</v>
      </c>
      <c r="AB98" s="494"/>
      <c r="AC98" s="480">
        <v>23048.822</v>
      </c>
      <c r="AD98" s="480">
        <v>24251.356</v>
      </c>
      <c r="AE98" s="495">
        <v>23572.938000000002</v>
      </c>
      <c r="AF98" s="480">
        <v>24072.019999999997</v>
      </c>
      <c r="AG98" s="480">
        <v>21152.243999999999</v>
      </c>
      <c r="AH98" s="480">
        <v>24320.758999999998</v>
      </c>
      <c r="AI98" s="480">
        <v>18337.137000000002</v>
      </c>
      <c r="AJ98" s="480">
        <v>17055.235999999997</v>
      </c>
      <c r="AK98" s="480">
        <v>19872.434000000001</v>
      </c>
      <c r="AL98" s="480">
        <v>19970.748</v>
      </c>
      <c r="AM98" s="480">
        <v>17983.858</v>
      </c>
      <c r="AN98" s="480">
        <v>21756.276000000002</v>
      </c>
      <c r="AO98" s="480">
        <v>15790.843000000001</v>
      </c>
      <c r="AP98" s="480">
        <v>19958.031999999999</v>
      </c>
      <c r="AQ98" s="480">
        <v>18865.346000000001</v>
      </c>
      <c r="AR98" s="482">
        <f t="shared" si="8"/>
        <v>-0.1997032359733861</v>
      </c>
      <c r="AS98" s="483"/>
      <c r="AT98" s="496">
        <f t="shared" si="11"/>
        <v>2.4430876997595226</v>
      </c>
      <c r="AU98" s="497">
        <f t="shared" si="11"/>
        <v>3.1814056605340508</v>
      </c>
      <c r="AV98" s="498">
        <f t="shared" si="11"/>
        <v>3.1420619084718595</v>
      </c>
      <c r="AW98" s="497">
        <f t="shared" si="11"/>
        <v>3.400931405466483</v>
      </c>
      <c r="AX98" s="497">
        <f t="shared" si="11"/>
        <v>3.9581678624334358</v>
      </c>
      <c r="AY98" s="497">
        <f t="shared" si="11"/>
        <v>3.4522497007143205</v>
      </c>
      <c r="AZ98" s="497">
        <f t="shared" si="11"/>
        <v>3.44927477099588</v>
      </c>
      <c r="BA98" s="497">
        <f t="shared" si="11"/>
        <v>3.0486707472260548</v>
      </c>
      <c r="BB98" s="497">
        <f t="shared" si="11"/>
        <v>3.8660799988694143</v>
      </c>
      <c r="BC98" s="497">
        <f t="shared" si="11"/>
        <v>3.8573317221407017</v>
      </c>
      <c r="BD98" s="497">
        <f t="shared" si="11"/>
        <v>3.805302208597416</v>
      </c>
      <c r="BE98" s="497">
        <f t="shared" si="11"/>
        <v>3.8289352118421398</v>
      </c>
      <c r="BF98" s="497">
        <f t="shared" si="11"/>
        <v>3.5992083479054551</v>
      </c>
      <c r="BG98" s="497">
        <f t="shared" si="11"/>
        <v>3.5822497446239021</v>
      </c>
      <c r="BH98" s="497">
        <f t="shared" si="11"/>
        <v>3.7486952539343892</v>
      </c>
      <c r="BI98" s="540">
        <f t="shared" si="9"/>
        <v>0.19306855279550031</v>
      </c>
      <c r="BJ98" s="491"/>
      <c r="BK98" s="491" t="s">
        <v>501</v>
      </c>
      <c r="BL98" s="491" t="s">
        <v>725</v>
      </c>
      <c r="BM98" s="491"/>
      <c r="BN98" s="468"/>
    </row>
    <row r="99" spans="1:66" s="409" customFormat="1" ht="89.25" x14ac:dyDescent="0.2">
      <c r="A99" s="468">
        <v>98</v>
      </c>
      <c r="B99" s="469">
        <v>109</v>
      </c>
      <c r="C99" s="487"/>
      <c r="D99" s="488"/>
      <c r="E99" s="489">
        <v>2836</v>
      </c>
      <c r="F99" s="490">
        <v>12</v>
      </c>
      <c r="G99" s="487" t="s">
        <v>160</v>
      </c>
      <c r="H99" s="487" t="s">
        <v>9</v>
      </c>
      <c r="I99" s="488">
        <v>1626</v>
      </c>
      <c r="J99" s="491" t="s">
        <v>159</v>
      </c>
      <c r="K99" s="480">
        <v>26676884.425000001</v>
      </c>
      <c r="L99" s="480">
        <v>34858120.25</v>
      </c>
      <c r="M99" s="492">
        <v>40123647.825000003</v>
      </c>
      <c r="N99" s="480">
        <v>31505463.910999998</v>
      </c>
      <c r="O99" s="480">
        <v>22621910.340999998</v>
      </c>
      <c r="P99" s="480">
        <v>31030885.923</v>
      </c>
      <c r="Q99" s="480">
        <v>31705424.75</v>
      </c>
      <c r="R99" s="480">
        <v>24480325.888</v>
      </c>
      <c r="S99" s="480">
        <v>26876131.765999999</v>
      </c>
      <c r="T99" s="480">
        <v>28746315.951000001</v>
      </c>
      <c r="U99" s="480">
        <v>24931939.429000001</v>
      </c>
      <c r="V99" s="480">
        <v>21935452.267999999</v>
      </c>
      <c r="W99" s="480">
        <v>23361606.368000001</v>
      </c>
      <c r="X99" s="480">
        <v>26371179.642999999</v>
      </c>
      <c r="Y99" s="480">
        <v>19827517.044</v>
      </c>
      <c r="Z99" s="493">
        <v>46</v>
      </c>
      <c r="AA99" s="482">
        <f t="shared" si="7"/>
        <v>-0.50583962030376539</v>
      </c>
      <c r="AB99" s="494"/>
      <c r="AC99" s="480">
        <v>19372.131000000001</v>
      </c>
      <c r="AD99" s="480">
        <v>30329.126</v>
      </c>
      <c r="AE99" s="495">
        <v>41840.317000000003</v>
      </c>
      <c r="AF99" s="480">
        <v>30968.304</v>
      </c>
      <c r="AG99" s="480">
        <v>25593.542000000001</v>
      </c>
      <c r="AH99" s="480">
        <v>37773.891000000003</v>
      </c>
      <c r="AI99" s="480">
        <v>38697.127</v>
      </c>
      <c r="AJ99" s="480">
        <v>32219.491000000002</v>
      </c>
      <c r="AK99" s="480">
        <v>20582.907999999999</v>
      </c>
      <c r="AL99" s="480">
        <v>36502.849000000002</v>
      </c>
      <c r="AM99" s="480">
        <v>34481.008000000002</v>
      </c>
      <c r="AN99" s="480">
        <v>31449.031999999999</v>
      </c>
      <c r="AO99" s="480">
        <v>37045.231</v>
      </c>
      <c r="AP99" s="480">
        <v>39561.542999999998</v>
      </c>
      <c r="AQ99" s="480">
        <v>33113.093000000001</v>
      </c>
      <c r="AR99" s="482">
        <f t="shared" si="8"/>
        <v>-0.2085840793223436</v>
      </c>
      <c r="AS99" s="483"/>
      <c r="AT99" s="496">
        <f t="shared" si="11"/>
        <v>1.4523533326737048</v>
      </c>
      <c r="AU99" s="497">
        <f t="shared" si="11"/>
        <v>1.7401469604489073</v>
      </c>
      <c r="AV99" s="498">
        <f t="shared" si="11"/>
        <v>2.0855689483910975</v>
      </c>
      <c r="AW99" s="497">
        <f t="shared" si="11"/>
        <v>1.965900523635048</v>
      </c>
      <c r="AX99" s="497">
        <f t="shared" si="11"/>
        <v>2.2627215486407626</v>
      </c>
      <c r="AY99" s="497">
        <f t="shared" si="11"/>
        <v>2.4345995853120073</v>
      </c>
      <c r="AZ99" s="497">
        <f t="shared" si="11"/>
        <v>2.441041386774041</v>
      </c>
      <c r="BA99" s="497">
        <f t="shared" si="11"/>
        <v>2.6322763142457721</v>
      </c>
      <c r="BB99" s="497">
        <f t="shared" si="11"/>
        <v>1.5316867902871854</v>
      </c>
      <c r="BC99" s="497">
        <f t="shared" si="11"/>
        <v>2.5396540594781971</v>
      </c>
      <c r="BD99" s="497">
        <f t="shared" si="11"/>
        <v>2.766010891225962</v>
      </c>
      <c r="BE99" s="497">
        <f t="shared" si="11"/>
        <v>2.8674158723299867</v>
      </c>
      <c r="BF99" s="497">
        <f t="shared" si="11"/>
        <v>3.1714626482829025</v>
      </c>
      <c r="BG99" s="497">
        <f t="shared" si="11"/>
        <v>3.0003620266946434</v>
      </c>
      <c r="BH99" s="497">
        <f t="shared" si="11"/>
        <v>3.3401149449542746</v>
      </c>
      <c r="BI99" s="540">
        <f t="shared" si="9"/>
        <v>0.60153657232525959</v>
      </c>
      <c r="BJ99" s="491"/>
      <c r="BK99" s="491" t="s">
        <v>557</v>
      </c>
      <c r="BL99" s="491" t="s">
        <v>731</v>
      </c>
      <c r="BM99" s="491"/>
      <c r="BN99" s="468"/>
    </row>
    <row r="100" spans="1:66" s="409" customFormat="1" ht="51" x14ac:dyDescent="0.2">
      <c r="A100" s="468">
        <v>99</v>
      </c>
      <c r="B100" s="469">
        <v>110</v>
      </c>
      <c r="C100" s="487"/>
      <c r="D100" s="488"/>
      <c r="E100" s="489">
        <v>2837</v>
      </c>
      <c r="F100" s="490">
        <v>5</v>
      </c>
      <c r="G100" s="487" t="s">
        <v>162</v>
      </c>
      <c r="H100" s="487" t="s">
        <v>9</v>
      </c>
      <c r="I100" s="488">
        <v>2850</v>
      </c>
      <c r="J100" s="491" t="s">
        <v>161</v>
      </c>
      <c r="K100" s="480">
        <v>25279802.375</v>
      </c>
      <c r="L100" s="480">
        <v>18723083.850000001</v>
      </c>
      <c r="M100" s="492">
        <v>32428652.949999999</v>
      </c>
      <c r="N100" s="480">
        <v>34726844.5</v>
      </c>
      <c r="O100" s="480">
        <v>34355464.75</v>
      </c>
      <c r="P100" s="480">
        <v>43019729.975000001</v>
      </c>
      <c r="Q100" s="480">
        <v>42648145.575000003</v>
      </c>
      <c r="R100" s="480">
        <v>34014902.975000001</v>
      </c>
      <c r="S100" s="480">
        <v>35179791.134999998</v>
      </c>
      <c r="T100" s="480">
        <v>27935909.094000001</v>
      </c>
      <c r="U100" s="480">
        <v>31735223.818</v>
      </c>
      <c r="V100" s="480">
        <v>39941603.728</v>
      </c>
      <c r="W100" s="480">
        <v>23952908.824999999</v>
      </c>
      <c r="X100" s="480">
        <v>0</v>
      </c>
      <c r="Y100" s="480">
        <v>0</v>
      </c>
      <c r="Z100" s="493">
        <v>61.75</v>
      </c>
      <c r="AA100" s="482">
        <f t="shared" si="7"/>
        <v>-1</v>
      </c>
      <c r="AB100" s="494"/>
      <c r="AC100" s="480">
        <v>36646.271000000001</v>
      </c>
      <c r="AD100" s="480">
        <v>25678.825000000001</v>
      </c>
      <c r="AE100" s="495">
        <v>37474.067000000003</v>
      </c>
      <c r="AF100" s="480">
        <v>43566.394</v>
      </c>
      <c r="AG100" s="480">
        <v>43710.964</v>
      </c>
      <c r="AH100" s="480">
        <v>49292.866000000002</v>
      </c>
      <c r="AI100" s="480">
        <v>48631.561999999998</v>
      </c>
      <c r="AJ100" s="480">
        <v>37056.572</v>
      </c>
      <c r="AK100" s="480">
        <v>35711.409</v>
      </c>
      <c r="AL100" s="480">
        <v>28127.938999999998</v>
      </c>
      <c r="AM100" s="480">
        <v>31526.671999999999</v>
      </c>
      <c r="AN100" s="480">
        <v>34804.673999999999</v>
      </c>
      <c r="AO100" s="480">
        <v>29916.038</v>
      </c>
      <c r="AP100" s="480">
        <v>0</v>
      </c>
      <c r="AQ100" s="480">
        <v>0</v>
      </c>
      <c r="AR100" s="482">
        <f t="shared" si="8"/>
        <v>-1</v>
      </c>
      <c r="AS100" s="483"/>
      <c r="AT100" s="496">
        <f t="shared" si="11"/>
        <v>2.8992529653824084</v>
      </c>
      <c r="AU100" s="497">
        <f t="shared" si="11"/>
        <v>2.7430123376817539</v>
      </c>
      <c r="AV100" s="498">
        <f t="shared" si="11"/>
        <v>2.3111701283293669</v>
      </c>
      <c r="AW100" s="497">
        <f t="shared" si="11"/>
        <v>2.5090902802873436</v>
      </c>
      <c r="AX100" s="497">
        <f t="shared" si="11"/>
        <v>2.544629468300236</v>
      </c>
      <c r="AY100" s="497">
        <f t="shared" si="11"/>
        <v>2.2916399535118188</v>
      </c>
      <c r="AZ100" s="497">
        <f t="shared" si="11"/>
        <v>2.2805944476285704</v>
      </c>
      <c r="BA100" s="497">
        <f t="shared" si="11"/>
        <v>2.1788433162508527</v>
      </c>
      <c r="BB100" s="497">
        <f t="shared" si="11"/>
        <v>2.0302229119530559</v>
      </c>
      <c r="BC100" s="497">
        <f t="shared" si="11"/>
        <v>2.0137478902407544</v>
      </c>
      <c r="BD100" s="497">
        <f t="shared" si="11"/>
        <v>1.986856760853742</v>
      </c>
      <c r="BE100" s="497">
        <f t="shared" si="11"/>
        <v>1.7427779934435186</v>
      </c>
      <c r="BF100" s="497">
        <f t="shared" si="11"/>
        <v>2.4979043855229972</v>
      </c>
      <c r="BG100" s="497">
        <f t="shared" si="11"/>
        <v>0</v>
      </c>
      <c r="BH100" s="497">
        <f t="shared" si="11"/>
        <v>0</v>
      </c>
      <c r="BI100" s="540">
        <f t="shared" si="9"/>
        <v>-1</v>
      </c>
      <c r="BJ100" s="491"/>
      <c r="BK100" s="491" t="s">
        <v>614</v>
      </c>
      <c r="BL100" s="491"/>
      <c r="BM100" s="491"/>
      <c r="BN100" s="468"/>
    </row>
    <row r="101" spans="1:66" s="409" customFormat="1" ht="114.75" x14ac:dyDescent="0.2">
      <c r="A101" s="468">
        <v>100</v>
      </c>
      <c r="B101" s="469">
        <v>111</v>
      </c>
      <c r="C101" s="487"/>
      <c r="D101" s="488"/>
      <c r="E101" s="489">
        <v>2840</v>
      </c>
      <c r="F101" s="490">
        <v>4</v>
      </c>
      <c r="G101" s="487" t="s">
        <v>164</v>
      </c>
      <c r="H101" s="487" t="s">
        <v>9</v>
      </c>
      <c r="I101" s="488">
        <v>593</v>
      </c>
      <c r="J101" s="491" t="s">
        <v>163</v>
      </c>
      <c r="K101" s="480">
        <v>39401653.825000003</v>
      </c>
      <c r="L101" s="480">
        <v>28039496.425000001</v>
      </c>
      <c r="M101" s="492">
        <v>43720679.799999997</v>
      </c>
      <c r="N101" s="480">
        <v>47052639.200000003</v>
      </c>
      <c r="O101" s="480">
        <v>27387382.375</v>
      </c>
      <c r="P101" s="480">
        <v>44779193.25</v>
      </c>
      <c r="Q101" s="480">
        <v>38915109.549999997</v>
      </c>
      <c r="R101" s="480">
        <v>44885033.725000001</v>
      </c>
      <c r="S101" s="480">
        <v>36844643.395999998</v>
      </c>
      <c r="T101" s="480">
        <v>20260274.344000001</v>
      </c>
      <c r="U101" s="480">
        <v>25123658.02</v>
      </c>
      <c r="V101" s="480">
        <v>28347872.100000001</v>
      </c>
      <c r="W101" s="480">
        <v>25808235.669</v>
      </c>
      <c r="X101" s="480">
        <v>29539572.434999999</v>
      </c>
      <c r="Y101" s="480">
        <v>41495672.449000001</v>
      </c>
      <c r="Z101" s="493">
        <v>2.8333333333333335</v>
      </c>
      <c r="AA101" s="482">
        <f t="shared" si="7"/>
        <v>-5.0891417086337168E-2</v>
      </c>
      <c r="AB101" s="494"/>
      <c r="AC101" s="480">
        <v>76276.627999999997</v>
      </c>
      <c r="AD101" s="480">
        <v>46660.188999999998</v>
      </c>
      <c r="AE101" s="495">
        <v>87589.614000000001</v>
      </c>
      <c r="AF101" s="480">
        <v>83557.672000000006</v>
      </c>
      <c r="AG101" s="480">
        <v>47873.506000000001</v>
      </c>
      <c r="AH101" s="480">
        <v>80980.932000000001</v>
      </c>
      <c r="AI101" s="480">
        <v>71922.539000000004</v>
      </c>
      <c r="AJ101" s="480">
        <v>92626.290999999997</v>
      </c>
      <c r="AK101" s="480">
        <v>72394.948999999993</v>
      </c>
      <c r="AL101" s="480">
        <v>12025.109</v>
      </c>
      <c r="AM101" s="480">
        <v>1823.059</v>
      </c>
      <c r="AN101" s="480">
        <v>1803.165</v>
      </c>
      <c r="AO101" s="480">
        <v>2179.3020000000001</v>
      </c>
      <c r="AP101" s="480">
        <v>1674.1079999999999</v>
      </c>
      <c r="AQ101" s="480">
        <v>2310.7399999999998</v>
      </c>
      <c r="AR101" s="482">
        <f t="shared" si="8"/>
        <v>-0.97361856167102179</v>
      </c>
      <c r="AS101" s="483"/>
      <c r="AT101" s="496">
        <f t="shared" si="11"/>
        <v>3.8717475331760389</v>
      </c>
      <c r="AU101" s="497">
        <f t="shared" si="11"/>
        <v>3.3281759624183405</v>
      </c>
      <c r="AV101" s="498">
        <f t="shared" si="11"/>
        <v>4.0067818890592823</v>
      </c>
      <c r="AW101" s="497">
        <f t="shared" si="11"/>
        <v>3.5516678095285248</v>
      </c>
      <c r="AX101" s="497">
        <f t="shared" si="11"/>
        <v>3.496026406941346</v>
      </c>
      <c r="AY101" s="497">
        <f t="shared" si="11"/>
        <v>3.6168999985277761</v>
      </c>
      <c r="AZ101" s="497">
        <f t="shared" si="11"/>
        <v>3.6963811656544601</v>
      </c>
      <c r="BA101" s="497">
        <f t="shared" si="11"/>
        <v>4.1272684150133161</v>
      </c>
      <c r="BB101" s="497">
        <f t="shared" si="11"/>
        <v>3.9297407887443137</v>
      </c>
      <c r="BC101" s="497">
        <f t="shared" si="11"/>
        <v>1.1870628004167365</v>
      </c>
      <c r="BD101" s="497">
        <f t="shared" si="11"/>
        <v>0.14512687591502252</v>
      </c>
      <c r="BE101" s="497">
        <f t="shared" si="11"/>
        <v>0.1272169560832751</v>
      </c>
      <c r="BF101" s="497">
        <f t="shared" si="11"/>
        <v>0.1688842296660911</v>
      </c>
      <c r="BG101" s="497">
        <f t="shared" si="11"/>
        <v>0.11334679969954008</v>
      </c>
      <c r="BH101" s="497">
        <f t="shared" si="11"/>
        <v>0.11137257760264041</v>
      </c>
      <c r="BI101" s="540">
        <f t="shared" si="9"/>
        <v>-0.97220398297527777</v>
      </c>
      <c r="BJ101" s="491" t="s">
        <v>322</v>
      </c>
      <c r="BK101" s="491" t="s">
        <v>558</v>
      </c>
      <c r="BL101" s="491" t="s">
        <v>732</v>
      </c>
      <c r="BM101" s="491"/>
      <c r="BN101" s="468"/>
    </row>
    <row r="102" spans="1:66" s="409" customFormat="1" x14ac:dyDescent="0.2">
      <c r="A102" s="468">
        <v>101</v>
      </c>
      <c r="B102" s="469">
        <v>113</v>
      </c>
      <c r="C102" s="487"/>
      <c r="D102" s="488"/>
      <c r="E102" s="489"/>
      <c r="F102" s="490" t="s">
        <v>351</v>
      </c>
      <c r="G102" s="487"/>
      <c r="H102" s="487"/>
      <c r="I102" s="488">
        <v>3403</v>
      </c>
      <c r="J102" s="491" t="s">
        <v>165</v>
      </c>
      <c r="K102" s="480">
        <v>13637137.15</v>
      </c>
      <c r="L102" s="480">
        <v>10837951.25</v>
      </c>
      <c r="M102" s="492">
        <v>11546067.350000001</v>
      </c>
      <c r="N102" s="480">
        <v>12286856.550000001</v>
      </c>
      <c r="O102" s="480">
        <v>7696340.6500000004</v>
      </c>
      <c r="P102" s="480">
        <v>1035723.275</v>
      </c>
      <c r="Q102" s="480">
        <v>0</v>
      </c>
      <c r="R102" s="480">
        <v>0</v>
      </c>
      <c r="S102" s="480">
        <v>0</v>
      </c>
      <c r="T102" s="480">
        <v>0</v>
      </c>
      <c r="U102" s="480">
        <v>0</v>
      </c>
      <c r="V102" s="480">
        <v>0</v>
      </c>
      <c r="W102" s="480">
        <v>0</v>
      </c>
      <c r="X102" s="480">
        <v>0</v>
      </c>
      <c r="Y102" s="480">
        <v>0</v>
      </c>
      <c r="Z102" s="493">
        <v>75.25</v>
      </c>
      <c r="AA102" s="482">
        <f t="shared" si="7"/>
        <v>-1</v>
      </c>
      <c r="AB102" s="494"/>
      <c r="AC102" s="480">
        <v>31308.290999999997</v>
      </c>
      <c r="AD102" s="480">
        <v>25802.014000000003</v>
      </c>
      <c r="AE102" s="495">
        <v>23654.841</v>
      </c>
      <c r="AF102" s="480">
        <v>23677.066999999999</v>
      </c>
      <c r="AG102" s="480">
        <v>13506.008</v>
      </c>
      <c r="AH102" s="480">
        <v>1901.5390000000002</v>
      </c>
      <c r="AI102" s="480">
        <v>0</v>
      </c>
      <c r="AJ102" s="480">
        <v>0</v>
      </c>
      <c r="AK102" s="480">
        <v>0</v>
      </c>
      <c r="AL102" s="480">
        <v>0</v>
      </c>
      <c r="AM102" s="480">
        <v>0</v>
      </c>
      <c r="AN102" s="480">
        <v>0</v>
      </c>
      <c r="AO102" s="480">
        <v>0</v>
      </c>
      <c r="AP102" s="480">
        <v>0</v>
      </c>
      <c r="AQ102" s="480">
        <v>0</v>
      </c>
      <c r="AR102" s="482">
        <f t="shared" si="8"/>
        <v>-1</v>
      </c>
      <c r="AS102" s="483"/>
      <c r="AT102" s="496">
        <f t="shared" si="11"/>
        <v>4.5916222232904644</v>
      </c>
      <c r="AU102" s="497">
        <f t="shared" si="11"/>
        <v>4.7614190920078192</v>
      </c>
      <c r="AV102" s="498">
        <f t="shared" si="11"/>
        <v>4.097471508340023</v>
      </c>
      <c r="AW102" s="497">
        <f t="shared" si="11"/>
        <v>3.8540479257080604</v>
      </c>
      <c r="AX102" s="497">
        <f t="shared" si="11"/>
        <v>3.5097219871628211</v>
      </c>
      <c r="AY102" s="497">
        <f t="shared" si="11"/>
        <v>3.6719055097028694</v>
      </c>
      <c r="AZ102" s="497">
        <f t="shared" si="11"/>
        <v>0</v>
      </c>
      <c r="BA102" s="497">
        <f t="shared" si="11"/>
        <v>0</v>
      </c>
      <c r="BB102" s="497">
        <f t="shared" si="11"/>
        <v>0</v>
      </c>
      <c r="BC102" s="497">
        <f t="shared" si="11"/>
        <v>0</v>
      </c>
      <c r="BD102" s="497">
        <f t="shared" si="11"/>
        <v>0</v>
      </c>
      <c r="BE102" s="497">
        <f t="shared" si="11"/>
        <v>0</v>
      </c>
      <c r="BF102" s="497">
        <f t="shared" si="11"/>
        <v>0</v>
      </c>
      <c r="BG102" s="497">
        <f t="shared" si="11"/>
        <v>0</v>
      </c>
      <c r="BH102" s="497">
        <f t="shared" si="11"/>
        <v>0</v>
      </c>
      <c r="BI102" s="540">
        <f t="shared" si="9"/>
        <v>-1</v>
      </c>
      <c r="BJ102" s="491" t="s">
        <v>323</v>
      </c>
      <c r="BK102" s="491" t="s">
        <v>314</v>
      </c>
      <c r="BL102" s="491"/>
      <c r="BM102" s="491"/>
      <c r="BN102" s="468"/>
    </row>
    <row r="103" spans="1:66" s="409" customFormat="1" ht="99.75" customHeight="1" x14ac:dyDescent="0.2">
      <c r="A103" s="468">
        <v>102</v>
      </c>
      <c r="B103" s="469">
        <v>114</v>
      </c>
      <c r="C103" s="487"/>
      <c r="D103" s="488"/>
      <c r="E103" s="489">
        <v>2850</v>
      </c>
      <c r="F103" s="490">
        <v>1</v>
      </c>
      <c r="G103" s="487" t="s">
        <v>167</v>
      </c>
      <c r="H103" s="487" t="s">
        <v>9</v>
      </c>
      <c r="I103" s="488">
        <v>1745</v>
      </c>
      <c r="J103" s="491" t="s">
        <v>166</v>
      </c>
      <c r="K103" s="480">
        <v>40099595.612999998</v>
      </c>
      <c r="L103" s="480">
        <v>32496835.368999999</v>
      </c>
      <c r="M103" s="492">
        <v>41201682.245999999</v>
      </c>
      <c r="N103" s="480">
        <v>35057415.969999999</v>
      </c>
      <c r="O103" s="480">
        <v>34156245.555</v>
      </c>
      <c r="P103" s="480">
        <v>31282781.197999999</v>
      </c>
      <c r="Q103" s="480">
        <v>30646463.905999999</v>
      </c>
      <c r="R103" s="480">
        <v>37624045.387000002</v>
      </c>
      <c r="S103" s="480">
        <v>38355773.836999997</v>
      </c>
      <c r="T103" s="480">
        <v>39282807.262000002</v>
      </c>
      <c r="U103" s="480">
        <v>32473530.502</v>
      </c>
      <c r="V103" s="480">
        <v>38905212.325999998</v>
      </c>
      <c r="W103" s="480">
        <v>32346845.109000001</v>
      </c>
      <c r="X103" s="480">
        <v>34428851.997000001</v>
      </c>
      <c r="Y103" s="480">
        <v>30657934.452</v>
      </c>
      <c r="Z103" s="493">
        <v>48</v>
      </c>
      <c r="AA103" s="482">
        <f t="shared" si="7"/>
        <v>-0.2559057596495013</v>
      </c>
      <c r="AB103" s="494"/>
      <c r="AC103" s="480">
        <v>29042.821</v>
      </c>
      <c r="AD103" s="480">
        <v>24370.963</v>
      </c>
      <c r="AE103" s="495">
        <v>31836.024000000001</v>
      </c>
      <c r="AF103" s="480">
        <v>29430.258999999998</v>
      </c>
      <c r="AG103" s="480">
        <v>29536.719000000001</v>
      </c>
      <c r="AH103" s="480">
        <v>24541.575000000001</v>
      </c>
      <c r="AI103" s="480">
        <v>23181.839</v>
      </c>
      <c r="AJ103" s="480">
        <v>28031.646000000001</v>
      </c>
      <c r="AK103" s="480">
        <v>9611.9210000000003</v>
      </c>
      <c r="AL103" s="480">
        <v>12423.034</v>
      </c>
      <c r="AM103" s="480">
        <v>2870.87</v>
      </c>
      <c r="AN103" s="480">
        <v>1933.7460000000001</v>
      </c>
      <c r="AO103" s="480">
        <v>2941.7339999999999</v>
      </c>
      <c r="AP103" s="480">
        <v>3655.2260000000001</v>
      </c>
      <c r="AQ103" s="480">
        <v>2382.6590000000001</v>
      </c>
      <c r="AR103" s="482">
        <f t="shared" si="8"/>
        <v>-0.92515839917698262</v>
      </c>
      <c r="AS103" s="483"/>
      <c r="AT103" s="496">
        <f t="shared" si="11"/>
        <v>1.4485343583157995</v>
      </c>
      <c r="AU103" s="497">
        <f t="shared" si="11"/>
        <v>1.4998976191539202</v>
      </c>
      <c r="AV103" s="498">
        <f t="shared" si="11"/>
        <v>1.5453749587174077</v>
      </c>
      <c r="AW103" s="497">
        <f t="shared" si="11"/>
        <v>1.6789748009485139</v>
      </c>
      <c r="AX103" s="497">
        <f t="shared" si="11"/>
        <v>1.7295061866468069</v>
      </c>
      <c r="AY103" s="497">
        <f t="shared" si="11"/>
        <v>1.5690149059744736</v>
      </c>
      <c r="AZ103" s="497">
        <f t="shared" si="11"/>
        <v>1.5128557128877393</v>
      </c>
      <c r="BA103" s="497">
        <f t="shared" si="11"/>
        <v>1.490092078704838</v>
      </c>
      <c r="BB103" s="497">
        <f t="shared" si="11"/>
        <v>0.50119812682427678</v>
      </c>
      <c r="BC103" s="497">
        <f t="shared" si="11"/>
        <v>0.63249216977511435</v>
      </c>
      <c r="BD103" s="497">
        <f t="shared" si="11"/>
        <v>0.17681292767493742</v>
      </c>
      <c r="BE103" s="497">
        <f t="shared" si="11"/>
        <v>9.9408068193870019E-2</v>
      </c>
      <c r="BF103" s="497">
        <f t="shared" si="11"/>
        <v>0.18188691911604751</v>
      </c>
      <c r="BG103" s="497">
        <f t="shared" si="11"/>
        <v>0.21233504970299344</v>
      </c>
      <c r="BH103" s="497">
        <f t="shared" si="11"/>
        <v>0.15543506388080003</v>
      </c>
      <c r="BI103" s="540">
        <f t="shared" si="9"/>
        <v>-0.89941919078991406</v>
      </c>
      <c r="BJ103" s="491" t="s">
        <v>324</v>
      </c>
      <c r="BK103" s="491" t="s">
        <v>559</v>
      </c>
      <c r="BL103" s="491" t="s">
        <v>733</v>
      </c>
      <c r="BM103" s="491"/>
      <c r="BN103" s="468"/>
    </row>
    <row r="104" spans="1:66" s="409" customFormat="1" ht="114.75" x14ac:dyDescent="0.2">
      <c r="A104" s="468">
        <v>103</v>
      </c>
      <c r="B104" s="469">
        <v>115</v>
      </c>
      <c r="C104" s="487"/>
      <c r="D104" s="488"/>
      <c r="E104" s="489"/>
      <c r="F104" s="490">
        <v>3</v>
      </c>
      <c r="G104" s="487"/>
      <c r="H104" s="487"/>
      <c r="I104" s="488">
        <v>2549</v>
      </c>
      <c r="J104" s="491" t="s">
        <v>169</v>
      </c>
      <c r="K104" s="480">
        <v>31069103.635000002</v>
      </c>
      <c r="L104" s="480">
        <v>37083053.141999997</v>
      </c>
      <c r="M104" s="492">
        <v>35393380.75</v>
      </c>
      <c r="N104" s="480">
        <v>36720870.075000003</v>
      </c>
      <c r="O104" s="480">
        <v>34163795.575000003</v>
      </c>
      <c r="P104" s="480">
        <v>29003821.655000001</v>
      </c>
      <c r="Q104" s="480">
        <v>37740832.211000003</v>
      </c>
      <c r="R104" s="480">
        <v>37394108.598999999</v>
      </c>
      <c r="S104" s="480">
        <v>38171928.693999998</v>
      </c>
      <c r="T104" s="480">
        <v>41031770.572999999</v>
      </c>
      <c r="U104" s="480">
        <v>31990407.908</v>
      </c>
      <c r="V104" s="480">
        <v>38073489.924000002</v>
      </c>
      <c r="W104" s="480">
        <v>20431633.072999999</v>
      </c>
      <c r="X104" s="480">
        <v>35729621.483999997</v>
      </c>
      <c r="Y104" s="480">
        <v>25011317.912999999</v>
      </c>
      <c r="Z104" s="493">
        <v>53.333333333333336</v>
      </c>
      <c r="AA104" s="482">
        <f t="shared" si="7"/>
        <v>-0.29333346001427119</v>
      </c>
      <c r="AB104" s="494"/>
      <c r="AC104" s="480">
        <v>22685.654999999999</v>
      </c>
      <c r="AD104" s="480">
        <v>28575.365000000002</v>
      </c>
      <c r="AE104" s="495">
        <v>28225.036</v>
      </c>
      <c r="AF104" s="480">
        <v>31261.585999999999</v>
      </c>
      <c r="AG104" s="480">
        <v>30513.237000000001</v>
      </c>
      <c r="AH104" s="480">
        <v>23889.201000000001</v>
      </c>
      <c r="AI104" s="480">
        <v>29965.531999999999</v>
      </c>
      <c r="AJ104" s="480">
        <v>28958.026000000002</v>
      </c>
      <c r="AK104" s="480">
        <v>6477.9830000000002</v>
      </c>
      <c r="AL104" s="480">
        <v>17856.009999999998</v>
      </c>
      <c r="AM104" s="480">
        <v>1207.7049999999999</v>
      </c>
      <c r="AN104" s="480">
        <v>1980.2550000000001</v>
      </c>
      <c r="AO104" s="480">
        <v>1458.4</v>
      </c>
      <c r="AP104" s="480">
        <v>2805.9670000000001</v>
      </c>
      <c r="AQ104" s="480">
        <v>2410.7339999999999</v>
      </c>
      <c r="AR104" s="482">
        <f t="shared" si="8"/>
        <v>-0.91458880690178745</v>
      </c>
      <c r="AS104" s="483"/>
      <c r="AT104" s="496">
        <f t="shared" ref="AT104:BH120" si="12">IF(K104=0,0,AC104*2000/K104)</f>
        <v>1.4603353393462006</v>
      </c>
      <c r="AU104" s="497">
        <f t="shared" si="12"/>
        <v>1.5411549254360477</v>
      </c>
      <c r="AV104" s="498">
        <f t="shared" si="12"/>
        <v>1.5949330299564559</v>
      </c>
      <c r="AW104" s="497">
        <f t="shared" si="12"/>
        <v>1.7026604182390142</v>
      </c>
      <c r="AX104" s="497">
        <f t="shared" si="12"/>
        <v>1.7862908079410611</v>
      </c>
      <c r="AY104" s="497">
        <f t="shared" si="12"/>
        <v>1.6473140184187909</v>
      </c>
      <c r="AZ104" s="497">
        <f t="shared" si="12"/>
        <v>1.5879634997166914</v>
      </c>
      <c r="BA104" s="497">
        <f t="shared" si="12"/>
        <v>1.5488015136573894</v>
      </c>
      <c r="BB104" s="497">
        <f t="shared" si="12"/>
        <v>0.33941082998084049</v>
      </c>
      <c r="BC104" s="497">
        <f t="shared" si="12"/>
        <v>0.87035045042632064</v>
      </c>
      <c r="BD104" s="497">
        <f t="shared" si="12"/>
        <v>7.5504195099555652E-2</v>
      </c>
      <c r="BE104" s="497">
        <f t="shared" si="12"/>
        <v>0.10402277300835124</v>
      </c>
      <c r="BF104" s="497">
        <f t="shared" si="12"/>
        <v>0.14275902418463524</v>
      </c>
      <c r="BG104" s="497">
        <f t="shared" si="12"/>
        <v>0.15706670731211267</v>
      </c>
      <c r="BH104" s="497">
        <f t="shared" si="12"/>
        <v>0.1927714491803717</v>
      </c>
      <c r="BI104" s="540">
        <f t="shared" si="9"/>
        <v>-0.87913508243939575</v>
      </c>
      <c r="BJ104" s="491" t="s">
        <v>324</v>
      </c>
      <c r="BK104" s="491" t="s">
        <v>560</v>
      </c>
      <c r="BL104" s="491" t="s">
        <v>734</v>
      </c>
      <c r="BM104" s="491"/>
      <c r="BN104" s="468"/>
    </row>
    <row r="105" spans="1:66" s="409" customFormat="1" ht="114.75" x14ac:dyDescent="0.2">
      <c r="A105" s="468">
        <v>104</v>
      </c>
      <c r="B105" s="469">
        <v>116</v>
      </c>
      <c r="C105" s="487"/>
      <c r="D105" s="488"/>
      <c r="E105" s="489"/>
      <c r="F105" s="490">
        <v>2</v>
      </c>
      <c r="G105" s="487"/>
      <c r="H105" s="487"/>
      <c r="I105" s="488">
        <v>2549</v>
      </c>
      <c r="J105" s="491" t="s">
        <v>168</v>
      </c>
      <c r="K105" s="480">
        <v>39198476.365000002</v>
      </c>
      <c r="L105" s="480">
        <v>25848052.004999999</v>
      </c>
      <c r="M105" s="492">
        <v>37778253.333999999</v>
      </c>
      <c r="N105" s="480">
        <v>36350828.490999997</v>
      </c>
      <c r="O105" s="480">
        <v>34228434.832000002</v>
      </c>
      <c r="P105" s="480">
        <v>34405611.866999999</v>
      </c>
      <c r="Q105" s="480">
        <v>34601222.976000004</v>
      </c>
      <c r="R105" s="480">
        <v>29306805.528999999</v>
      </c>
      <c r="S105" s="480">
        <v>38348746.101000004</v>
      </c>
      <c r="T105" s="480">
        <v>38149758.079000004</v>
      </c>
      <c r="U105" s="480">
        <v>41308582.721000001</v>
      </c>
      <c r="V105" s="480">
        <v>31248920.147999998</v>
      </c>
      <c r="W105" s="480">
        <v>34277382.078000002</v>
      </c>
      <c r="X105" s="480">
        <v>29743252.679000001</v>
      </c>
      <c r="Y105" s="480">
        <v>30039362.778000001</v>
      </c>
      <c r="Z105" s="493">
        <v>53.666666666666664</v>
      </c>
      <c r="AA105" s="482">
        <f t="shared" si="7"/>
        <v>-0.20485040659714895</v>
      </c>
      <c r="AB105" s="494"/>
      <c r="AC105" s="480">
        <v>28500.957999999999</v>
      </c>
      <c r="AD105" s="480">
        <v>19972.569</v>
      </c>
      <c r="AE105" s="495">
        <v>29710.252</v>
      </c>
      <c r="AF105" s="480">
        <v>31477.350999999999</v>
      </c>
      <c r="AG105" s="480">
        <v>30214.962</v>
      </c>
      <c r="AH105" s="480">
        <v>27810.831999999999</v>
      </c>
      <c r="AI105" s="480">
        <v>27206.984</v>
      </c>
      <c r="AJ105" s="480">
        <v>22718.654999999999</v>
      </c>
      <c r="AK105" s="480">
        <v>11657.39</v>
      </c>
      <c r="AL105" s="480">
        <v>14719.698</v>
      </c>
      <c r="AM105" s="480">
        <v>3389.4839999999999</v>
      </c>
      <c r="AN105" s="480">
        <v>1372.0029999999999</v>
      </c>
      <c r="AO105" s="480">
        <v>2191.4520000000002</v>
      </c>
      <c r="AP105" s="480">
        <v>2121.9560000000001</v>
      </c>
      <c r="AQ105" s="480">
        <v>3663.346</v>
      </c>
      <c r="AR105" s="482">
        <f t="shared" si="8"/>
        <v>-0.8766975790040421</v>
      </c>
      <c r="AS105" s="483"/>
      <c r="AT105" s="496">
        <f t="shared" si="12"/>
        <v>1.4541870318943453</v>
      </c>
      <c r="AU105" s="497">
        <f t="shared" si="12"/>
        <v>1.5453829167580244</v>
      </c>
      <c r="AV105" s="498">
        <f t="shared" si="12"/>
        <v>1.5728758943580439</v>
      </c>
      <c r="AW105" s="497">
        <f t="shared" si="12"/>
        <v>1.7318642961765447</v>
      </c>
      <c r="AX105" s="497">
        <f t="shared" si="12"/>
        <v>1.7654889654347954</v>
      </c>
      <c r="AY105" s="497">
        <f t="shared" si="12"/>
        <v>1.6166451047292461</v>
      </c>
      <c r="AZ105" s="497">
        <f t="shared" si="12"/>
        <v>1.5726024492759245</v>
      </c>
      <c r="BA105" s="497">
        <f t="shared" si="12"/>
        <v>1.5504013207798566</v>
      </c>
      <c r="BB105" s="497">
        <f t="shared" si="12"/>
        <v>0.60796720546208505</v>
      </c>
      <c r="BC105" s="497">
        <f t="shared" si="12"/>
        <v>0.77167975584634896</v>
      </c>
      <c r="BD105" s="497">
        <f t="shared" si="12"/>
        <v>0.16410555757348178</v>
      </c>
      <c r="BE105" s="497">
        <f t="shared" si="12"/>
        <v>8.781122634010835E-2</v>
      </c>
      <c r="BF105" s="497">
        <f t="shared" si="12"/>
        <v>0.12786577428890192</v>
      </c>
      <c r="BG105" s="497">
        <f t="shared" si="12"/>
        <v>0.14268486522983351</v>
      </c>
      <c r="BH105" s="497">
        <f t="shared" si="12"/>
        <v>0.24390304328845042</v>
      </c>
      <c r="BI105" s="540">
        <f t="shared" si="9"/>
        <v>-0.8449317939429688</v>
      </c>
      <c r="BJ105" s="491" t="s">
        <v>324</v>
      </c>
      <c r="BK105" s="491" t="s">
        <v>561</v>
      </c>
      <c r="BL105" s="491" t="s">
        <v>735</v>
      </c>
      <c r="BM105" s="491"/>
      <c r="BN105" s="468"/>
    </row>
    <row r="106" spans="1:66" s="409" customFormat="1" ht="114.75" x14ac:dyDescent="0.2">
      <c r="A106" s="468">
        <v>105</v>
      </c>
      <c r="B106" s="469">
        <v>117</v>
      </c>
      <c r="C106" s="487"/>
      <c r="D106" s="488"/>
      <c r="E106" s="489"/>
      <c r="F106" s="490">
        <v>4</v>
      </c>
      <c r="G106" s="487"/>
      <c r="H106" s="487"/>
      <c r="I106" s="488">
        <v>2713</v>
      </c>
      <c r="J106" s="491" t="s">
        <v>170</v>
      </c>
      <c r="K106" s="480">
        <v>36107074.494000003</v>
      </c>
      <c r="L106" s="480">
        <v>38106271.028999999</v>
      </c>
      <c r="M106" s="492">
        <v>37436049.207000002</v>
      </c>
      <c r="N106" s="480">
        <v>39527815.379000001</v>
      </c>
      <c r="O106" s="480">
        <v>30525659.021000002</v>
      </c>
      <c r="P106" s="480">
        <v>39985401.512999997</v>
      </c>
      <c r="Q106" s="480">
        <v>30645557.274999999</v>
      </c>
      <c r="R106" s="480">
        <v>34748910.384000003</v>
      </c>
      <c r="S106" s="480">
        <v>35960205.887000002</v>
      </c>
      <c r="T106" s="480">
        <v>37852198.737999998</v>
      </c>
      <c r="U106" s="480">
        <v>34368836.156000003</v>
      </c>
      <c r="V106" s="480">
        <v>33704917.023999996</v>
      </c>
      <c r="W106" s="480">
        <v>33673182.251000002</v>
      </c>
      <c r="X106" s="480">
        <v>35092561.365999997</v>
      </c>
      <c r="Y106" s="480">
        <v>25516895.734999999</v>
      </c>
      <c r="Z106" s="493">
        <v>56</v>
      </c>
      <c r="AA106" s="482">
        <f t="shared" si="7"/>
        <v>-0.3183870553779295</v>
      </c>
      <c r="AB106" s="494"/>
      <c r="AC106" s="480">
        <v>25424.724999999999</v>
      </c>
      <c r="AD106" s="480">
        <v>27647.273000000001</v>
      </c>
      <c r="AE106" s="495">
        <v>27777.828000000001</v>
      </c>
      <c r="AF106" s="480">
        <v>32030.074000000001</v>
      </c>
      <c r="AG106" s="480">
        <v>25301.243999999999</v>
      </c>
      <c r="AH106" s="480">
        <v>29983.859</v>
      </c>
      <c r="AI106" s="480">
        <v>23294.157999999999</v>
      </c>
      <c r="AJ106" s="480">
        <v>27609.773000000001</v>
      </c>
      <c r="AK106" s="480">
        <v>7166.2550000000001</v>
      </c>
      <c r="AL106" s="480">
        <v>19002.258999999998</v>
      </c>
      <c r="AM106" s="480">
        <v>2336.6060000000002</v>
      </c>
      <c r="AN106" s="480">
        <v>3155.0970000000002</v>
      </c>
      <c r="AO106" s="480">
        <v>2272.5749999999998</v>
      </c>
      <c r="AP106" s="480">
        <v>2958.748</v>
      </c>
      <c r="AQ106" s="480">
        <v>2395</v>
      </c>
      <c r="AR106" s="482">
        <f t="shared" si="8"/>
        <v>-0.91378015588547812</v>
      </c>
      <c r="AS106" s="483"/>
      <c r="AT106" s="496">
        <f t="shared" si="12"/>
        <v>1.4082960392830988</v>
      </c>
      <c r="AU106" s="497">
        <f t="shared" si="12"/>
        <v>1.4510615840085537</v>
      </c>
      <c r="AV106" s="498">
        <f t="shared" si="12"/>
        <v>1.4840149315118405</v>
      </c>
      <c r="AW106" s="497">
        <f t="shared" si="12"/>
        <v>1.6206346691761095</v>
      </c>
      <c r="AX106" s="497">
        <f t="shared" si="12"/>
        <v>1.6577033755499997</v>
      </c>
      <c r="AY106" s="497">
        <f t="shared" si="12"/>
        <v>1.4997402984812691</v>
      </c>
      <c r="AZ106" s="497">
        <f t="shared" si="12"/>
        <v>1.5202306677583497</v>
      </c>
      <c r="BA106" s="497">
        <f t="shared" si="12"/>
        <v>1.5891015110915714</v>
      </c>
      <c r="BB106" s="497">
        <f t="shared" si="12"/>
        <v>0.39856584929012756</v>
      </c>
      <c r="BC106" s="497">
        <f t="shared" si="12"/>
        <v>1.0040240532143008</v>
      </c>
      <c r="BD106" s="497">
        <f t="shared" si="12"/>
        <v>0.13597236690786707</v>
      </c>
      <c r="BE106" s="497">
        <f t="shared" si="12"/>
        <v>0.18721879645948244</v>
      </c>
      <c r="BF106" s="497">
        <f t="shared" si="12"/>
        <v>0.13497833279077809</v>
      </c>
      <c r="BG106" s="497">
        <f t="shared" si="12"/>
        <v>0.16862536587976912</v>
      </c>
      <c r="BH106" s="497">
        <f t="shared" si="12"/>
        <v>0.18771875896447088</v>
      </c>
      <c r="BI106" s="540">
        <f t="shared" si="9"/>
        <v>-0.8735061521428007</v>
      </c>
      <c r="BJ106" s="491" t="s">
        <v>324</v>
      </c>
      <c r="BK106" s="491" t="s">
        <v>562</v>
      </c>
      <c r="BL106" s="491" t="s">
        <v>736</v>
      </c>
      <c r="BM106" s="491"/>
      <c r="BN106" s="468"/>
    </row>
    <row r="107" spans="1:66" s="409" customFormat="1" ht="89.25" x14ac:dyDescent="0.2">
      <c r="A107" s="468">
        <v>106</v>
      </c>
      <c r="B107" s="469">
        <v>118</v>
      </c>
      <c r="C107" s="487"/>
      <c r="D107" s="488"/>
      <c r="E107" s="489">
        <v>2864</v>
      </c>
      <c r="F107" s="583" t="s">
        <v>416</v>
      </c>
      <c r="G107" s="487" t="s">
        <v>172</v>
      </c>
      <c r="H107" s="487" t="s">
        <v>9</v>
      </c>
      <c r="I107" s="488">
        <v>2554</v>
      </c>
      <c r="J107" s="491" t="s">
        <v>171</v>
      </c>
      <c r="K107" s="480">
        <v>20555170.357000001</v>
      </c>
      <c r="L107" s="480">
        <v>20790677.798</v>
      </c>
      <c r="M107" s="492">
        <v>21208478.891000003</v>
      </c>
      <c r="N107" s="480">
        <v>17384873.853</v>
      </c>
      <c r="O107" s="480">
        <v>16351747.337000001</v>
      </c>
      <c r="P107" s="480">
        <v>24031260.695</v>
      </c>
      <c r="Q107" s="480">
        <v>19008415.800000001</v>
      </c>
      <c r="R107" s="480">
        <v>19865843.446999997</v>
      </c>
      <c r="S107" s="480">
        <v>16508165.206</v>
      </c>
      <c r="T107" s="480">
        <v>6532940.9510000004</v>
      </c>
      <c r="U107" s="480">
        <v>12278899.291999999</v>
      </c>
      <c r="V107" s="480">
        <v>0</v>
      </c>
      <c r="W107" s="480">
        <v>0</v>
      </c>
      <c r="X107" s="480">
        <v>0</v>
      </c>
      <c r="Y107" s="480">
        <v>0</v>
      </c>
      <c r="Z107" s="493">
        <v>53.833333333333336</v>
      </c>
      <c r="AA107" s="482">
        <f t="shared" si="7"/>
        <v>-1</v>
      </c>
      <c r="AB107" s="494"/>
      <c r="AC107" s="480">
        <v>47344.206000000006</v>
      </c>
      <c r="AD107" s="480">
        <v>50656.546000000002</v>
      </c>
      <c r="AE107" s="495">
        <v>35453.659</v>
      </c>
      <c r="AF107" s="480">
        <v>29929.788999999997</v>
      </c>
      <c r="AG107" s="480">
        <v>26774.455000000002</v>
      </c>
      <c r="AH107" s="480">
        <v>37598.267999999996</v>
      </c>
      <c r="AI107" s="480">
        <v>17295.353000000003</v>
      </c>
      <c r="AJ107" s="480">
        <v>22508.531999999999</v>
      </c>
      <c r="AK107" s="480">
        <v>15126.063</v>
      </c>
      <c r="AL107" s="480">
        <v>5988.0330000000004</v>
      </c>
      <c r="AM107" s="480">
        <v>12719.093000000001</v>
      </c>
      <c r="AN107" s="480">
        <v>0</v>
      </c>
      <c r="AO107" s="480">
        <v>0</v>
      </c>
      <c r="AP107" s="480">
        <v>0</v>
      </c>
      <c r="AQ107" s="480">
        <v>0</v>
      </c>
      <c r="AR107" s="482">
        <f t="shared" si="8"/>
        <v>-1</v>
      </c>
      <c r="AS107" s="483"/>
      <c r="AT107" s="496">
        <f t="shared" si="12"/>
        <v>4.6065496104124559</v>
      </c>
      <c r="AU107" s="497">
        <f t="shared" si="12"/>
        <v>4.8730057280646237</v>
      </c>
      <c r="AV107" s="498">
        <f t="shared" si="12"/>
        <v>3.3433476471568229</v>
      </c>
      <c r="AW107" s="497">
        <f t="shared" si="12"/>
        <v>3.443198869669704</v>
      </c>
      <c r="AX107" s="497">
        <f t="shared" si="12"/>
        <v>3.2748127093935659</v>
      </c>
      <c r="AY107" s="497">
        <f t="shared" si="12"/>
        <v>3.129113239391788</v>
      </c>
      <c r="AZ107" s="497">
        <f t="shared" si="12"/>
        <v>1.8197574360720794</v>
      </c>
      <c r="BA107" s="497">
        <f t="shared" si="12"/>
        <v>2.266053496298853</v>
      </c>
      <c r="BB107" s="497">
        <f t="shared" si="12"/>
        <v>1.8325553217146546</v>
      </c>
      <c r="BC107" s="497">
        <f t="shared" si="12"/>
        <v>1.833181424694619</v>
      </c>
      <c r="BD107" s="497">
        <f t="shared" si="12"/>
        <v>2.0716992130209584</v>
      </c>
      <c r="BE107" s="497">
        <f t="shared" si="12"/>
        <v>0</v>
      </c>
      <c r="BF107" s="497">
        <f t="shared" si="12"/>
        <v>0</v>
      </c>
      <c r="BG107" s="497">
        <f t="shared" si="12"/>
        <v>0</v>
      </c>
      <c r="BH107" s="497">
        <f t="shared" si="12"/>
        <v>0</v>
      </c>
      <c r="BI107" s="540">
        <f t="shared" si="9"/>
        <v>-1</v>
      </c>
      <c r="BJ107" s="491" t="s">
        <v>323</v>
      </c>
      <c r="BK107" s="491" t="s">
        <v>315</v>
      </c>
      <c r="BL107" s="491" t="s">
        <v>737</v>
      </c>
      <c r="BM107" s="491"/>
      <c r="BN107" s="468"/>
    </row>
    <row r="108" spans="1:66" s="409" customFormat="1" ht="102" x14ac:dyDescent="0.2">
      <c r="A108" s="468">
        <v>107</v>
      </c>
      <c r="B108" s="469">
        <v>119</v>
      </c>
      <c r="C108" s="487"/>
      <c r="D108" s="488"/>
      <c r="E108" s="489">
        <v>2866</v>
      </c>
      <c r="F108" s="490">
        <v>7</v>
      </c>
      <c r="G108" s="487" t="s">
        <v>174</v>
      </c>
      <c r="H108" s="487" t="s">
        <v>9</v>
      </c>
      <c r="I108" s="488">
        <v>1507</v>
      </c>
      <c r="J108" s="491" t="s">
        <v>175</v>
      </c>
      <c r="K108" s="480">
        <v>28034291.25</v>
      </c>
      <c r="L108" s="480">
        <v>38995345.225000001</v>
      </c>
      <c r="M108" s="492">
        <v>35822429.125</v>
      </c>
      <c r="N108" s="480">
        <v>44990602.975000001</v>
      </c>
      <c r="O108" s="480">
        <v>43231508.674999997</v>
      </c>
      <c r="P108" s="480">
        <v>49439404.725000001</v>
      </c>
      <c r="Q108" s="480">
        <v>45614012.524999999</v>
      </c>
      <c r="R108" s="480">
        <v>37346424.674999997</v>
      </c>
      <c r="S108" s="480">
        <v>42459823.737000003</v>
      </c>
      <c r="T108" s="480">
        <v>36317642.822999999</v>
      </c>
      <c r="U108" s="480">
        <v>32809432.357999999</v>
      </c>
      <c r="V108" s="480">
        <v>38972949.800999999</v>
      </c>
      <c r="W108" s="480">
        <v>28246520.605999999</v>
      </c>
      <c r="X108" s="480">
        <v>32013507.02</v>
      </c>
      <c r="Y108" s="480">
        <v>32639769.853</v>
      </c>
      <c r="Z108" s="493">
        <v>35.5</v>
      </c>
      <c r="AA108" s="482">
        <f t="shared" si="7"/>
        <v>-8.8845434263944548E-2</v>
      </c>
      <c r="AB108" s="494"/>
      <c r="AC108" s="480">
        <v>24091.616000000002</v>
      </c>
      <c r="AD108" s="480">
        <v>33722.385999999999</v>
      </c>
      <c r="AE108" s="495">
        <v>33994.824999999997</v>
      </c>
      <c r="AF108" s="480">
        <v>44844.733999999997</v>
      </c>
      <c r="AG108" s="480">
        <v>38163.777000000002</v>
      </c>
      <c r="AH108" s="480">
        <v>33561.434000000001</v>
      </c>
      <c r="AI108" s="480">
        <v>25739.325000000001</v>
      </c>
      <c r="AJ108" s="480">
        <v>26252.882000000001</v>
      </c>
      <c r="AK108" s="480">
        <v>29630.523000000001</v>
      </c>
      <c r="AL108" s="480">
        <v>36152.889000000003</v>
      </c>
      <c r="AM108" s="480">
        <v>5403.91</v>
      </c>
      <c r="AN108" s="480">
        <v>1541.075</v>
      </c>
      <c r="AO108" s="480">
        <v>1286.9570000000001</v>
      </c>
      <c r="AP108" s="480">
        <v>1394.125</v>
      </c>
      <c r="AQ108" s="480">
        <v>1377.261</v>
      </c>
      <c r="AR108" s="482">
        <f t="shared" si="8"/>
        <v>-0.95948615708420326</v>
      </c>
      <c r="AS108" s="483"/>
      <c r="AT108" s="496">
        <f t="shared" si="12"/>
        <v>1.7187248134906925</v>
      </c>
      <c r="AU108" s="497">
        <f t="shared" si="12"/>
        <v>1.7295595566816782</v>
      </c>
      <c r="AV108" s="498">
        <f t="shared" si="12"/>
        <v>1.8979631381991044</v>
      </c>
      <c r="AW108" s="497">
        <f t="shared" si="12"/>
        <v>1.9935155803499207</v>
      </c>
      <c r="AX108" s="497">
        <f t="shared" si="12"/>
        <v>1.7655537902645264</v>
      </c>
      <c r="AY108" s="497">
        <f t="shared" si="12"/>
        <v>1.3576795346416866</v>
      </c>
      <c r="AZ108" s="497">
        <f t="shared" si="12"/>
        <v>1.1285709620872693</v>
      </c>
      <c r="BA108" s="497">
        <f t="shared" si="12"/>
        <v>1.4059113946494532</v>
      </c>
      <c r="BB108" s="497">
        <f t="shared" si="12"/>
        <v>1.3956969385240101</v>
      </c>
      <c r="BC108" s="497">
        <f t="shared" si="12"/>
        <v>1.990927064082713</v>
      </c>
      <c r="BD108" s="497">
        <f t="shared" si="12"/>
        <v>0.32941197769197933</v>
      </c>
      <c r="BE108" s="497">
        <f t="shared" si="12"/>
        <v>7.90843396698937E-2</v>
      </c>
      <c r="BF108" s="497">
        <f t="shared" si="12"/>
        <v>9.1123223136135953E-2</v>
      </c>
      <c r="BG108" s="497">
        <f t="shared" si="12"/>
        <v>8.7096049747316939E-2</v>
      </c>
      <c r="BH108" s="497">
        <f t="shared" si="12"/>
        <v>8.4391587698245521E-2</v>
      </c>
      <c r="BI108" s="540">
        <f t="shared" si="9"/>
        <v>-0.95553570772806418</v>
      </c>
      <c r="BJ108" s="491" t="s">
        <v>320</v>
      </c>
      <c r="BK108" s="491" t="s">
        <v>454</v>
      </c>
      <c r="BL108" s="491" t="s">
        <v>738</v>
      </c>
      <c r="BM108" s="491"/>
      <c r="BN108" s="468"/>
    </row>
    <row r="109" spans="1:66" s="409" customFormat="1" ht="114.75" x14ac:dyDescent="0.2">
      <c r="A109" s="468">
        <v>108</v>
      </c>
      <c r="B109" s="469">
        <v>120</v>
      </c>
      <c r="C109" s="487"/>
      <c r="D109" s="488"/>
      <c r="E109" s="489"/>
      <c r="F109" s="490">
        <v>5</v>
      </c>
      <c r="G109" s="487"/>
      <c r="H109" s="487"/>
      <c r="I109" s="488">
        <v>2872</v>
      </c>
      <c r="J109" s="491" t="s">
        <v>173</v>
      </c>
      <c r="K109" s="480">
        <v>20641198.300000001</v>
      </c>
      <c r="L109" s="480">
        <v>16593050.574999999</v>
      </c>
      <c r="M109" s="492">
        <v>21110259.774999999</v>
      </c>
      <c r="N109" s="480">
        <v>21526832.925000001</v>
      </c>
      <c r="O109" s="480">
        <v>14946780.4</v>
      </c>
      <c r="P109" s="480">
        <v>19514681.675000001</v>
      </c>
      <c r="Q109" s="480">
        <v>18902198.925000001</v>
      </c>
      <c r="R109" s="480">
        <v>21087798.75</v>
      </c>
      <c r="S109" s="480">
        <v>17737972.962000001</v>
      </c>
      <c r="T109" s="480">
        <v>9809040.6620000005</v>
      </c>
      <c r="U109" s="480">
        <v>16659538.759</v>
      </c>
      <c r="V109" s="480">
        <v>11562074.768999999</v>
      </c>
      <c r="W109" s="480">
        <v>5693017.7529999996</v>
      </c>
      <c r="X109" s="480">
        <v>14333583.507999999</v>
      </c>
      <c r="Y109" s="480">
        <v>13190807.772</v>
      </c>
      <c r="Z109" s="493">
        <v>67.5</v>
      </c>
      <c r="AA109" s="482">
        <f t="shared" si="7"/>
        <v>-0.37514706533259606</v>
      </c>
      <c r="AB109" s="494"/>
      <c r="AC109" s="480">
        <v>21290.593000000001</v>
      </c>
      <c r="AD109" s="480">
        <v>14863.06</v>
      </c>
      <c r="AE109" s="495">
        <v>19990.175999999999</v>
      </c>
      <c r="AF109" s="480">
        <v>22337.41</v>
      </c>
      <c r="AG109" s="480">
        <v>14245.706</v>
      </c>
      <c r="AH109" s="480">
        <v>13520.204</v>
      </c>
      <c r="AI109" s="480">
        <v>10021.272999999999</v>
      </c>
      <c r="AJ109" s="480">
        <v>13736.474</v>
      </c>
      <c r="AK109" s="480">
        <v>12209</v>
      </c>
      <c r="AL109" s="480">
        <v>6695.1869999999999</v>
      </c>
      <c r="AM109" s="480">
        <v>947.49099999999999</v>
      </c>
      <c r="AN109" s="480">
        <v>429.86</v>
      </c>
      <c r="AO109" s="480">
        <v>260.90499999999997</v>
      </c>
      <c r="AP109" s="480">
        <v>631.30399999999997</v>
      </c>
      <c r="AQ109" s="480">
        <v>581.98699999999997</v>
      </c>
      <c r="AR109" s="482">
        <f t="shared" si="8"/>
        <v>-0.97088634937481288</v>
      </c>
      <c r="AS109" s="483"/>
      <c r="AT109" s="496">
        <f t="shared" si="12"/>
        <v>2.0629221899389436</v>
      </c>
      <c r="AU109" s="497">
        <f t="shared" si="12"/>
        <v>1.7914801058213494</v>
      </c>
      <c r="AV109" s="498">
        <f t="shared" si="12"/>
        <v>1.8938825209222232</v>
      </c>
      <c r="AW109" s="497">
        <f t="shared" si="12"/>
        <v>2.0753085303187953</v>
      </c>
      <c r="AX109" s="497">
        <f t="shared" si="12"/>
        <v>1.9061905800128032</v>
      </c>
      <c r="AY109" s="497">
        <f t="shared" si="12"/>
        <v>1.3856443292457652</v>
      </c>
      <c r="AZ109" s="497">
        <f t="shared" si="12"/>
        <v>1.06032880510488</v>
      </c>
      <c r="BA109" s="497">
        <f t="shared" si="12"/>
        <v>1.3027887986649151</v>
      </c>
      <c r="BB109" s="497">
        <f t="shared" si="12"/>
        <v>1.3765947243414227</v>
      </c>
      <c r="BC109" s="497">
        <f t="shared" si="12"/>
        <v>1.3651053616154334</v>
      </c>
      <c r="BD109" s="497">
        <f t="shared" si="12"/>
        <v>0.11374756692926279</v>
      </c>
      <c r="BE109" s="497">
        <f t="shared" si="12"/>
        <v>7.4356896766059999E-2</v>
      </c>
      <c r="BF109" s="497">
        <f t="shared" si="12"/>
        <v>9.1657890883095575E-2</v>
      </c>
      <c r="BG109" s="497">
        <f t="shared" si="12"/>
        <v>8.8087392751107982E-2</v>
      </c>
      <c r="BH109" s="497">
        <f t="shared" si="12"/>
        <v>8.8241298040197078E-2</v>
      </c>
      <c r="BI109" s="540">
        <f t="shared" si="9"/>
        <v>-0.95340719550163644</v>
      </c>
      <c r="BJ109" s="491"/>
      <c r="BK109" s="491" t="s">
        <v>453</v>
      </c>
      <c r="BL109" s="491" t="s">
        <v>739</v>
      </c>
      <c r="BM109" s="491"/>
      <c r="BN109" s="468"/>
    </row>
    <row r="110" spans="1:66" s="409" customFormat="1" ht="114.75" x14ac:dyDescent="0.2">
      <c r="A110" s="468">
        <v>109</v>
      </c>
      <c r="B110" s="469">
        <v>121</v>
      </c>
      <c r="C110" s="487"/>
      <c r="D110" s="488"/>
      <c r="E110" s="489"/>
      <c r="F110" s="490" t="s">
        <v>355</v>
      </c>
      <c r="G110" s="487"/>
      <c r="H110" s="487"/>
      <c r="I110" s="488">
        <v>3136</v>
      </c>
      <c r="J110" s="491" t="s">
        <v>177</v>
      </c>
      <c r="K110" s="480">
        <v>24000519.375</v>
      </c>
      <c r="L110" s="480">
        <v>21069827.550000001</v>
      </c>
      <c r="M110" s="492">
        <v>28262163.298999999</v>
      </c>
      <c r="N110" s="480">
        <v>23010120.899999999</v>
      </c>
      <c r="O110" s="480">
        <v>16804708.550000001</v>
      </c>
      <c r="P110" s="480">
        <v>19531900.574999999</v>
      </c>
      <c r="Q110" s="480">
        <v>21720031.199999999</v>
      </c>
      <c r="R110" s="480">
        <v>24132941.699999999</v>
      </c>
      <c r="S110" s="480">
        <v>18368932.793000001</v>
      </c>
      <c r="T110" s="480">
        <v>8773874.1150000002</v>
      </c>
      <c r="U110" s="480">
        <v>19403016.027000003</v>
      </c>
      <c r="V110" s="480">
        <v>18007004.989</v>
      </c>
      <c r="W110" s="480">
        <v>13719974.935000001</v>
      </c>
      <c r="X110" s="480">
        <v>18903824.221999999</v>
      </c>
      <c r="Y110" s="480">
        <v>18037398.384</v>
      </c>
      <c r="Z110" s="493">
        <v>70.333333333333329</v>
      </c>
      <c r="AA110" s="482">
        <f t="shared" si="7"/>
        <v>-0.36178281212329499</v>
      </c>
      <c r="AB110" s="494"/>
      <c r="AC110" s="480">
        <v>24231.587</v>
      </c>
      <c r="AD110" s="480">
        <v>18859.868000000002</v>
      </c>
      <c r="AE110" s="495">
        <v>26425.398999999998</v>
      </c>
      <c r="AF110" s="480">
        <v>23569.432000000001</v>
      </c>
      <c r="AG110" s="480">
        <v>15885.689</v>
      </c>
      <c r="AH110" s="480">
        <v>13536.85</v>
      </c>
      <c r="AI110" s="480">
        <v>11585.236000000001</v>
      </c>
      <c r="AJ110" s="480">
        <v>15281.733</v>
      </c>
      <c r="AK110" s="480">
        <v>12864.287</v>
      </c>
      <c r="AL110" s="480">
        <v>5756.53</v>
      </c>
      <c r="AM110" s="480">
        <v>1525.761</v>
      </c>
      <c r="AN110" s="480">
        <v>800.29700000000003</v>
      </c>
      <c r="AO110" s="480">
        <v>610.49800000000005</v>
      </c>
      <c r="AP110" s="480">
        <v>2544.8980000000001</v>
      </c>
      <c r="AQ110" s="480">
        <v>3527.665</v>
      </c>
      <c r="AR110" s="482">
        <f t="shared" si="8"/>
        <v>-0.86650475930372894</v>
      </c>
      <c r="AS110" s="483"/>
      <c r="AT110" s="496">
        <f t="shared" si="12"/>
        <v>2.0192552187216992</v>
      </c>
      <c r="AU110" s="497">
        <f t="shared" si="12"/>
        <v>1.7902251886252389</v>
      </c>
      <c r="AV110" s="498">
        <f t="shared" si="12"/>
        <v>1.8700195537356481</v>
      </c>
      <c r="AW110" s="497">
        <f t="shared" si="12"/>
        <v>2.0486143556073189</v>
      </c>
      <c r="AX110" s="497">
        <f t="shared" si="12"/>
        <v>1.8906235657386632</v>
      </c>
      <c r="AY110" s="497">
        <f t="shared" si="12"/>
        <v>1.3861272688769051</v>
      </c>
      <c r="AZ110" s="497">
        <f t="shared" si="12"/>
        <v>1.0667789464317161</v>
      </c>
      <c r="BA110" s="497">
        <f t="shared" si="12"/>
        <v>1.2664625133536871</v>
      </c>
      <c r="BB110" s="497">
        <f t="shared" si="12"/>
        <v>1.4006569837200666</v>
      </c>
      <c r="BC110" s="497">
        <f t="shared" si="12"/>
        <v>1.3121979924828224</v>
      </c>
      <c r="BD110" s="497">
        <f t="shared" si="12"/>
        <v>0.15727049834694237</v>
      </c>
      <c r="BE110" s="497">
        <f t="shared" si="12"/>
        <v>8.888729697013803E-2</v>
      </c>
      <c r="BF110" s="497">
        <f t="shared" si="12"/>
        <v>8.8994040133791252E-2</v>
      </c>
      <c r="BG110" s="497">
        <f t="shared" si="12"/>
        <v>0.2692468963013615</v>
      </c>
      <c r="BH110" s="497">
        <f t="shared" si="12"/>
        <v>0.39115008992973188</v>
      </c>
      <c r="BI110" s="540">
        <f t="shared" si="9"/>
        <v>-0.79083101609908302</v>
      </c>
      <c r="BJ110" s="491"/>
      <c r="BK110" s="491" t="s">
        <v>563</v>
      </c>
      <c r="BL110" s="491" t="s">
        <v>740</v>
      </c>
      <c r="BM110" s="491"/>
      <c r="BN110" s="468"/>
    </row>
    <row r="111" spans="1:66" s="409" customFormat="1" ht="102" x14ac:dyDescent="0.2">
      <c r="A111" s="468">
        <v>110</v>
      </c>
      <c r="B111" s="469">
        <v>122</v>
      </c>
      <c r="C111" s="487"/>
      <c r="D111" s="488"/>
      <c r="E111" s="489"/>
      <c r="F111" s="490">
        <v>6</v>
      </c>
      <c r="G111" s="487"/>
      <c r="H111" s="487"/>
      <c r="I111" s="488">
        <v>3140</v>
      </c>
      <c r="J111" s="491" t="s">
        <v>178</v>
      </c>
      <c r="K111" s="480">
        <v>32618265</v>
      </c>
      <c r="L111" s="480">
        <v>36195127.799999997</v>
      </c>
      <c r="M111" s="492">
        <v>43706301.700000003</v>
      </c>
      <c r="N111" s="480">
        <v>44638952.875</v>
      </c>
      <c r="O111" s="480">
        <v>42442798.049999997</v>
      </c>
      <c r="P111" s="480">
        <v>35901517.225000001</v>
      </c>
      <c r="Q111" s="480">
        <v>43024604.600000001</v>
      </c>
      <c r="R111" s="480">
        <v>45330021.600000001</v>
      </c>
      <c r="S111" s="480">
        <v>39746359.148999996</v>
      </c>
      <c r="T111" s="480">
        <v>21171993.844999999</v>
      </c>
      <c r="U111" s="480">
        <v>33014943.984999999</v>
      </c>
      <c r="V111" s="480">
        <v>15933765.466</v>
      </c>
      <c r="W111" s="480">
        <v>30969189.066</v>
      </c>
      <c r="X111" s="480">
        <v>39141748.913000003</v>
      </c>
      <c r="Y111" s="480">
        <v>37275494.175999999</v>
      </c>
      <c r="Z111" s="493">
        <v>71.5</v>
      </c>
      <c r="AA111" s="482">
        <f t="shared" si="7"/>
        <v>-0.14713684923837891</v>
      </c>
      <c r="AB111" s="494"/>
      <c r="AC111" s="480">
        <v>25712.955000000002</v>
      </c>
      <c r="AD111" s="480">
        <v>31381.953000000001</v>
      </c>
      <c r="AE111" s="495">
        <v>39937.497000000003</v>
      </c>
      <c r="AF111" s="480">
        <v>44223.82</v>
      </c>
      <c r="AG111" s="480">
        <v>38785.945</v>
      </c>
      <c r="AH111" s="480">
        <v>28009.978999999999</v>
      </c>
      <c r="AI111" s="480">
        <v>26028.297999999999</v>
      </c>
      <c r="AJ111" s="480">
        <v>31452.844000000001</v>
      </c>
      <c r="AK111" s="480">
        <v>31584.393</v>
      </c>
      <c r="AL111" s="480">
        <v>19403.866000000002</v>
      </c>
      <c r="AM111" s="480">
        <v>974.51700000000005</v>
      </c>
      <c r="AN111" s="480">
        <v>709.51</v>
      </c>
      <c r="AO111" s="480">
        <v>1415.538</v>
      </c>
      <c r="AP111" s="480">
        <v>1722.761</v>
      </c>
      <c r="AQ111" s="480">
        <v>1643.64</v>
      </c>
      <c r="AR111" s="482">
        <f t="shared" si="8"/>
        <v>-0.95884469174420217</v>
      </c>
      <c r="AS111" s="483"/>
      <c r="AT111" s="496">
        <f t="shared" si="12"/>
        <v>1.5765985713832418</v>
      </c>
      <c r="AU111" s="497">
        <f t="shared" si="12"/>
        <v>1.734042944862872</v>
      </c>
      <c r="AV111" s="498">
        <f t="shared" si="12"/>
        <v>1.8275395284703302</v>
      </c>
      <c r="AW111" s="497">
        <f t="shared" si="12"/>
        <v>1.9814004205626206</v>
      </c>
      <c r="AX111" s="497">
        <f t="shared" si="12"/>
        <v>1.8276808684624413</v>
      </c>
      <c r="AY111" s="497">
        <f t="shared" si="12"/>
        <v>1.5603785669813011</v>
      </c>
      <c r="AZ111" s="497">
        <f t="shared" si="12"/>
        <v>1.2099261918609241</v>
      </c>
      <c r="BA111" s="497">
        <f t="shared" si="12"/>
        <v>1.3877268481160396</v>
      </c>
      <c r="BB111" s="497">
        <f t="shared" si="12"/>
        <v>1.5892974187445621</v>
      </c>
      <c r="BC111" s="497">
        <f t="shared" si="12"/>
        <v>1.8329748385584799</v>
      </c>
      <c r="BD111" s="497">
        <f t="shared" si="12"/>
        <v>5.9034902524309103E-2</v>
      </c>
      <c r="BE111" s="497">
        <f t="shared" si="12"/>
        <v>8.9057417283312734E-2</v>
      </c>
      <c r="BF111" s="497">
        <f t="shared" si="12"/>
        <v>9.1415890612006376E-2</v>
      </c>
      <c r="BG111" s="497">
        <f t="shared" si="12"/>
        <v>8.8026776924514272E-2</v>
      </c>
      <c r="BH111" s="497">
        <f t="shared" si="12"/>
        <v>8.818877046884413E-2</v>
      </c>
      <c r="BI111" s="540">
        <f t="shared" si="9"/>
        <v>-0.95174453460787289</v>
      </c>
      <c r="BJ111" s="491" t="s">
        <v>320</v>
      </c>
      <c r="BK111" s="491" t="s">
        <v>453</v>
      </c>
      <c r="BL111" s="491" t="s">
        <v>741</v>
      </c>
      <c r="BM111" s="491"/>
      <c r="BN111" s="468"/>
    </row>
    <row r="112" spans="1:66" s="409" customFormat="1" ht="102" x14ac:dyDescent="0.2">
      <c r="A112" s="468">
        <v>111</v>
      </c>
      <c r="B112" s="469">
        <v>123</v>
      </c>
      <c r="C112" s="487"/>
      <c r="D112" s="488"/>
      <c r="E112" s="489"/>
      <c r="F112" s="490" t="s">
        <v>351</v>
      </c>
      <c r="G112" s="487"/>
      <c r="H112" s="487"/>
      <c r="I112" s="488">
        <v>3797</v>
      </c>
      <c r="J112" s="491" t="s">
        <v>176</v>
      </c>
      <c r="K112" s="480">
        <v>25333720.300000001</v>
      </c>
      <c r="L112" s="480">
        <v>18506237.75</v>
      </c>
      <c r="M112" s="492">
        <v>25632654.899999999</v>
      </c>
      <c r="N112" s="480">
        <v>28548215.399</v>
      </c>
      <c r="O112" s="480">
        <v>20938494.800000001</v>
      </c>
      <c r="P112" s="480">
        <v>25722703.800000001</v>
      </c>
      <c r="Q112" s="480">
        <v>24362464.225000001</v>
      </c>
      <c r="R112" s="480">
        <v>24902961.649999999</v>
      </c>
      <c r="S112" s="480">
        <v>23994237.299999997</v>
      </c>
      <c r="T112" s="480">
        <v>8752859.4350000005</v>
      </c>
      <c r="U112" s="480">
        <v>22095252.078000002</v>
      </c>
      <c r="V112" s="480">
        <v>15377316.140999999</v>
      </c>
      <c r="W112" s="480">
        <v>10709714.030000001</v>
      </c>
      <c r="X112" s="480">
        <v>17640516.262000002</v>
      </c>
      <c r="Y112" s="480">
        <v>16222373.052999999</v>
      </c>
      <c r="Z112" s="493">
        <v>77</v>
      </c>
      <c r="AA112" s="482">
        <f t="shared" si="7"/>
        <v>-0.36712084189921346</v>
      </c>
      <c r="AB112" s="494"/>
      <c r="AC112" s="480">
        <v>25292.079000000002</v>
      </c>
      <c r="AD112" s="480">
        <v>16652.05</v>
      </c>
      <c r="AE112" s="495">
        <v>24765.883000000002</v>
      </c>
      <c r="AF112" s="480">
        <v>29422.382000000001</v>
      </c>
      <c r="AG112" s="480">
        <v>20032.763999999999</v>
      </c>
      <c r="AH112" s="480">
        <v>17937.654999999999</v>
      </c>
      <c r="AI112" s="480">
        <v>13017.594000000001</v>
      </c>
      <c r="AJ112" s="480">
        <v>15064.824000000001</v>
      </c>
      <c r="AK112" s="480">
        <v>16330.689</v>
      </c>
      <c r="AL112" s="480">
        <v>5605.9349999999995</v>
      </c>
      <c r="AM112" s="480">
        <v>3909.4809999999998</v>
      </c>
      <c r="AN112" s="480">
        <v>721.702</v>
      </c>
      <c r="AO112" s="480">
        <v>490.36799999999999</v>
      </c>
      <c r="AP112" s="480">
        <v>2374.451</v>
      </c>
      <c r="AQ112" s="480">
        <v>3131.797</v>
      </c>
      <c r="AR112" s="482">
        <f t="shared" si="8"/>
        <v>-0.87354389908084451</v>
      </c>
      <c r="AS112" s="483"/>
      <c r="AT112" s="496">
        <f t="shared" si="12"/>
        <v>1.9967125791627216</v>
      </c>
      <c r="AU112" s="497">
        <f t="shared" si="12"/>
        <v>1.7996148352735823</v>
      </c>
      <c r="AV112" s="498">
        <f t="shared" si="12"/>
        <v>1.9323697132909945</v>
      </c>
      <c r="AW112" s="497">
        <f t="shared" si="12"/>
        <v>2.0612414183361261</v>
      </c>
      <c r="AX112" s="497">
        <f t="shared" si="12"/>
        <v>1.9134865415445239</v>
      </c>
      <c r="AY112" s="497">
        <f t="shared" si="12"/>
        <v>1.3946943633507143</v>
      </c>
      <c r="AZ112" s="497">
        <f t="shared" si="12"/>
        <v>1.0686598760926451</v>
      </c>
      <c r="BA112" s="497">
        <f t="shared" si="12"/>
        <v>1.2098821185792574</v>
      </c>
      <c r="BB112" s="497">
        <f t="shared" si="12"/>
        <v>1.361217595359866</v>
      </c>
      <c r="BC112" s="497">
        <f t="shared" si="12"/>
        <v>1.2809379704153787</v>
      </c>
      <c r="BD112" s="497">
        <f t="shared" si="12"/>
        <v>0.35387521139825573</v>
      </c>
      <c r="BE112" s="497">
        <f t="shared" si="12"/>
        <v>9.3865794704675584E-2</v>
      </c>
      <c r="BF112" s="497">
        <f t="shared" si="12"/>
        <v>9.1574433944059272E-2</v>
      </c>
      <c r="BG112" s="497">
        <f t="shared" si="12"/>
        <v>0.26920425283866328</v>
      </c>
      <c r="BH112" s="497">
        <f t="shared" si="12"/>
        <v>0.38610836895047701</v>
      </c>
      <c r="BI112" s="540">
        <f t="shared" si="9"/>
        <v>-0.80018918414276907</v>
      </c>
      <c r="BJ112" s="491"/>
      <c r="BK112" s="491" t="s">
        <v>564</v>
      </c>
      <c r="BL112" s="491" t="s">
        <v>742</v>
      </c>
      <c r="BM112" s="491"/>
      <c r="BN112" s="468"/>
    </row>
    <row r="113" spans="1:66" s="409" customFormat="1" ht="63.75" x14ac:dyDescent="0.2">
      <c r="A113" s="468">
        <v>112</v>
      </c>
      <c r="B113" s="469">
        <v>124</v>
      </c>
      <c r="C113" s="487"/>
      <c r="D113" s="488"/>
      <c r="E113" s="489">
        <v>2872</v>
      </c>
      <c r="F113" s="490" t="s">
        <v>366</v>
      </c>
      <c r="G113" s="487" t="s">
        <v>180</v>
      </c>
      <c r="H113" s="487" t="s">
        <v>9</v>
      </c>
      <c r="I113" s="488">
        <v>602</v>
      </c>
      <c r="J113" s="491" t="s">
        <v>181</v>
      </c>
      <c r="K113" s="480">
        <v>42691938.927000001</v>
      </c>
      <c r="L113" s="480">
        <v>39167092.332000002</v>
      </c>
      <c r="M113" s="492">
        <v>40179290.879999995</v>
      </c>
      <c r="N113" s="480">
        <v>43947791.546999998</v>
      </c>
      <c r="O113" s="480">
        <v>40146369.585000001</v>
      </c>
      <c r="P113" s="480">
        <v>34514358.756999999</v>
      </c>
      <c r="Q113" s="480">
        <v>33139741.568999998</v>
      </c>
      <c r="R113" s="480">
        <v>45527719.728</v>
      </c>
      <c r="S113" s="480">
        <v>44865514.504000008</v>
      </c>
      <c r="T113" s="480">
        <v>31917564.995999999</v>
      </c>
      <c r="U113" s="480">
        <v>31863006.741999999</v>
      </c>
      <c r="V113" s="480">
        <v>29568239.916000001</v>
      </c>
      <c r="W113" s="480">
        <v>9956682.7690000013</v>
      </c>
      <c r="X113" s="480">
        <v>6543022.6140000001</v>
      </c>
      <c r="Y113" s="480">
        <v>7011157.1310000001</v>
      </c>
      <c r="Z113" s="493">
        <v>13</v>
      </c>
      <c r="AA113" s="482">
        <f t="shared" si="7"/>
        <v>-0.8255032137839462</v>
      </c>
      <c r="AB113" s="494"/>
      <c r="AC113" s="480">
        <v>132261.72500000001</v>
      </c>
      <c r="AD113" s="480">
        <v>111803.26</v>
      </c>
      <c r="AE113" s="495">
        <v>85124.878999999986</v>
      </c>
      <c r="AF113" s="480">
        <v>95423.482000000004</v>
      </c>
      <c r="AG113" s="480">
        <v>90917.357999999993</v>
      </c>
      <c r="AH113" s="480">
        <v>83473.247000000003</v>
      </c>
      <c r="AI113" s="480">
        <v>73389.659</v>
      </c>
      <c r="AJ113" s="480">
        <v>95908.725000000006</v>
      </c>
      <c r="AK113" s="480">
        <v>94720.467000000004</v>
      </c>
      <c r="AL113" s="480">
        <v>70125.638000000006</v>
      </c>
      <c r="AM113" s="480">
        <v>70826.600000000006</v>
      </c>
      <c r="AN113" s="480">
        <v>84609.668000000005</v>
      </c>
      <c r="AO113" s="480">
        <v>30273.137000000002</v>
      </c>
      <c r="AP113" s="480">
        <v>20104.433000000001</v>
      </c>
      <c r="AQ113" s="480">
        <v>18299.332999999999</v>
      </c>
      <c r="AR113" s="482">
        <f t="shared" si="8"/>
        <v>-0.78502955640030925</v>
      </c>
      <c r="AS113" s="483"/>
      <c r="AT113" s="496">
        <f t="shared" si="12"/>
        <v>6.1960982950977037</v>
      </c>
      <c r="AU113" s="497">
        <f t="shared" si="12"/>
        <v>5.7090405921531913</v>
      </c>
      <c r="AV113" s="498">
        <f t="shared" si="12"/>
        <v>4.2372514365290854</v>
      </c>
      <c r="AW113" s="497">
        <f t="shared" si="12"/>
        <v>4.3425837176800695</v>
      </c>
      <c r="AX113" s="497">
        <f t="shared" si="12"/>
        <v>4.5292941274555352</v>
      </c>
      <c r="AY113" s="497">
        <f t="shared" si="12"/>
        <v>4.8370156657232082</v>
      </c>
      <c r="AZ113" s="497">
        <f t="shared" si="12"/>
        <v>4.4291026740323822</v>
      </c>
      <c r="BA113" s="497">
        <f t="shared" si="12"/>
        <v>4.213201345158307</v>
      </c>
      <c r="BB113" s="497">
        <f t="shared" si="12"/>
        <v>4.2224175091786877</v>
      </c>
      <c r="BC113" s="497">
        <f t="shared" si="12"/>
        <v>4.3941721750257798</v>
      </c>
      <c r="BD113" s="497">
        <f t="shared" si="12"/>
        <v>4.4456946937553399</v>
      </c>
      <c r="BE113" s="497">
        <f t="shared" si="12"/>
        <v>5.7230101108734521</v>
      </c>
      <c r="BF113" s="497">
        <f t="shared" si="12"/>
        <v>6.0809684715987959</v>
      </c>
      <c r="BG113" s="497">
        <f t="shared" si="12"/>
        <v>6.1453044520992082</v>
      </c>
      <c r="BH113" s="497">
        <f t="shared" si="12"/>
        <v>5.2200607283750804</v>
      </c>
      <c r="BI113" s="540">
        <f t="shared" si="9"/>
        <v>0.23194500174647562</v>
      </c>
      <c r="BJ113" s="491"/>
      <c r="BK113" s="491" t="s">
        <v>502</v>
      </c>
      <c r="BL113" s="491" t="s">
        <v>726</v>
      </c>
      <c r="BM113" s="491"/>
      <c r="BN113" s="468"/>
    </row>
    <row r="114" spans="1:66" s="409" customFormat="1" ht="102" x14ac:dyDescent="0.2">
      <c r="A114" s="468">
        <v>113</v>
      </c>
      <c r="B114" s="469">
        <v>125</v>
      </c>
      <c r="C114" s="487"/>
      <c r="D114" s="488"/>
      <c r="E114" s="489"/>
      <c r="F114" s="490">
        <v>5</v>
      </c>
      <c r="G114" s="487"/>
      <c r="H114" s="487"/>
      <c r="I114" s="488">
        <v>3297</v>
      </c>
      <c r="J114" s="491" t="s">
        <v>179</v>
      </c>
      <c r="K114" s="480">
        <v>37824755.174999997</v>
      </c>
      <c r="L114" s="480">
        <v>35232657.75</v>
      </c>
      <c r="M114" s="492">
        <v>39388916.875</v>
      </c>
      <c r="N114" s="480">
        <v>29670346.125</v>
      </c>
      <c r="O114" s="480">
        <v>32843804.725000001</v>
      </c>
      <c r="P114" s="480">
        <v>34623655</v>
      </c>
      <c r="Q114" s="480">
        <v>35301392.100000001</v>
      </c>
      <c r="R114" s="480">
        <v>32937940.609999999</v>
      </c>
      <c r="S114" s="480">
        <v>38870297.017999999</v>
      </c>
      <c r="T114" s="480">
        <v>35093118.115000002</v>
      </c>
      <c r="U114" s="480">
        <v>30764097.046</v>
      </c>
      <c r="V114" s="480">
        <v>25989645.120000001</v>
      </c>
      <c r="W114" s="480">
        <v>7945210.727</v>
      </c>
      <c r="X114" s="480">
        <v>15564936.857000001</v>
      </c>
      <c r="Y114" s="480">
        <v>24179949.173</v>
      </c>
      <c r="Z114" s="493">
        <v>74</v>
      </c>
      <c r="AA114" s="482">
        <f t="shared" si="7"/>
        <v>-0.38612302415589078</v>
      </c>
      <c r="AB114" s="494"/>
      <c r="AC114" s="480">
        <v>23775.475999999999</v>
      </c>
      <c r="AD114" s="480">
        <v>24131.589</v>
      </c>
      <c r="AE114" s="495">
        <v>30400.954000000002</v>
      </c>
      <c r="AF114" s="480">
        <v>43696.934999999998</v>
      </c>
      <c r="AG114" s="480">
        <v>50234.14</v>
      </c>
      <c r="AH114" s="480">
        <v>51089.546999999999</v>
      </c>
      <c r="AI114" s="480">
        <v>49594.034</v>
      </c>
      <c r="AJ114" s="480">
        <v>36550.146999999997</v>
      </c>
      <c r="AK114" s="480">
        <v>29428.246999999999</v>
      </c>
      <c r="AL114" s="480">
        <v>27882.929</v>
      </c>
      <c r="AM114" s="480">
        <v>27688.151999999998</v>
      </c>
      <c r="AN114" s="480">
        <v>19487.357</v>
      </c>
      <c r="AO114" s="480">
        <v>5864.2110000000002</v>
      </c>
      <c r="AP114" s="480">
        <v>12919.317999999999</v>
      </c>
      <c r="AQ114" s="480">
        <v>31275.881000000001</v>
      </c>
      <c r="AR114" s="482">
        <f t="shared" si="8"/>
        <v>2.8779590272068424E-2</v>
      </c>
      <c r="AS114" s="483"/>
      <c r="AT114" s="496">
        <f t="shared" si="12"/>
        <v>1.2571383946836083</v>
      </c>
      <c r="AU114" s="497">
        <f t="shared" si="12"/>
        <v>1.3698421033820534</v>
      </c>
      <c r="AV114" s="498">
        <f t="shared" si="12"/>
        <v>1.543629853873711</v>
      </c>
      <c r="AW114" s="497">
        <f t="shared" si="12"/>
        <v>2.9454954664773059</v>
      </c>
      <c r="AX114" s="497">
        <f t="shared" si="12"/>
        <v>3.0589720296176801</v>
      </c>
      <c r="AY114" s="497">
        <f t="shared" si="12"/>
        <v>2.9511354015051272</v>
      </c>
      <c r="AZ114" s="497">
        <f t="shared" si="12"/>
        <v>2.809749477273447</v>
      </c>
      <c r="BA114" s="497">
        <f t="shared" si="12"/>
        <v>2.2193340763328311</v>
      </c>
      <c r="BB114" s="497">
        <f t="shared" si="12"/>
        <v>1.5141765953767943</v>
      </c>
      <c r="BC114" s="497">
        <f t="shared" si="12"/>
        <v>1.5890824467992704</v>
      </c>
      <c r="BD114" s="497">
        <f t="shared" si="12"/>
        <v>1.8000302078490589</v>
      </c>
      <c r="BE114" s="497">
        <f t="shared" si="12"/>
        <v>1.4996247089964112</v>
      </c>
      <c r="BF114" s="497">
        <f t="shared" si="12"/>
        <v>1.4761624836637262</v>
      </c>
      <c r="BG114" s="497">
        <f t="shared" si="12"/>
        <v>1.6600540199672973</v>
      </c>
      <c r="BH114" s="497">
        <f t="shared" si="12"/>
        <v>2.58692694316525</v>
      </c>
      <c r="BI114" s="540">
        <f t="shared" si="9"/>
        <v>0.6758725783084617</v>
      </c>
      <c r="BJ114" s="491"/>
      <c r="BK114" s="491" t="s">
        <v>565</v>
      </c>
      <c r="BL114" s="491" t="s">
        <v>743</v>
      </c>
      <c r="BM114" s="491"/>
      <c r="BN114" s="468"/>
    </row>
    <row r="115" spans="1:66" s="409" customFormat="1" ht="114.75" x14ac:dyDescent="0.2">
      <c r="A115" s="468">
        <v>114</v>
      </c>
      <c r="B115" s="469">
        <v>126</v>
      </c>
      <c r="C115" s="487"/>
      <c r="D115" s="488"/>
      <c r="E115" s="489">
        <v>2876</v>
      </c>
      <c r="F115" s="490" t="s">
        <v>367</v>
      </c>
      <c r="G115" s="487" t="s">
        <v>183</v>
      </c>
      <c r="H115" s="487" t="s">
        <v>9</v>
      </c>
      <c r="I115" s="488">
        <v>703</v>
      </c>
      <c r="J115" s="491" t="s">
        <v>182</v>
      </c>
      <c r="K115" s="480">
        <v>76417096.594999999</v>
      </c>
      <c r="L115" s="480">
        <v>71461716.864999995</v>
      </c>
      <c r="M115" s="492">
        <v>64572198.230999999</v>
      </c>
      <c r="N115" s="480">
        <v>64950420.046000004</v>
      </c>
      <c r="O115" s="480">
        <v>73409278.243999988</v>
      </c>
      <c r="P115" s="480">
        <v>71978196.261999995</v>
      </c>
      <c r="Q115" s="480">
        <v>69863417.000999987</v>
      </c>
      <c r="R115" s="480">
        <v>66833666.494000003</v>
      </c>
      <c r="S115" s="480">
        <v>67655914.713</v>
      </c>
      <c r="T115" s="480">
        <v>65722515.904999994</v>
      </c>
      <c r="U115" s="480">
        <v>65515794.431999996</v>
      </c>
      <c r="V115" s="480">
        <v>70033789.140000001</v>
      </c>
      <c r="W115" s="480">
        <v>53948938.513999999</v>
      </c>
      <c r="X115" s="480">
        <v>52177319.333999999</v>
      </c>
      <c r="Y115" s="480">
        <v>57065139.171999991</v>
      </c>
      <c r="Z115" s="493">
        <v>16.5</v>
      </c>
      <c r="AA115" s="482">
        <f t="shared" si="7"/>
        <v>-0.11625837844553971</v>
      </c>
      <c r="AB115" s="494"/>
      <c r="AC115" s="480">
        <v>126190.31300000001</v>
      </c>
      <c r="AD115" s="480">
        <v>118306.674</v>
      </c>
      <c r="AE115" s="495">
        <v>74451.653000000006</v>
      </c>
      <c r="AF115" s="480">
        <v>72341.744999999995</v>
      </c>
      <c r="AG115" s="480">
        <v>72850.11</v>
      </c>
      <c r="AH115" s="480">
        <v>72428.678</v>
      </c>
      <c r="AI115" s="480">
        <v>67156.740000000005</v>
      </c>
      <c r="AJ115" s="480">
        <v>57435.004000000001</v>
      </c>
      <c r="AK115" s="480">
        <v>59635.254000000001</v>
      </c>
      <c r="AL115" s="480">
        <v>56397.043999999994</v>
      </c>
      <c r="AM115" s="480">
        <v>109663.19100000001</v>
      </c>
      <c r="AN115" s="480">
        <v>142925.503</v>
      </c>
      <c r="AO115" s="480">
        <v>4988.9369999999999</v>
      </c>
      <c r="AP115" s="480">
        <v>9434.0169999999998</v>
      </c>
      <c r="AQ115" s="480">
        <v>13747.763000000001</v>
      </c>
      <c r="AR115" s="482">
        <f t="shared" si="8"/>
        <v>-0.81534643696896836</v>
      </c>
      <c r="AS115" s="483"/>
      <c r="AT115" s="496">
        <f t="shared" si="12"/>
        <v>3.3026722715936501</v>
      </c>
      <c r="AU115" s="497">
        <f t="shared" si="12"/>
        <v>3.3110504250407504</v>
      </c>
      <c r="AV115" s="498">
        <f t="shared" si="12"/>
        <v>2.3059971640939754</v>
      </c>
      <c r="AW115" s="497">
        <f t="shared" si="12"/>
        <v>2.2275989885443455</v>
      </c>
      <c r="AX115" s="497">
        <f t="shared" si="12"/>
        <v>1.9847657337771007</v>
      </c>
      <c r="AY115" s="497">
        <f t="shared" si="12"/>
        <v>2.0125171721825388</v>
      </c>
      <c r="AZ115" s="497">
        <f t="shared" si="12"/>
        <v>1.9225151841353181</v>
      </c>
      <c r="BA115" s="497">
        <f t="shared" si="12"/>
        <v>1.7187446690555643</v>
      </c>
      <c r="BB115" s="497">
        <f t="shared" si="12"/>
        <v>1.7628984621071471</v>
      </c>
      <c r="BC115" s="497">
        <f t="shared" si="12"/>
        <v>1.7162168314286781</v>
      </c>
      <c r="BD115" s="497">
        <f t="shared" si="12"/>
        <v>3.3476871325683573</v>
      </c>
      <c r="BE115" s="497">
        <f t="shared" si="12"/>
        <v>4.0816155959885849</v>
      </c>
      <c r="BF115" s="497">
        <f t="shared" si="12"/>
        <v>0.18495033034636438</v>
      </c>
      <c r="BG115" s="497">
        <f t="shared" si="12"/>
        <v>0.36161370957409716</v>
      </c>
      <c r="BH115" s="497">
        <f t="shared" si="12"/>
        <v>0.48182702082134166</v>
      </c>
      <c r="BI115" s="540">
        <f t="shared" si="9"/>
        <v>-0.79105480773188586</v>
      </c>
      <c r="BJ115" s="491" t="s">
        <v>377</v>
      </c>
      <c r="BK115" s="491" t="s">
        <v>566</v>
      </c>
      <c r="BL115" s="491" t="s">
        <v>744</v>
      </c>
      <c r="BM115" s="491" t="s">
        <v>458</v>
      </c>
      <c r="BN115" s="468"/>
    </row>
    <row r="116" spans="1:66" s="409" customFormat="1" ht="89.25" x14ac:dyDescent="0.2">
      <c r="A116" s="468">
        <v>115</v>
      </c>
      <c r="B116" s="469">
        <v>127</v>
      </c>
      <c r="C116" s="487"/>
      <c r="D116" s="488"/>
      <c r="E116" s="489">
        <v>6019</v>
      </c>
      <c r="F116" s="490">
        <v>1</v>
      </c>
      <c r="G116" s="487" t="s">
        <v>266</v>
      </c>
      <c r="H116" s="487" t="s">
        <v>9</v>
      </c>
      <c r="I116" s="488">
        <v>3298</v>
      </c>
      <c r="J116" s="491" t="s">
        <v>265</v>
      </c>
      <c r="K116" s="480">
        <v>79135320.974999994</v>
      </c>
      <c r="L116" s="480">
        <v>86748793.049999997</v>
      </c>
      <c r="M116" s="492">
        <v>88046485.625</v>
      </c>
      <c r="N116" s="480">
        <v>82380436.525000006</v>
      </c>
      <c r="O116" s="480">
        <v>82627508.5</v>
      </c>
      <c r="P116" s="480">
        <v>87368064.150000006</v>
      </c>
      <c r="Q116" s="480">
        <v>83026147.875</v>
      </c>
      <c r="R116" s="480">
        <v>71436434.099999994</v>
      </c>
      <c r="S116" s="480">
        <v>87821760.339000002</v>
      </c>
      <c r="T116" s="480">
        <v>67129963.025000006</v>
      </c>
      <c r="U116" s="480">
        <v>88409026.566</v>
      </c>
      <c r="V116" s="480">
        <v>66742424.270999998</v>
      </c>
      <c r="W116" s="480">
        <v>45482538.957000002</v>
      </c>
      <c r="X116" s="480">
        <v>89712237.920000002</v>
      </c>
      <c r="Y116" s="480">
        <v>69594206.414000005</v>
      </c>
      <c r="Z116" s="493">
        <v>75</v>
      </c>
      <c r="AA116" s="482">
        <f t="shared" si="7"/>
        <v>-0.20957428431147557</v>
      </c>
      <c r="AB116" s="494"/>
      <c r="AC116" s="480">
        <v>19410.624</v>
      </c>
      <c r="AD116" s="480">
        <v>21651.524000000001</v>
      </c>
      <c r="AE116" s="495">
        <v>21491.838</v>
      </c>
      <c r="AF116" s="480">
        <v>22917.907999999999</v>
      </c>
      <c r="AG116" s="480">
        <v>21638.267</v>
      </c>
      <c r="AH116" s="480">
        <v>22379.548999999999</v>
      </c>
      <c r="AI116" s="480">
        <v>22054.116999999998</v>
      </c>
      <c r="AJ116" s="480">
        <v>16776.366000000002</v>
      </c>
      <c r="AK116" s="480">
        <v>15961.585999999999</v>
      </c>
      <c r="AL116" s="480">
        <v>14284.894</v>
      </c>
      <c r="AM116" s="480">
        <v>19388.146000000001</v>
      </c>
      <c r="AN116" s="480">
        <v>18044.298999999999</v>
      </c>
      <c r="AO116" s="480">
        <v>11975.468999999999</v>
      </c>
      <c r="AP116" s="480">
        <v>18456.992999999999</v>
      </c>
      <c r="AQ116" s="480">
        <v>13498.34</v>
      </c>
      <c r="AR116" s="482">
        <f t="shared" si="8"/>
        <v>-0.37193180034206474</v>
      </c>
      <c r="AS116" s="483"/>
      <c r="AT116" s="496">
        <f t="shared" si="12"/>
        <v>0.4905678971374135</v>
      </c>
      <c r="AU116" s="497">
        <f t="shared" si="12"/>
        <v>0.49917752717367636</v>
      </c>
      <c r="AV116" s="498">
        <f t="shared" si="12"/>
        <v>0.48819297777622117</v>
      </c>
      <c r="AW116" s="497">
        <f t="shared" si="12"/>
        <v>0.55639200195413141</v>
      </c>
      <c r="AX116" s="497">
        <f t="shared" si="12"/>
        <v>0.52375455566350526</v>
      </c>
      <c r="AY116" s="497">
        <f t="shared" si="12"/>
        <v>0.51230502169710712</v>
      </c>
      <c r="AZ116" s="497">
        <f t="shared" si="12"/>
        <v>0.53125714162250604</v>
      </c>
      <c r="BA116" s="497">
        <f t="shared" si="12"/>
        <v>0.46968654612618754</v>
      </c>
      <c r="BB116" s="497">
        <f t="shared" si="12"/>
        <v>0.36349956863508137</v>
      </c>
      <c r="BC116" s="497">
        <f t="shared" si="12"/>
        <v>0.4255892110257869</v>
      </c>
      <c r="BD116" s="497">
        <f t="shared" si="12"/>
        <v>0.43860105134233474</v>
      </c>
      <c r="BE116" s="497">
        <f t="shared" si="12"/>
        <v>0.54071452144840237</v>
      </c>
      <c r="BF116" s="497">
        <f t="shared" si="12"/>
        <v>0.52659632793682953</v>
      </c>
      <c r="BG116" s="497">
        <f t="shared" si="12"/>
        <v>0.41147101951595144</v>
      </c>
      <c r="BH116" s="497">
        <f t="shared" si="12"/>
        <v>0.38791562388689266</v>
      </c>
      <c r="BI116" s="540">
        <f t="shared" si="9"/>
        <v>-0.20540515422016956</v>
      </c>
      <c r="BJ116" s="491" t="s">
        <v>338</v>
      </c>
      <c r="BK116" s="491" t="s">
        <v>567</v>
      </c>
      <c r="BL116" s="491" t="s">
        <v>745</v>
      </c>
      <c r="BM116" s="491" t="s">
        <v>458</v>
      </c>
      <c r="BN116" s="468"/>
    </row>
    <row r="117" spans="1:66" s="409" customFormat="1" ht="89.25" x14ac:dyDescent="0.2">
      <c r="A117" s="468">
        <v>116</v>
      </c>
      <c r="B117" s="469">
        <v>128</v>
      </c>
      <c r="C117" s="487"/>
      <c r="D117" s="488"/>
      <c r="E117" s="489">
        <v>6031</v>
      </c>
      <c r="F117" s="490">
        <v>2</v>
      </c>
      <c r="G117" s="487" t="s">
        <v>268</v>
      </c>
      <c r="H117" s="487" t="s">
        <v>9</v>
      </c>
      <c r="I117" s="488">
        <v>3935</v>
      </c>
      <c r="J117" s="491" t="s">
        <v>267</v>
      </c>
      <c r="K117" s="480">
        <v>46508856.313000001</v>
      </c>
      <c r="L117" s="480">
        <v>43585777.655000001</v>
      </c>
      <c r="M117" s="492">
        <v>36476849.309</v>
      </c>
      <c r="N117" s="480">
        <v>44834154.805</v>
      </c>
      <c r="O117" s="480">
        <v>41377089.189000003</v>
      </c>
      <c r="P117" s="480">
        <v>35471017.335000001</v>
      </c>
      <c r="Q117" s="480">
        <v>41790005.921999998</v>
      </c>
      <c r="R117" s="480">
        <v>43064967.664999999</v>
      </c>
      <c r="S117" s="480">
        <v>38801370.159000002</v>
      </c>
      <c r="T117" s="480">
        <v>45121208.905000001</v>
      </c>
      <c r="U117" s="480">
        <v>43210491.912</v>
      </c>
      <c r="V117" s="480">
        <v>38307101.689999998</v>
      </c>
      <c r="W117" s="480">
        <v>35296108.364</v>
      </c>
      <c r="X117" s="480">
        <v>37332117.642999999</v>
      </c>
      <c r="Y117" s="480">
        <v>41445799.758000001</v>
      </c>
      <c r="Z117" s="493">
        <v>78</v>
      </c>
      <c r="AA117" s="482">
        <f t="shared" si="7"/>
        <v>0.13622202967442154</v>
      </c>
      <c r="AB117" s="494"/>
      <c r="AC117" s="480">
        <v>24635.957999999999</v>
      </c>
      <c r="AD117" s="480">
        <v>24021.261999999999</v>
      </c>
      <c r="AE117" s="495">
        <v>19664.12</v>
      </c>
      <c r="AF117" s="480">
        <v>23724.402999999998</v>
      </c>
      <c r="AG117" s="480">
        <v>23049.163</v>
      </c>
      <c r="AH117" s="480">
        <v>19565.392</v>
      </c>
      <c r="AI117" s="480">
        <v>22824.931</v>
      </c>
      <c r="AJ117" s="480">
        <v>8600.9320000000007</v>
      </c>
      <c r="AK117" s="480">
        <v>1027.8499999999999</v>
      </c>
      <c r="AL117" s="480">
        <v>1972.931</v>
      </c>
      <c r="AM117" s="480">
        <v>6095.4369999999999</v>
      </c>
      <c r="AN117" s="480">
        <v>7720.8850000000002</v>
      </c>
      <c r="AO117" s="480">
        <v>5362.1469999999999</v>
      </c>
      <c r="AP117" s="480">
        <v>7884.6239999999998</v>
      </c>
      <c r="AQ117" s="480">
        <v>13095.778</v>
      </c>
      <c r="AR117" s="482">
        <f t="shared" si="8"/>
        <v>-0.33402674515818653</v>
      </c>
      <c r="AS117" s="483"/>
      <c r="AT117" s="496">
        <f t="shared" si="12"/>
        <v>1.0594093234287441</v>
      </c>
      <c r="AU117" s="497">
        <f t="shared" si="12"/>
        <v>1.1022523076283517</v>
      </c>
      <c r="AV117" s="498">
        <f t="shared" si="12"/>
        <v>1.0781698733584557</v>
      </c>
      <c r="AW117" s="497">
        <f t="shared" si="12"/>
        <v>1.0583182889556426</v>
      </c>
      <c r="AX117" s="497">
        <f t="shared" si="12"/>
        <v>1.1141026810618453</v>
      </c>
      <c r="AY117" s="497">
        <f t="shared" si="12"/>
        <v>1.1031762531769516</v>
      </c>
      <c r="AZ117" s="497">
        <f t="shared" si="12"/>
        <v>1.0923631378565566</v>
      </c>
      <c r="BA117" s="497">
        <f t="shared" si="12"/>
        <v>0.39943984479014005</v>
      </c>
      <c r="BB117" s="497">
        <f t="shared" si="12"/>
        <v>5.2980087857108282E-2</v>
      </c>
      <c r="BC117" s="497">
        <f t="shared" si="12"/>
        <v>8.745027218370359E-2</v>
      </c>
      <c r="BD117" s="497">
        <f t="shared" si="12"/>
        <v>0.28212763753829123</v>
      </c>
      <c r="BE117" s="497">
        <f t="shared" si="12"/>
        <v>0.40310462861331653</v>
      </c>
      <c r="BF117" s="497">
        <f t="shared" si="12"/>
        <v>0.30383785910341782</v>
      </c>
      <c r="BG117" s="497">
        <f t="shared" si="12"/>
        <v>0.42240432623721869</v>
      </c>
      <c r="BH117" s="497">
        <f t="shared" si="12"/>
        <v>0.63194717324629313</v>
      </c>
      <c r="BI117" s="540">
        <f t="shared" si="9"/>
        <v>-0.41387049586369618</v>
      </c>
      <c r="BJ117" s="491" t="s">
        <v>325</v>
      </c>
      <c r="BK117" s="491" t="s">
        <v>568</v>
      </c>
      <c r="BL117" s="491" t="s">
        <v>746</v>
      </c>
      <c r="BM117" s="491"/>
      <c r="BN117" s="468"/>
    </row>
    <row r="118" spans="1:66" s="409" customFormat="1" ht="25.5" x14ac:dyDescent="0.2">
      <c r="A118" s="468">
        <v>117</v>
      </c>
      <c r="B118" s="469">
        <v>129</v>
      </c>
      <c r="C118" s="487"/>
      <c r="D118" s="584"/>
      <c r="E118" s="489">
        <v>7253</v>
      </c>
      <c r="F118" s="490" t="s">
        <v>366</v>
      </c>
      <c r="G118" s="487" t="s">
        <v>288</v>
      </c>
      <c r="H118" s="487" t="s">
        <v>287</v>
      </c>
      <c r="I118" s="488">
        <v>2830</v>
      </c>
      <c r="J118" s="491" t="s">
        <v>286</v>
      </c>
      <c r="K118" s="480">
        <v>20042454.736000001</v>
      </c>
      <c r="L118" s="480">
        <v>17827790.196000002</v>
      </c>
      <c r="M118" s="492">
        <v>16871555.427000001</v>
      </c>
      <c r="N118" s="480">
        <v>15791142.873</v>
      </c>
      <c r="O118" s="480">
        <v>15824934.684</v>
      </c>
      <c r="P118" s="480">
        <v>13754229.605</v>
      </c>
      <c r="Q118" s="480">
        <v>14228154.808</v>
      </c>
      <c r="R118" s="480">
        <v>17341795.704</v>
      </c>
      <c r="S118" s="480">
        <v>16789183.620999999</v>
      </c>
      <c r="T118" s="480">
        <v>11162835.074999999</v>
      </c>
      <c r="U118" s="480">
        <v>10364998.975</v>
      </c>
      <c r="V118" s="480">
        <v>0</v>
      </c>
      <c r="W118" s="480">
        <v>0</v>
      </c>
      <c r="X118" s="480">
        <v>0</v>
      </c>
      <c r="Y118" s="480">
        <v>0</v>
      </c>
      <c r="Z118" s="493">
        <v>59.25</v>
      </c>
      <c r="AA118" s="482">
        <f t="shared" si="7"/>
        <v>-1</v>
      </c>
      <c r="AB118" s="494"/>
      <c r="AC118" s="480">
        <v>33711.777000000002</v>
      </c>
      <c r="AD118" s="480">
        <v>30632.768</v>
      </c>
      <c r="AE118" s="495">
        <v>31006.435999999998</v>
      </c>
      <c r="AF118" s="480">
        <v>29212.755000000001</v>
      </c>
      <c r="AG118" s="480">
        <v>29664.462</v>
      </c>
      <c r="AH118" s="480">
        <v>23612.373999999996</v>
      </c>
      <c r="AI118" s="480">
        <v>20482.651999999998</v>
      </c>
      <c r="AJ118" s="480">
        <v>27357.796000000002</v>
      </c>
      <c r="AK118" s="480">
        <v>30564.235000000001</v>
      </c>
      <c r="AL118" s="480">
        <v>21166.55</v>
      </c>
      <c r="AM118" s="480">
        <v>16650.759999999998</v>
      </c>
      <c r="AN118" s="480">
        <v>0</v>
      </c>
      <c r="AO118" s="480">
        <v>0</v>
      </c>
      <c r="AP118" s="480">
        <v>0</v>
      </c>
      <c r="AQ118" s="480">
        <v>0</v>
      </c>
      <c r="AR118" s="482">
        <f t="shared" si="8"/>
        <v>-1</v>
      </c>
      <c r="AS118" s="483"/>
      <c r="AT118" s="496">
        <f t="shared" si="12"/>
        <v>3.3640367354251608</v>
      </c>
      <c r="AU118" s="497">
        <f t="shared" si="12"/>
        <v>3.4365187904076899</v>
      </c>
      <c r="AV118" s="498">
        <f t="shared" si="12"/>
        <v>3.6755871305593519</v>
      </c>
      <c r="AW118" s="497">
        <f t="shared" si="12"/>
        <v>3.6998911649325308</v>
      </c>
      <c r="AX118" s="497">
        <f t="shared" si="12"/>
        <v>3.7490786018842313</v>
      </c>
      <c r="AY118" s="497">
        <f t="shared" si="12"/>
        <v>3.4334709653845414</v>
      </c>
      <c r="AZ118" s="497">
        <f t="shared" si="12"/>
        <v>2.8791719342951358</v>
      </c>
      <c r="BA118" s="497">
        <f t="shared" si="12"/>
        <v>3.1551283923486362</v>
      </c>
      <c r="BB118" s="497">
        <f t="shared" si="12"/>
        <v>3.6409435610401086</v>
      </c>
      <c r="BC118" s="497">
        <f t="shared" si="12"/>
        <v>3.7923251320632811</v>
      </c>
      <c r="BD118" s="497">
        <f t="shared" si="12"/>
        <v>3.2128821315199403</v>
      </c>
      <c r="BE118" s="497">
        <f t="shared" si="12"/>
        <v>0</v>
      </c>
      <c r="BF118" s="497">
        <f t="shared" si="12"/>
        <v>0</v>
      </c>
      <c r="BG118" s="497">
        <f t="shared" si="12"/>
        <v>0</v>
      </c>
      <c r="BH118" s="497">
        <f t="shared" si="12"/>
        <v>0</v>
      </c>
      <c r="BI118" s="540">
        <f t="shared" si="9"/>
        <v>-1</v>
      </c>
      <c r="BJ118" s="491" t="s">
        <v>323</v>
      </c>
      <c r="BK118" s="491" t="s">
        <v>309</v>
      </c>
      <c r="BL118" s="491"/>
      <c r="BM118" s="491"/>
      <c r="BN118" s="468"/>
    </row>
    <row r="119" spans="1:66" s="409" customFormat="1" ht="89.25" x14ac:dyDescent="0.2">
      <c r="A119" s="468">
        <v>118</v>
      </c>
      <c r="B119" s="469">
        <v>130</v>
      </c>
      <c r="C119" s="487"/>
      <c r="D119" s="488"/>
      <c r="E119" s="489">
        <v>8102</v>
      </c>
      <c r="F119" s="490">
        <v>1</v>
      </c>
      <c r="G119" s="487" t="s">
        <v>298</v>
      </c>
      <c r="H119" s="487" t="s">
        <v>9</v>
      </c>
      <c r="I119" s="488">
        <v>2864</v>
      </c>
      <c r="J119" s="491" t="s">
        <v>297</v>
      </c>
      <c r="K119" s="480">
        <v>82125017.224999994</v>
      </c>
      <c r="L119" s="480">
        <v>86392171.950000003</v>
      </c>
      <c r="M119" s="492">
        <v>74952394.049999997</v>
      </c>
      <c r="N119" s="480">
        <v>79626551.025000006</v>
      </c>
      <c r="O119" s="480">
        <v>94932328.200000003</v>
      </c>
      <c r="P119" s="480">
        <v>84645981.325000003</v>
      </c>
      <c r="Q119" s="480">
        <v>71980848.275000006</v>
      </c>
      <c r="R119" s="480">
        <v>98890952.424999997</v>
      </c>
      <c r="S119" s="480">
        <v>95412565.187000006</v>
      </c>
      <c r="T119" s="480">
        <v>94717584.597000003</v>
      </c>
      <c r="U119" s="480">
        <v>83833989.649000004</v>
      </c>
      <c r="V119" s="480">
        <v>92209545.480000004</v>
      </c>
      <c r="W119" s="480">
        <v>89241011.645999998</v>
      </c>
      <c r="X119" s="480">
        <v>81308610.135000005</v>
      </c>
      <c r="Y119" s="480">
        <v>70526482.471000001</v>
      </c>
      <c r="Z119" s="493">
        <v>62</v>
      </c>
      <c r="AA119" s="482">
        <f t="shared" si="7"/>
        <v>-5.9049635906859951E-2</v>
      </c>
      <c r="AB119" s="494"/>
      <c r="AC119" s="480">
        <v>12380.924000000001</v>
      </c>
      <c r="AD119" s="480">
        <v>20850.431</v>
      </c>
      <c r="AE119" s="495">
        <v>18856.311000000002</v>
      </c>
      <c r="AF119" s="480">
        <v>15535.771000000001</v>
      </c>
      <c r="AG119" s="480">
        <v>16438.55</v>
      </c>
      <c r="AH119" s="480">
        <v>12968.433999999999</v>
      </c>
      <c r="AI119" s="480">
        <v>10403.178</v>
      </c>
      <c r="AJ119" s="480">
        <v>15643.567999999999</v>
      </c>
      <c r="AK119" s="480">
        <v>14760.434999999999</v>
      </c>
      <c r="AL119" s="480">
        <v>13781.03</v>
      </c>
      <c r="AM119" s="480">
        <v>11989.915999999999</v>
      </c>
      <c r="AN119" s="480">
        <v>17200.124</v>
      </c>
      <c r="AO119" s="480">
        <v>15977.44</v>
      </c>
      <c r="AP119" s="480">
        <v>14719.364</v>
      </c>
      <c r="AQ119" s="480">
        <v>16679.061000000002</v>
      </c>
      <c r="AR119" s="482">
        <f t="shared" si="8"/>
        <v>-0.11546532086790465</v>
      </c>
      <c r="AS119" s="483"/>
      <c r="AT119" s="496">
        <f t="shared" si="12"/>
        <v>0.30151406765808447</v>
      </c>
      <c r="AU119" s="497">
        <f t="shared" si="12"/>
        <v>0.48269259886340893</v>
      </c>
      <c r="AV119" s="498">
        <f t="shared" si="12"/>
        <v>0.50315433520165198</v>
      </c>
      <c r="AW119" s="497">
        <f t="shared" si="12"/>
        <v>0.39021584634809314</v>
      </c>
      <c r="AX119" s="497">
        <f t="shared" si="12"/>
        <v>0.34632143362939244</v>
      </c>
      <c r="AY119" s="497">
        <f t="shared" si="12"/>
        <v>0.30641582262972245</v>
      </c>
      <c r="AZ119" s="497">
        <f t="shared" si="12"/>
        <v>0.28905405394098904</v>
      </c>
      <c r="BA119" s="497">
        <f t="shared" si="12"/>
        <v>0.3163801665650709</v>
      </c>
      <c r="BB119" s="497">
        <f t="shared" si="12"/>
        <v>0.30940233020820435</v>
      </c>
      <c r="BC119" s="497">
        <f t="shared" si="12"/>
        <v>0.29099200657691787</v>
      </c>
      <c r="BD119" s="497">
        <f t="shared" si="12"/>
        <v>0.28603949424809511</v>
      </c>
      <c r="BE119" s="497">
        <f t="shared" si="12"/>
        <v>0.37306601850088633</v>
      </c>
      <c r="BF119" s="497">
        <f t="shared" si="12"/>
        <v>0.35807393272006116</v>
      </c>
      <c r="BG119" s="497">
        <f t="shared" si="12"/>
        <v>0.36206163100219863</v>
      </c>
      <c r="BH119" s="497">
        <f t="shared" si="12"/>
        <v>0.47298717915949701</v>
      </c>
      <c r="BI119" s="540">
        <f t="shared" si="9"/>
        <v>-5.995606900627163E-2</v>
      </c>
      <c r="BJ119" s="491" t="s">
        <v>339</v>
      </c>
      <c r="BK119" s="491" t="s">
        <v>569</v>
      </c>
      <c r="BL119" s="491" t="s">
        <v>747</v>
      </c>
      <c r="BM119" s="491"/>
      <c r="BN119" s="468"/>
    </row>
    <row r="120" spans="1:66" s="409" customFormat="1" ht="90" thickBot="1" x14ac:dyDescent="0.25">
      <c r="A120" s="468">
        <v>119</v>
      </c>
      <c r="B120" s="469">
        <v>131</v>
      </c>
      <c r="C120" s="558"/>
      <c r="D120" s="559"/>
      <c r="E120" s="560"/>
      <c r="F120" s="561">
        <v>2</v>
      </c>
      <c r="G120" s="558"/>
      <c r="H120" s="558"/>
      <c r="I120" s="585">
        <v>3936</v>
      </c>
      <c r="J120" s="562" t="s">
        <v>299</v>
      </c>
      <c r="K120" s="563">
        <v>93774703.174999997</v>
      </c>
      <c r="L120" s="563">
        <v>95075325.700000003</v>
      </c>
      <c r="M120" s="564">
        <v>74694873.450000003</v>
      </c>
      <c r="N120" s="563">
        <v>105802338.65000001</v>
      </c>
      <c r="O120" s="563">
        <v>90853162.900000006</v>
      </c>
      <c r="P120" s="563">
        <v>99000700.599999994</v>
      </c>
      <c r="Q120" s="563">
        <v>93686331.25</v>
      </c>
      <c r="R120" s="563">
        <v>87674959.075000003</v>
      </c>
      <c r="S120" s="563">
        <v>93634714.991999999</v>
      </c>
      <c r="T120" s="563">
        <v>97185090.276999995</v>
      </c>
      <c r="U120" s="563">
        <v>92075701.297000006</v>
      </c>
      <c r="V120" s="563">
        <v>91797387.059</v>
      </c>
      <c r="W120" s="563">
        <v>84195749.665000007</v>
      </c>
      <c r="X120" s="563">
        <v>68929335.954999998</v>
      </c>
      <c r="Y120" s="563">
        <v>92461372.194000006</v>
      </c>
      <c r="Z120" s="565">
        <v>78</v>
      </c>
      <c r="AA120" s="566">
        <f t="shared" si="7"/>
        <v>0.23785432551663294</v>
      </c>
      <c r="AB120" s="567"/>
      <c r="AC120" s="563">
        <v>12314.26</v>
      </c>
      <c r="AD120" s="563">
        <v>25449.762999999999</v>
      </c>
      <c r="AE120" s="568">
        <v>13523.763999999999</v>
      </c>
      <c r="AF120" s="563">
        <v>21024.322</v>
      </c>
      <c r="AG120" s="563">
        <v>17277.166000000001</v>
      </c>
      <c r="AH120" s="563">
        <v>14997.589</v>
      </c>
      <c r="AI120" s="563">
        <v>14383.642</v>
      </c>
      <c r="AJ120" s="563">
        <v>13520.24</v>
      </c>
      <c r="AK120" s="563">
        <v>15181.03</v>
      </c>
      <c r="AL120" s="563">
        <v>12484.044</v>
      </c>
      <c r="AM120" s="563">
        <v>13339.355</v>
      </c>
      <c r="AN120" s="563">
        <v>16064.661</v>
      </c>
      <c r="AO120" s="563">
        <v>15291.593999999999</v>
      </c>
      <c r="AP120" s="563">
        <v>13132.701999999999</v>
      </c>
      <c r="AQ120" s="563">
        <v>20192.867999999999</v>
      </c>
      <c r="AR120" s="566">
        <f t="shared" si="8"/>
        <v>0.49313963183622544</v>
      </c>
      <c r="AS120" s="569"/>
      <c r="AT120" s="570">
        <f t="shared" si="12"/>
        <v>0.2626350088684245</v>
      </c>
      <c r="AU120" s="571">
        <f t="shared" si="12"/>
        <v>0.53535999614251117</v>
      </c>
      <c r="AV120" s="572">
        <f t="shared" si="12"/>
        <v>0.36210688566338284</v>
      </c>
      <c r="AW120" s="571">
        <f t="shared" si="12"/>
        <v>0.39742641359846725</v>
      </c>
      <c r="AX120" s="571">
        <f t="shared" si="12"/>
        <v>0.38033163510260132</v>
      </c>
      <c r="AY120" s="571">
        <f t="shared" si="12"/>
        <v>0.30297945184440445</v>
      </c>
      <c r="AZ120" s="571">
        <f t="shared" si="12"/>
        <v>0.30705956371837329</v>
      </c>
      <c r="BA120" s="571">
        <f t="shared" si="12"/>
        <v>0.30841736666074399</v>
      </c>
      <c r="BB120" s="571">
        <f t="shared" si="12"/>
        <v>0.32426071892880848</v>
      </c>
      <c r="BC120" s="571">
        <f t="shared" si="12"/>
        <v>0.25691274174706402</v>
      </c>
      <c r="BD120" s="571">
        <f t="shared" si="12"/>
        <v>0.28974756232314725</v>
      </c>
      <c r="BE120" s="571">
        <f t="shared" si="12"/>
        <v>0.35000257664578022</v>
      </c>
      <c r="BF120" s="571">
        <f t="shared" si="12"/>
        <v>0.36323909605514643</v>
      </c>
      <c r="BG120" s="571">
        <f t="shared" si="12"/>
        <v>0.38104826683876908</v>
      </c>
      <c r="BH120" s="571">
        <f t="shared" si="12"/>
        <v>0.43678495183116811</v>
      </c>
      <c r="BI120" s="573">
        <f t="shared" si="9"/>
        <v>0.20623210749216886</v>
      </c>
      <c r="BJ120" s="562" t="s">
        <v>340</v>
      </c>
      <c r="BK120" s="562" t="s">
        <v>570</v>
      </c>
      <c r="BL120" s="491" t="s">
        <v>748</v>
      </c>
      <c r="BM120" s="562"/>
      <c r="BN120" s="468"/>
    </row>
    <row r="121" spans="1:66" s="37" customFormat="1" ht="39" thickBot="1" x14ac:dyDescent="0.25">
      <c r="A121" s="113">
        <v>120</v>
      </c>
      <c r="B121" s="21">
        <v>133</v>
      </c>
      <c r="C121" s="60" t="s">
        <v>186</v>
      </c>
      <c r="D121" s="61">
        <v>42</v>
      </c>
      <c r="E121" s="62">
        <v>3113</v>
      </c>
      <c r="F121" s="64">
        <v>2</v>
      </c>
      <c r="G121" s="60" t="s">
        <v>185</v>
      </c>
      <c r="H121" s="60" t="s">
        <v>9</v>
      </c>
      <c r="I121" s="97">
        <v>2866</v>
      </c>
      <c r="J121" s="63" t="s">
        <v>187</v>
      </c>
      <c r="K121" s="65">
        <v>10098472.618000001</v>
      </c>
      <c r="L121" s="65">
        <v>8411062.5</v>
      </c>
      <c r="M121" s="66">
        <v>11503278.125</v>
      </c>
      <c r="N121" s="65">
        <v>10348171.175000001</v>
      </c>
      <c r="O121" s="65">
        <v>12753794.050000001</v>
      </c>
      <c r="P121" s="65">
        <v>13503755.425000001</v>
      </c>
      <c r="Q121" s="65">
        <v>13073315.525</v>
      </c>
      <c r="R121" s="65">
        <v>13778418.261</v>
      </c>
      <c r="S121" s="65">
        <v>14932858.302999999</v>
      </c>
      <c r="T121" s="65">
        <v>13648264.914999999</v>
      </c>
      <c r="U121" s="65">
        <v>10019997.534</v>
      </c>
      <c r="V121" s="65">
        <v>7733486.1799999997</v>
      </c>
      <c r="W121" s="65">
        <v>1141455.6980000001</v>
      </c>
      <c r="X121" s="65">
        <v>903648.75699999998</v>
      </c>
      <c r="Y121" s="428">
        <v>0</v>
      </c>
      <c r="Z121" s="67">
        <v>64.5</v>
      </c>
      <c r="AA121" s="68">
        <f t="shared" si="7"/>
        <v>-1</v>
      </c>
      <c r="AB121" s="69"/>
      <c r="AC121" s="65">
        <v>11259.446</v>
      </c>
      <c r="AD121" s="65">
        <v>11173.011</v>
      </c>
      <c r="AE121" s="117">
        <v>14568.833000000001</v>
      </c>
      <c r="AF121" s="65">
        <v>15091.257</v>
      </c>
      <c r="AG121" s="65">
        <v>18395.152999999998</v>
      </c>
      <c r="AH121" s="65">
        <v>18039.02</v>
      </c>
      <c r="AI121" s="65">
        <v>18187.225999999999</v>
      </c>
      <c r="AJ121" s="65">
        <v>19495.157999999999</v>
      </c>
      <c r="AK121" s="65">
        <v>21324.079000000002</v>
      </c>
      <c r="AL121" s="65">
        <v>18499.124</v>
      </c>
      <c r="AM121" s="65">
        <v>13256.415999999999</v>
      </c>
      <c r="AN121" s="65">
        <v>10301.934999999999</v>
      </c>
      <c r="AO121" s="65">
        <v>1597.518</v>
      </c>
      <c r="AP121" s="65">
        <v>774.25099999999998</v>
      </c>
      <c r="AQ121" s="428">
        <v>0</v>
      </c>
      <c r="AR121" s="68">
        <f t="shared" si="8"/>
        <v>-1</v>
      </c>
      <c r="AS121" s="32"/>
      <c r="AT121" s="33">
        <f t="shared" ref="AT121:BH137" si="13">IF(K121=0,0,AC121*2000/K121)</f>
        <v>2.2299304906626425</v>
      </c>
      <c r="AU121" s="34">
        <f t="shared" si="13"/>
        <v>2.6567418801132439</v>
      </c>
      <c r="AV121" s="35">
        <f t="shared" si="13"/>
        <v>2.5329880477005333</v>
      </c>
      <c r="AW121" s="34">
        <f t="shared" si="13"/>
        <v>2.9167003028436085</v>
      </c>
      <c r="AX121" s="34">
        <f t="shared" si="13"/>
        <v>2.8846558016984756</v>
      </c>
      <c r="AY121" s="34">
        <f t="shared" si="13"/>
        <v>2.6717041937243171</v>
      </c>
      <c r="AZ121" s="34">
        <f t="shared" si="13"/>
        <v>2.7823433107264499</v>
      </c>
      <c r="BA121" s="34">
        <f t="shared" si="13"/>
        <v>2.8298107418006477</v>
      </c>
      <c r="BB121" s="34">
        <f t="shared" si="13"/>
        <v>2.8559942868695152</v>
      </c>
      <c r="BC121" s="34">
        <f t="shared" si="13"/>
        <v>2.7108389403650435</v>
      </c>
      <c r="BD121" s="34">
        <f t="shared" si="13"/>
        <v>2.6459918687640669</v>
      </c>
      <c r="BE121" s="34">
        <f t="shared" si="13"/>
        <v>2.6642408766805348</v>
      </c>
      <c r="BF121" s="34">
        <f t="shared" si="13"/>
        <v>2.7990889226784512</v>
      </c>
      <c r="BG121" s="34">
        <f t="shared" si="13"/>
        <v>1.7136105018733512</v>
      </c>
      <c r="BH121" s="34">
        <f t="shared" si="13"/>
        <v>0</v>
      </c>
      <c r="BI121" s="36">
        <f t="shared" si="9"/>
        <v>-1</v>
      </c>
      <c r="BJ121" s="63"/>
      <c r="BK121" s="430" t="s">
        <v>503</v>
      </c>
      <c r="BL121" s="430"/>
      <c r="BM121" s="586" t="s">
        <v>664</v>
      </c>
    </row>
    <row r="122" spans="1:66" s="37" customFormat="1" ht="38.25" x14ac:dyDescent="0.2">
      <c r="A122" s="113">
        <v>121</v>
      </c>
      <c r="B122" s="21">
        <v>135</v>
      </c>
      <c r="C122" s="22"/>
      <c r="D122" s="23"/>
      <c r="E122" s="24"/>
      <c r="F122" s="26">
        <v>1</v>
      </c>
      <c r="G122" s="22"/>
      <c r="H122" s="22"/>
      <c r="I122" s="98">
        <v>3954</v>
      </c>
      <c r="J122" s="25" t="s">
        <v>184</v>
      </c>
      <c r="K122" s="27">
        <v>8071582.9900000002</v>
      </c>
      <c r="L122" s="27">
        <v>3974876.75</v>
      </c>
      <c r="M122" s="28">
        <v>7659838.6749999998</v>
      </c>
      <c r="N122" s="27">
        <v>8697136.3249999993</v>
      </c>
      <c r="O122" s="27">
        <v>8536316.5250000004</v>
      </c>
      <c r="P122" s="27">
        <v>8075235.1749999998</v>
      </c>
      <c r="Q122" s="27">
        <v>8899490.75</v>
      </c>
      <c r="R122" s="27">
        <v>9333219.1300000008</v>
      </c>
      <c r="S122" s="27">
        <v>6951336.1950000003</v>
      </c>
      <c r="T122" s="27">
        <v>8989808.2670000009</v>
      </c>
      <c r="U122" s="27">
        <v>6583703.7079999996</v>
      </c>
      <c r="V122" s="27">
        <v>3795904.6740000001</v>
      </c>
      <c r="W122" s="27">
        <v>572552.35900000005</v>
      </c>
      <c r="X122" s="27">
        <v>1318101.3189999999</v>
      </c>
      <c r="Y122" s="420">
        <v>2560945.3560000001</v>
      </c>
      <c r="Z122" s="29">
        <v>82</v>
      </c>
      <c r="AA122" s="30">
        <f t="shared" si="7"/>
        <v>-0.66566588871403354</v>
      </c>
      <c r="AB122" s="31"/>
      <c r="AC122" s="27">
        <v>9035.8420000000006</v>
      </c>
      <c r="AD122" s="27">
        <v>5445.0870000000004</v>
      </c>
      <c r="AE122" s="118">
        <v>9740.92</v>
      </c>
      <c r="AF122" s="27">
        <v>13136.477000000001</v>
      </c>
      <c r="AG122" s="27">
        <v>12316.705</v>
      </c>
      <c r="AH122" s="27">
        <v>11055.696</v>
      </c>
      <c r="AI122" s="27">
        <v>12497.12</v>
      </c>
      <c r="AJ122" s="27">
        <v>13232.587</v>
      </c>
      <c r="AK122" s="27">
        <v>9676.3940000000002</v>
      </c>
      <c r="AL122" s="27">
        <v>11965.516</v>
      </c>
      <c r="AM122" s="27">
        <v>8815.9259999999995</v>
      </c>
      <c r="AN122" s="27">
        <v>4845.1369999999997</v>
      </c>
      <c r="AO122" s="27">
        <v>784.47900000000004</v>
      </c>
      <c r="AP122" s="27">
        <v>1327.1669999999999</v>
      </c>
      <c r="AQ122" s="420">
        <v>3179.8319999999999</v>
      </c>
      <c r="AR122" s="30">
        <f t="shared" si="8"/>
        <v>-0.67355937632174367</v>
      </c>
      <c r="AS122" s="32"/>
      <c r="AT122" s="33">
        <f t="shared" si="13"/>
        <v>2.2389268650758183</v>
      </c>
      <c r="AU122" s="34">
        <f t="shared" si="13"/>
        <v>2.7397513646177836</v>
      </c>
      <c r="AV122" s="35">
        <f t="shared" si="13"/>
        <v>2.5433747140895235</v>
      </c>
      <c r="AW122" s="34">
        <f t="shared" si="13"/>
        <v>3.0208741151358236</v>
      </c>
      <c r="AX122" s="34">
        <f t="shared" si="13"/>
        <v>2.8857189078986267</v>
      </c>
      <c r="AY122" s="34">
        <f t="shared" si="13"/>
        <v>2.7381731331434569</v>
      </c>
      <c r="AZ122" s="34">
        <f t="shared" si="13"/>
        <v>2.8085022730092732</v>
      </c>
      <c r="BA122" s="34">
        <f t="shared" si="13"/>
        <v>2.835589053613059</v>
      </c>
      <c r="BB122" s="34">
        <f t="shared" si="13"/>
        <v>2.7840385585033554</v>
      </c>
      <c r="BC122" s="34">
        <f t="shared" si="13"/>
        <v>2.6620180641501103</v>
      </c>
      <c r="BD122" s="34">
        <f t="shared" si="13"/>
        <v>2.6781053312856651</v>
      </c>
      <c r="BE122" s="34">
        <f t="shared" si="13"/>
        <v>2.5528233273015011</v>
      </c>
      <c r="BF122" s="34">
        <f t="shared" si="13"/>
        <v>2.7402873734382776</v>
      </c>
      <c r="BG122" s="34">
        <f t="shared" si="13"/>
        <v>2.0137556663806055</v>
      </c>
      <c r="BH122" s="34">
        <f t="shared" si="13"/>
        <v>2.4833267078893502</v>
      </c>
      <c r="BI122" s="36">
        <f t="shared" si="9"/>
        <v>-2.3609578984773911E-2</v>
      </c>
      <c r="BJ122" s="25"/>
      <c r="BK122" s="423" t="s">
        <v>503</v>
      </c>
      <c r="BL122" s="421"/>
      <c r="BM122" s="586" t="s">
        <v>664</v>
      </c>
    </row>
    <row r="123" spans="1:66" s="37" customFormat="1" ht="63.75" x14ac:dyDescent="0.2">
      <c r="A123" s="113">
        <v>122</v>
      </c>
      <c r="B123" s="21">
        <v>136</v>
      </c>
      <c r="C123" s="22"/>
      <c r="D123" s="23"/>
      <c r="E123" s="24">
        <v>3122</v>
      </c>
      <c r="F123" s="26">
        <v>1</v>
      </c>
      <c r="G123" s="22" t="s">
        <v>189</v>
      </c>
      <c r="H123" s="22" t="s">
        <v>9</v>
      </c>
      <c r="I123" s="98">
        <v>703</v>
      </c>
      <c r="J123" s="25" t="s">
        <v>188</v>
      </c>
      <c r="K123" s="27">
        <v>36585387.843999997</v>
      </c>
      <c r="L123" s="27">
        <v>41978752.869000003</v>
      </c>
      <c r="M123" s="28">
        <v>33443669.379000001</v>
      </c>
      <c r="N123" s="27">
        <v>47728416.822999999</v>
      </c>
      <c r="O123" s="27">
        <v>41550976.318999998</v>
      </c>
      <c r="P123" s="27">
        <v>41299909.522</v>
      </c>
      <c r="Q123" s="27">
        <v>42147521.836000003</v>
      </c>
      <c r="R123" s="27">
        <v>44720176.266999997</v>
      </c>
      <c r="S123" s="27">
        <v>31688733.471000001</v>
      </c>
      <c r="T123" s="27">
        <v>29444750.081</v>
      </c>
      <c r="U123" s="27">
        <v>35812685.553000003</v>
      </c>
      <c r="V123" s="27">
        <v>28002539.370000001</v>
      </c>
      <c r="W123" s="27">
        <v>28988881.202</v>
      </c>
      <c r="X123" s="27">
        <v>36957407.307999998</v>
      </c>
      <c r="Y123" s="420">
        <v>39542669.924999997</v>
      </c>
      <c r="Z123" s="29">
        <v>18.666666666666668</v>
      </c>
      <c r="AA123" s="30">
        <f t="shared" si="7"/>
        <v>0.18236636885992211</v>
      </c>
      <c r="AB123" s="31"/>
      <c r="AC123" s="27">
        <v>52864.627</v>
      </c>
      <c r="AD123" s="27">
        <v>58758.68</v>
      </c>
      <c r="AE123" s="118">
        <v>45759.303999999996</v>
      </c>
      <c r="AF123" s="27">
        <v>78224.762000000002</v>
      </c>
      <c r="AG123" s="27">
        <v>70040.240000000005</v>
      </c>
      <c r="AH123" s="27">
        <v>62625.637000000002</v>
      </c>
      <c r="AI123" s="27">
        <v>53168.231</v>
      </c>
      <c r="AJ123" s="27">
        <v>63112.28</v>
      </c>
      <c r="AK123" s="27">
        <v>44410.756999999998</v>
      </c>
      <c r="AL123" s="27">
        <v>40753.512000000002</v>
      </c>
      <c r="AM123" s="27">
        <v>53645.107000000004</v>
      </c>
      <c r="AN123" s="27">
        <v>41852.957000000002</v>
      </c>
      <c r="AO123" s="27">
        <v>43970.919000000002</v>
      </c>
      <c r="AP123" s="27">
        <v>55725.658000000003</v>
      </c>
      <c r="AQ123" s="420">
        <v>63713.491999999998</v>
      </c>
      <c r="AR123" s="30">
        <f t="shared" si="8"/>
        <v>0.39236147472872407</v>
      </c>
      <c r="AS123" s="32"/>
      <c r="AT123" s="33">
        <f t="shared" si="13"/>
        <v>2.8899312056176436</v>
      </c>
      <c r="AU123" s="34">
        <f t="shared" si="13"/>
        <v>2.7994485773964688</v>
      </c>
      <c r="AV123" s="35">
        <f t="shared" si="13"/>
        <v>2.7365002016634725</v>
      </c>
      <c r="AW123" s="34">
        <f t="shared" si="13"/>
        <v>3.277911450115564</v>
      </c>
      <c r="AX123" s="34">
        <f t="shared" si="13"/>
        <v>3.3712921430427487</v>
      </c>
      <c r="AY123" s="34">
        <f t="shared" si="13"/>
        <v>3.0327251427337885</v>
      </c>
      <c r="AZ123" s="34">
        <f t="shared" si="13"/>
        <v>2.5229588210136114</v>
      </c>
      <c r="BA123" s="34">
        <f t="shared" si="13"/>
        <v>2.8225416475637615</v>
      </c>
      <c r="BB123" s="34">
        <f t="shared" si="13"/>
        <v>2.8029366992936198</v>
      </c>
      <c r="BC123" s="34">
        <f t="shared" si="13"/>
        <v>2.7681343457078467</v>
      </c>
      <c r="BD123" s="34">
        <f t="shared" si="13"/>
        <v>2.9958717796021967</v>
      </c>
      <c r="BE123" s="34">
        <f t="shared" si="13"/>
        <v>2.9892258303429715</v>
      </c>
      <c r="BF123" s="34">
        <f t="shared" si="13"/>
        <v>3.0336402908137319</v>
      </c>
      <c r="BG123" s="34">
        <f t="shared" si="13"/>
        <v>3.0156692289362694</v>
      </c>
      <c r="BH123" s="34">
        <f t="shared" si="13"/>
        <v>3.2225184652854471</v>
      </c>
      <c r="BI123" s="36">
        <f t="shared" si="9"/>
        <v>0.17760578395957441</v>
      </c>
      <c r="BJ123" s="25"/>
      <c r="BK123" s="423" t="s">
        <v>571</v>
      </c>
      <c r="BL123" s="423"/>
      <c r="BM123" s="423" t="s">
        <v>658</v>
      </c>
    </row>
    <row r="124" spans="1:66" s="37" customFormat="1" ht="63.75" x14ac:dyDescent="0.2">
      <c r="A124" s="113">
        <v>123</v>
      </c>
      <c r="B124" s="21">
        <v>137</v>
      </c>
      <c r="C124" s="22"/>
      <c r="D124" s="23"/>
      <c r="E124" s="24"/>
      <c r="F124" s="26">
        <v>2</v>
      </c>
      <c r="G124" s="22"/>
      <c r="H124" s="22"/>
      <c r="I124" s="98">
        <v>1008</v>
      </c>
      <c r="J124" s="25" t="s">
        <v>190</v>
      </c>
      <c r="K124" s="27">
        <v>34850388.527000003</v>
      </c>
      <c r="L124" s="27">
        <v>44332601.767999999</v>
      </c>
      <c r="M124" s="28">
        <v>40334247.876000002</v>
      </c>
      <c r="N124" s="27">
        <v>42195023.800999999</v>
      </c>
      <c r="O124" s="27">
        <v>44901895.181999996</v>
      </c>
      <c r="P124" s="27">
        <v>44863403.770000003</v>
      </c>
      <c r="Q124" s="27">
        <v>40354384.266000003</v>
      </c>
      <c r="R124" s="27">
        <v>38920481.892999999</v>
      </c>
      <c r="S124" s="27">
        <v>39571743.553999998</v>
      </c>
      <c r="T124" s="27">
        <v>40595070.673</v>
      </c>
      <c r="U124" s="27">
        <v>37713054.252999999</v>
      </c>
      <c r="V124" s="27">
        <v>25252663.984999999</v>
      </c>
      <c r="W124" s="27">
        <v>35225932.336000003</v>
      </c>
      <c r="X124" s="27">
        <v>37618510.568000004</v>
      </c>
      <c r="Y124" s="420">
        <v>34926169.612999998</v>
      </c>
      <c r="Z124" s="29">
        <v>27.666666666666668</v>
      </c>
      <c r="AA124" s="30">
        <f t="shared" si="7"/>
        <v>-0.13408154478611117</v>
      </c>
      <c r="AB124" s="31"/>
      <c r="AC124" s="27">
        <v>50538.771999999997</v>
      </c>
      <c r="AD124" s="27">
        <v>63574.631000000001</v>
      </c>
      <c r="AE124" s="118">
        <v>55358.069000000003</v>
      </c>
      <c r="AF124" s="27">
        <v>68523.164000000004</v>
      </c>
      <c r="AG124" s="27">
        <v>75747.070999999996</v>
      </c>
      <c r="AH124" s="27">
        <v>66978.197</v>
      </c>
      <c r="AI124" s="27">
        <v>51005.663999999997</v>
      </c>
      <c r="AJ124" s="27">
        <v>54066.432000000001</v>
      </c>
      <c r="AK124" s="27">
        <v>55229.582000000002</v>
      </c>
      <c r="AL124" s="27">
        <v>55431.644</v>
      </c>
      <c r="AM124" s="27">
        <v>55695.205000000002</v>
      </c>
      <c r="AN124" s="27">
        <v>37351.633999999998</v>
      </c>
      <c r="AO124" s="27">
        <v>52666.989000000001</v>
      </c>
      <c r="AP124" s="27">
        <v>55450.855000000003</v>
      </c>
      <c r="AQ124" s="420">
        <v>54733.216</v>
      </c>
      <c r="AR124" s="30">
        <f t="shared" si="8"/>
        <v>-1.1287478253621938E-2</v>
      </c>
      <c r="AS124" s="32"/>
      <c r="AT124" s="33">
        <f t="shared" si="13"/>
        <v>2.9003276081611298</v>
      </c>
      <c r="AU124" s="34">
        <f t="shared" si="13"/>
        <v>2.8680757936426469</v>
      </c>
      <c r="AV124" s="35">
        <f t="shared" si="13"/>
        <v>2.7449659738388026</v>
      </c>
      <c r="AW124" s="34">
        <f t="shared" si="13"/>
        <v>3.2479263110820211</v>
      </c>
      <c r="AX124" s="34">
        <f t="shared" si="13"/>
        <v>3.3738919345375442</v>
      </c>
      <c r="AY124" s="34">
        <f t="shared" si="13"/>
        <v>2.9858722866136196</v>
      </c>
      <c r="AZ124" s="34">
        <f t="shared" si="13"/>
        <v>2.5278871145098392</v>
      </c>
      <c r="BA124" s="34">
        <f t="shared" si="13"/>
        <v>2.7783022907393167</v>
      </c>
      <c r="BB124" s="34">
        <f t="shared" si="13"/>
        <v>2.7913645970455234</v>
      </c>
      <c r="BC124" s="34">
        <f t="shared" si="13"/>
        <v>2.7309544277683884</v>
      </c>
      <c r="BD124" s="34">
        <f t="shared" si="13"/>
        <v>2.9536300415429522</v>
      </c>
      <c r="BE124" s="34">
        <f t="shared" si="13"/>
        <v>2.9582331608409116</v>
      </c>
      <c r="BF124" s="34">
        <f t="shared" si="13"/>
        <v>2.9902396051658613</v>
      </c>
      <c r="BG124" s="34">
        <f t="shared" si="13"/>
        <v>2.9480622258962583</v>
      </c>
      <c r="BH124" s="34">
        <f t="shared" si="13"/>
        <v>3.1342237987430233</v>
      </c>
      <c r="BI124" s="36">
        <f t="shared" si="9"/>
        <v>0.14180788709735742</v>
      </c>
      <c r="BJ124" s="25"/>
      <c r="BK124" s="423" t="s">
        <v>571</v>
      </c>
      <c r="BL124" s="423"/>
      <c r="BM124" s="423" t="s">
        <v>659</v>
      </c>
    </row>
    <row r="125" spans="1:66" s="37" customFormat="1" ht="63.75" x14ac:dyDescent="0.2">
      <c r="A125" s="113">
        <v>124</v>
      </c>
      <c r="B125" s="21">
        <v>138</v>
      </c>
      <c r="C125" s="22"/>
      <c r="D125" s="23"/>
      <c r="E125" s="24">
        <v>3131</v>
      </c>
      <c r="F125" s="26" t="s">
        <v>355</v>
      </c>
      <c r="G125" s="22" t="s">
        <v>192</v>
      </c>
      <c r="H125" s="22" t="s">
        <v>9</v>
      </c>
      <c r="I125" s="98">
        <v>2516</v>
      </c>
      <c r="J125" s="25" t="s">
        <v>191</v>
      </c>
      <c r="K125" s="27">
        <v>19791317.925000001</v>
      </c>
      <c r="L125" s="27">
        <v>18297429.5</v>
      </c>
      <c r="M125" s="28">
        <v>17603763.076000001</v>
      </c>
      <c r="N125" s="27">
        <v>18292216.914999999</v>
      </c>
      <c r="O125" s="27">
        <v>17531356.221999999</v>
      </c>
      <c r="P125" s="27">
        <v>19434040.895</v>
      </c>
      <c r="Q125" s="27">
        <v>20719779.572999999</v>
      </c>
      <c r="R125" s="27">
        <v>19973674.689999998</v>
      </c>
      <c r="S125" s="27">
        <v>20433917.614</v>
      </c>
      <c r="T125" s="27">
        <v>15633109.529999999</v>
      </c>
      <c r="U125" s="27">
        <v>15843746.210999999</v>
      </c>
      <c r="V125" s="27">
        <v>10879919.715</v>
      </c>
      <c r="W125" s="27">
        <v>8745983.7349999994</v>
      </c>
      <c r="X125" s="27">
        <v>10389431.537</v>
      </c>
      <c r="Y125" s="420">
        <v>14222344.848000001</v>
      </c>
      <c r="Z125" s="29">
        <v>52.2</v>
      </c>
      <c r="AA125" s="30">
        <f t="shared" si="7"/>
        <v>-0.19208496577700701</v>
      </c>
      <c r="AB125" s="31"/>
      <c r="AC125" s="27">
        <v>27828.635000000002</v>
      </c>
      <c r="AD125" s="27">
        <v>25021.373</v>
      </c>
      <c r="AE125" s="118">
        <v>22251.917000000001</v>
      </c>
      <c r="AF125" s="27">
        <v>23564.002999999997</v>
      </c>
      <c r="AG125" s="27">
        <v>24637.673000000003</v>
      </c>
      <c r="AH125" s="27">
        <v>26955.554</v>
      </c>
      <c r="AI125" s="27">
        <v>27057.915999999997</v>
      </c>
      <c r="AJ125" s="27">
        <v>27419.296000000002</v>
      </c>
      <c r="AK125" s="27">
        <v>30255.179</v>
      </c>
      <c r="AL125" s="27">
        <v>22246.430999999997</v>
      </c>
      <c r="AM125" s="27">
        <v>24146.476999999999</v>
      </c>
      <c r="AN125" s="27">
        <v>15895.054</v>
      </c>
      <c r="AO125" s="27">
        <v>12593.777</v>
      </c>
      <c r="AP125" s="27">
        <v>15422.414000000001</v>
      </c>
      <c r="AQ125" s="420">
        <v>20603.03</v>
      </c>
      <c r="AR125" s="30">
        <f t="shared" si="8"/>
        <v>-7.4100896565451074E-2</v>
      </c>
      <c r="AS125" s="32"/>
      <c r="AT125" s="33">
        <f t="shared" si="13"/>
        <v>2.8122063528520678</v>
      </c>
      <c r="AU125" s="34">
        <f t="shared" si="13"/>
        <v>2.7349604489526795</v>
      </c>
      <c r="AV125" s="35">
        <f t="shared" si="13"/>
        <v>2.5280863987924302</v>
      </c>
      <c r="AW125" s="34">
        <f t="shared" si="13"/>
        <v>2.5763966291780656</v>
      </c>
      <c r="AX125" s="34">
        <f t="shared" si="13"/>
        <v>2.810697893307573</v>
      </c>
      <c r="AY125" s="34">
        <f t="shared" si="13"/>
        <v>2.7740554983534218</v>
      </c>
      <c r="AZ125" s="34">
        <f t="shared" si="13"/>
        <v>2.6117957389140605</v>
      </c>
      <c r="BA125" s="34">
        <f t="shared" si="13"/>
        <v>2.7455434641405994</v>
      </c>
      <c r="BB125" s="34">
        <f t="shared" si="13"/>
        <v>2.9612705279061227</v>
      </c>
      <c r="BC125" s="34">
        <f t="shared" si="13"/>
        <v>2.8460660314966777</v>
      </c>
      <c r="BD125" s="34">
        <f t="shared" si="13"/>
        <v>3.048076721051689</v>
      </c>
      <c r="BE125" s="34">
        <f t="shared" si="13"/>
        <v>2.9219064876160257</v>
      </c>
      <c r="BF125" s="34">
        <f t="shared" si="13"/>
        <v>2.8798994787977388</v>
      </c>
      <c r="BG125" s="34">
        <f t="shared" si="13"/>
        <v>2.968865802729626</v>
      </c>
      <c r="BH125" s="34">
        <f t="shared" si="13"/>
        <v>2.8972761130731932</v>
      </c>
      <c r="BI125" s="36">
        <f t="shared" si="9"/>
        <v>0.14603524407121163</v>
      </c>
      <c r="BJ125" s="25"/>
      <c r="BK125" s="423" t="s">
        <v>572</v>
      </c>
      <c r="BL125" s="423"/>
      <c r="BM125" s="423" t="s">
        <v>660</v>
      </c>
    </row>
    <row r="126" spans="1:66" s="37" customFormat="1" ht="63.75" x14ac:dyDescent="0.2">
      <c r="A126" s="113">
        <v>125</v>
      </c>
      <c r="B126" s="21">
        <v>139</v>
      </c>
      <c r="C126" s="22"/>
      <c r="D126" s="23"/>
      <c r="E126" s="24">
        <v>3136</v>
      </c>
      <c r="F126" s="26">
        <v>1</v>
      </c>
      <c r="G126" s="22" t="s">
        <v>194</v>
      </c>
      <c r="H126" s="22" t="s">
        <v>9</v>
      </c>
      <c r="I126" s="98">
        <v>594</v>
      </c>
      <c r="J126" s="25" t="s">
        <v>193</v>
      </c>
      <c r="K126" s="27">
        <v>56762214.674999997</v>
      </c>
      <c r="L126" s="27">
        <v>55569080.825000003</v>
      </c>
      <c r="M126" s="28">
        <v>65329432.376999997</v>
      </c>
      <c r="N126" s="27">
        <v>55384454.674999997</v>
      </c>
      <c r="O126" s="27">
        <v>60441820.634000003</v>
      </c>
      <c r="P126" s="27">
        <v>64924237.928000003</v>
      </c>
      <c r="Q126" s="27">
        <v>56426170.259000003</v>
      </c>
      <c r="R126" s="27">
        <v>66079098.354000002</v>
      </c>
      <c r="S126" s="27">
        <v>65894377.098999999</v>
      </c>
      <c r="T126" s="27">
        <v>46914331.664999999</v>
      </c>
      <c r="U126" s="27">
        <v>65600750.618000001</v>
      </c>
      <c r="V126" s="27">
        <v>50618220.641999997</v>
      </c>
      <c r="W126" s="27">
        <v>51332292.847000003</v>
      </c>
      <c r="X126" s="27">
        <v>58508622.141999997</v>
      </c>
      <c r="Y126" s="420">
        <v>50640973.843000002</v>
      </c>
      <c r="Z126" s="29">
        <v>5.833333333333333</v>
      </c>
      <c r="AA126" s="30">
        <f t="shared" si="7"/>
        <v>-0.22483676957786092</v>
      </c>
      <c r="AB126" s="31"/>
      <c r="AC126" s="27">
        <v>77478.53</v>
      </c>
      <c r="AD126" s="27">
        <v>76505.095000000001</v>
      </c>
      <c r="AE126" s="118">
        <v>87713.638000000006</v>
      </c>
      <c r="AF126" s="27">
        <v>78573.308000000005</v>
      </c>
      <c r="AG126" s="27">
        <v>90781.119999999995</v>
      </c>
      <c r="AH126" s="27">
        <v>91777.921000000002</v>
      </c>
      <c r="AI126" s="27">
        <v>77544.221999999994</v>
      </c>
      <c r="AJ126" s="27">
        <v>97876.13</v>
      </c>
      <c r="AK126" s="27">
        <v>93785.392000000007</v>
      </c>
      <c r="AL126" s="27">
        <v>47461.175000000003</v>
      </c>
      <c r="AM126" s="27">
        <v>19507.473000000002</v>
      </c>
      <c r="AN126" s="27">
        <v>21838.012999999999</v>
      </c>
      <c r="AO126" s="27">
        <v>17382.901000000002</v>
      </c>
      <c r="AP126" s="27">
        <v>14599.72</v>
      </c>
      <c r="AQ126" s="420">
        <v>13135.838</v>
      </c>
      <c r="AR126" s="30">
        <f t="shared" si="8"/>
        <v>-0.85024178338150791</v>
      </c>
      <c r="AS126" s="32"/>
      <c r="AT126" s="33">
        <f t="shared" si="13"/>
        <v>2.7299332995942516</v>
      </c>
      <c r="AU126" s="34">
        <f t="shared" si="13"/>
        <v>2.7535130638900576</v>
      </c>
      <c r="AV126" s="35">
        <f t="shared" si="13"/>
        <v>2.6852717009333951</v>
      </c>
      <c r="AW126" s="34">
        <f t="shared" si="13"/>
        <v>2.8373776887783362</v>
      </c>
      <c r="AX126" s="34">
        <f t="shared" si="13"/>
        <v>3.0039174547608978</v>
      </c>
      <c r="AY126" s="34">
        <f t="shared" si="13"/>
        <v>2.8272313677914966</v>
      </c>
      <c r="AZ126" s="34">
        <f t="shared" si="13"/>
        <v>2.7485197610990322</v>
      </c>
      <c r="BA126" s="34">
        <f t="shared" si="13"/>
        <v>2.9623930240590277</v>
      </c>
      <c r="BB126" s="34">
        <f t="shared" si="13"/>
        <v>2.846537022699112</v>
      </c>
      <c r="BC126" s="34">
        <f t="shared" si="13"/>
        <v>2.0233124214112155</v>
      </c>
      <c r="BD126" s="34">
        <f t="shared" si="13"/>
        <v>0.59473322534353446</v>
      </c>
      <c r="BE126" s="34">
        <f t="shared" si="13"/>
        <v>0.8628518633418778</v>
      </c>
      <c r="BF126" s="34">
        <f t="shared" si="13"/>
        <v>0.67726961083975434</v>
      </c>
      <c r="BG126" s="34">
        <f t="shared" si="13"/>
        <v>0.4990621711981727</v>
      </c>
      <c r="BH126" s="34">
        <f t="shared" si="13"/>
        <v>0.51878299342048451</v>
      </c>
      <c r="BI126" s="36">
        <f t="shared" si="9"/>
        <v>-0.80680428232265788</v>
      </c>
      <c r="BJ126" s="25" t="s">
        <v>322</v>
      </c>
      <c r="BK126" s="423" t="s">
        <v>573</v>
      </c>
      <c r="BL126" s="423"/>
      <c r="BM126" s="423" t="s">
        <v>661</v>
      </c>
    </row>
    <row r="127" spans="1:66" s="37" customFormat="1" ht="63.75" x14ac:dyDescent="0.2">
      <c r="A127" s="113">
        <v>126</v>
      </c>
      <c r="B127" s="21">
        <v>141</v>
      </c>
      <c r="C127" s="22"/>
      <c r="D127" s="23"/>
      <c r="E127" s="24"/>
      <c r="F127" s="26">
        <v>2</v>
      </c>
      <c r="G127" s="22"/>
      <c r="H127" s="22"/>
      <c r="I127" s="98">
        <v>594</v>
      </c>
      <c r="J127" s="25" t="s">
        <v>195</v>
      </c>
      <c r="K127" s="27">
        <v>54675861.975000001</v>
      </c>
      <c r="L127" s="27">
        <v>60984772.075000003</v>
      </c>
      <c r="M127" s="28">
        <v>46970907.023000002</v>
      </c>
      <c r="N127" s="27">
        <v>60759644.122000001</v>
      </c>
      <c r="O127" s="27">
        <v>54144396.314000003</v>
      </c>
      <c r="P127" s="27">
        <v>61300626.446000002</v>
      </c>
      <c r="Q127" s="27">
        <v>63175353.961999997</v>
      </c>
      <c r="R127" s="27">
        <v>49891788.310000002</v>
      </c>
      <c r="S127" s="27">
        <v>67241859.960999995</v>
      </c>
      <c r="T127" s="27">
        <v>52959986.715999998</v>
      </c>
      <c r="U127" s="27">
        <v>64560643.112999998</v>
      </c>
      <c r="V127" s="27">
        <v>60099426.592</v>
      </c>
      <c r="W127" s="27">
        <v>44348038.969999999</v>
      </c>
      <c r="X127" s="27">
        <v>62098516.669</v>
      </c>
      <c r="Y127" s="420">
        <v>61718491.846000001</v>
      </c>
      <c r="Z127" s="29">
        <v>9.6666666666666661</v>
      </c>
      <c r="AA127" s="30">
        <f t="shared" si="7"/>
        <v>0.31397274946763587</v>
      </c>
      <c r="AB127" s="31"/>
      <c r="AC127" s="27">
        <v>76010.975999999995</v>
      </c>
      <c r="AD127" s="27">
        <v>83220.129000000001</v>
      </c>
      <c r="AE127" s="118">
        <v>62905.847000000002</v>
      </c>
      <c r="AF127" s="27">
        <v>84920.182000000001</v>
      </c>
      <c r="AG127" s="27">
        <v>80527.952999999994</v>
      </c>
      <c r="AH127" s="27">
        <v>86989.304000000004</v>
      </c>
      <c r="AI127" s="27">
        <v>86809.311000000002</v>
      </c>
      <c r="AJ127" s="27">
        <v>73205.010999999999</v>
      </c>
      <c r="AK127" s="27">
        <v>96208.414000000004</v>
      </c>
      <c r="AL127" s="27">
        <v>65675.862999999998</v>
      </c>
      <c r="AM127" s="27">
        <v>19606.017</v>
      </c>
      <c r="AN127" s="27">
        <v>24602.748</v>
      </c>
      <c r="AO127" s="27">
        <v>12036.892</v>
      </c>
      <c r="AP127" s="27">
        <v>11797.382</v>
      </c>
      <c r="AQ127" s="420">
        <v>15002.196</v>
      </c>
      <c r="AR127" s="30">
        <f t="shared" si="8"/>
        <v>-0.76151348856331269</v>
      </c>
      <c r="AS127" s="32"/>
      <c r="AT127" s="33">
        <f t="shared" si="13"/>
        <v>2.7804216798540926</v>
      </c>
      <c r="AU127" s="34">
        <f t="shared" si="13"/>
        <v>2.7292101345448865</v>
      </c>
      <c r="AV127" s="35">
        <f t="shared" si="13"/>
        <v>2.6785025449560607</v>
      </c>
      <c r="AW127" s="34">
        <f t="shared" si="13"/>
        <v>2.7952824025594283</v>
      </c>
      <c r="AX127" s="34">
        <f t="shared" si="13"/>
        <v>2.9745627796085725</v>
      </c>
      <c r="AY127" s="34">
        <f t="shared" si="13"/>
        <v>2.838121208324984</v>
      </c>
      <c r="AZ127" s="34">
        <f t="shared" si="13"/>
        <v>2.7482018083259443</v>
      </c>
      <c r="BA127" s="34">
        <f t="shared" si="13"/>
        <v>2.934551495534476</v>
      </c>
      <c r="BB127" s="34">
        <f t="shared" si="13"/>
        <v>2.8615631410493547</v>
      </c>
      <c r="BC127" s="34">
        <f t="shared" si="13"/>
        <v>2.4802069287588528</v>
      </c>
      <c r="BD127" s="34">
        <f t="shared" si="13"/>
        <v>0.60736746273371967</v>
      </c>
      <c r="BE127" s="34">
        <f t="shared" si="13"/>
        <v>0.81873486637474635</v>
      </c>
      <c r="BF127" s="34">
        <f t="shared" si="13"/>
        <v>0.54283762166541638</v>
      </c>
      <c r="BG127" s="34">
        <f t="shared" si="13"/>
        <v>0.37995696621492192</v>
      </c>
      <c r="BH127" s="34">
        <f t="shared" si="13"/>
        <v>0.48614914432560941</v>
      </c>
      <c r="BI127" s="36">
        <f t="shared" si="9"/>
        <v>-0.81849965188904295</v>
      </c>
      <c r="BJ127" s="25" t="s">
        <v>322</v>
      </c>
      <c r="BK127" s="423" t="s">
        <v>574</v>
      </c>
      <c r="BL127" s="423"/>
      <c r="BM127" s="423" t="s">
        <v>661</v>
      </c>
    </row>
    <row r="128" spans="1:66" s="37" customFormat="1" ht="38.25" x14ac:dyDescent="0.2">
      <c r="A128" s="113">
        <v>127</v>
      </c>
      <c r="B128" s="21">
        <v>142</v>
      </c>
      <c r="C128" s="22"/>
      <c r="D128" s="23"/>
      <c r="E128" s="24">
        <v>3140</v>
      </c>
      <c r="F128" s="26">
        <v>3</v>
      </c>
      <c r="G128" s="22" t="s">
        <v>197</v>
      </c>
      <c r="H128" s="22" t="s">
        <v>9</v>
      </c>
      <c r="I128" s="98">
        <v>1001</v>
      </c>
      <c r="J128" s="25" t="s">
        <v>196</v>
      </c>
      <c r="K128" s="27">
        <v>39402934.967</v>
      </c>
      <c r="L128" s="27">
        <v>23298009.649999999</v>
      </c>
      <c r="M128" s="28">
        <v>49044373.840999998</v>
      </c>
      <c r="N128" s="27">
        <v>37068971.799999997</v>
      </c>
      <c r="O128" s="27">
        <v>49840508.986000001</v>
      </c>
      <c r="P128" s="27">
        <v>49971368.395999998</v>
      </c>
      <c r="Q128" s="27">
        <v>38418519.843999997</v>
      </c>
      <c r="R128" s="27">
        <v>50610239.838</v>
      </c>
      <c r="S128" s="27">
        <v>44762794.171999998</v>
      </c>
      <c r="T128" s="27">
        <v>40885009.567000002</v>
      </c>
      <c r="U128" s="27">
        <v>49599397.670999996</v>
      </c>
      <c r="V128" s="27">
        <v>47563993.394000001</v>
      </c>
      <c r="W128" s="27">
        <v>30641751.794</v>
      </c>
      <c r="X128" s="27">
        <v>34347206.247000001</v>
      </c>
      <c r="Y128" s="420">
        <v>29134958.405999999</v>
      </c>
      <c r="Z128" s="29">
        <v>26</v>
      </c>
      <c r="AA128" s="30">
        <f t="shared" si="7"/>
        <v>-0.40594697976052402</v>
      </c>
      <c r="AB128" s="31"/>
      <c r="AC128" s="27">
        <v>28910.543000000001</v>
      </c>
      <c r="AD128" s="27">
        <v>17708.365000000002</v>
      </c>
      <c r="AE128" s="118">
        <v>39265.627999999997</v>
      </c>
      <c r="AF128" s="27">
        <v>35806.32</v>
      </c>
      <c r="AG128" s="27">
        <v>50613.120000000003</v>
      </c>
      <c r="AH128" s="27">
        <v>59502.258999999998</v>
      </c>
      <c r="AI128" s="27">
        <v>45447.052000000003</v>
      </c>
      <c r="AJ128" s="27">
        <v>58860.135000000002</v>
      </c>
      <c r="AK128" s="27">
        <v>51090.451999999997</v>
      </c>
      <c r="AL128" s="27">
        <v>15289.099</v>
      </c>
      <c r="AM128" s="27">
        <v>9022.3150000000005</v>
      </c>
      <c r="AN128" s="27">
        <v>9313.2540000000008</v>
      </c>
      <c r="AO128" s="27">
        <v>6311.5709999999999</v>
      </c>
      <c r="AP128" s="27">
        <v>6277.1639999999998</v>
      </c>
      <c r="AQ128" s="420">
        <v>4712.7650000000003</v>
      </c>
      <c r="AR128" s="30">
        <f t="shared" si="8"/>
        <v>-0.87997734303396347</v>
      </c>
      <c r="AS128" s="32"/>
      <c r="AT128" s="33">
        <f t="shared" si="13"/>
        <v>1.4674309426042811</v>
      </c>
      <c r="AU128" s="34">
        <f t="shared" si="13"/>
        <v>1.520161186816231</v>
      </c>
      <c r="AV128" s="35">
        <f t="shared" si="13"/>
        <v>1.6012286394887079</v>
      </c>
      <c r="AW128" s="34">
        <f t="shared" si="13"/>
        <v>1.9318755423370013</v>
      </c>
      <c r="AX128" s="34">
        <f t="shared" si="13"/>
        <v>2.031003335628736</v>
      </c>
      <c r="AY128" s="34">
        <f t="shared" si="13"/>
        <v>2.3814540569900786</v>
      </c>
      <c r="AZ128" s="34">
        <f t="shared" si="13"/>
        <v>2.3658929175064345</v>
      </c>
      <c r="BA128" s="34">
        <f t="shared" si="13"/>
        <v>2.3260168372411338</v>
      </c>
      <c r="BB128" s="34">
        <f t="shared" si="13"/>
        <v>2.2827195194154379</v>
      </c>
      <c r="BC128" s="34">
        <f t="shared" si="13"/>
        <v>0.74790732162824147</v>
      </c>
      <c r="BD128" s="34">
        <f t="shared" si="13"/>
        <v>0.36380744217283945</v>
      </c>
      <c r="BE128" s="34">
        <f t="shared" si="13"/>
        <v>0.39160942281918776</v>
      </c>
      <c r="BF128" s="34">
        <f t="shared" si="13"/>
        <v>0.41195888814920018</v>
      </c>
      <c r="BG128" s="34">
        <f t="shared" si="13"/>
        <v>0.36551234792484866</v>
      </c>
      <c r="BH128" s="34">
        <f t="shared" si="13"/>
        <v>0.32351273232155786</v>
      </c>
      <c r="BI128" s="36">
        <f t="shared" si="9"/>
        <v>-0.79795968898928793</v>
      </c>
      <c r="BJ128" s="25" t="s">
        <v>324</v>
      </c>
      <c r="BK128" s="423" t="s">
        <v>575</v>
      </c>
      <c r="BL128" s="423"/>
      <c r="BM128" s="423" t="s">
        <v>655</v>
      </c>
    </row>
    <row r="129" spans="1:69" s="37" customFormat="1" ht="38.25" x14ac:dyDescent="0.2">
      <c r="A129" s="113">
        <v>128</v>
      </c>
      <c r="B129" s="21">
        <v>143</v>
      </c>
      <c r="C129" s="22"/>
      <c r="D129" s="23"/>
      <c r="E129" s="24"/>
      <c r="F129" s="26" t="s">
        <v>351</v>
      </c>
      <c r="G129" s="22"/>
      <c r="H129" s="22"/>
      <c r="I129" s="98">
        <v>1613</v>
      </c>
      <c r="J129" s="25" t="s">
        <v>198</v>
      </c>
      <c r="K129" s="27">
        <v>38387233.719999999</v>
      </c>
      <c r="L129" s="27">
        <v>32460778.379999999</v>
      </c>
      <c r="M129" s="28">
        <v>36466606.887999997</v>
      </c>
      <c r="N129" s="27">
        <v>39640717.325000003</v>
      </c>
      <c r="O129" s="27">
        <v>40970101.357999995</v>
      </c>
      <c r="P129" s="27">
        <v>37951844.859999999</v>
      </c>
      <c r="Q129" s="27">
        <v>41247129.487999998</v>
      </c>
      <c r="R129" s="27">
        <v>40822089.213</v>
      </c>
      <c r="S129" s="27">
        <v>40988819.5</v>
      </c>
      <c r="T129" s="27">
        <v>38623832.744000003</v>
      </c>
      <c r="U129" s="27">
        <v>47618400.832000002</v>
      </c>
      <c r="V129" s="27">
        <v>43125785.708000004</v>
      </c>
      <c r="W129" s="27">
        <v>28307393.559999999</v>
      </c>
      <c r="X129" s="27">
        <v>31579903.513999999</v>
      </c>
      <c r="Y129" s="420">
        <v>30570244.237999998</v>
      </c>
      <c r="Z129" s="29">
        <v>44</v>
      </c>
      <c r="AA129" s="30">
        <f t="shared" si="7"/>
        <v>-0.16169211103488504</v>
      </c>
      <c r="AB129" s="31"/>
      <c r="AC129" s="27">
        <v>31986.346999999998</v>
      </c>
      <c r="AD129" s="27">
        <v>26564.33</v>
      </c>
      <c r="AE129" s="118">
        <v>29666.236000000001</v>
      </c>
      <c r="AF129" s="27">
        <v>37924.678</v>
      </c>
      <c r="AG129" s="27">
        <v>41460.419000000002</v>
      </c>
      <c r="AH129" s="27">
        <v>45099.383999999998</v>
      </c>
      <c r="AI129" s="27">
        <v>48097.926999999996</v>
      </c>
      <c r="AJ129" s="27">
        <v>47288.066000000006</v>
      </c>
      <c r="AK129" s="27">
        <v>47936.059000000001</v>
      </c>
      <c r="AL129" s="27">
        <v>43765.721999999994</v>
      </c>
      <c r="AM129" s="27">
        <v>8799.259</v>
      </c>
      <c r="AN129" s="27">
        <v>8343.0069999999996</v>
      </c>
      <c r="AO129" s="27">
        <v>5942.9230000000007</v>
      </c>
      <c r="AP129" s="27">
        <v>5898.9050000000007</v>
      </c>
      <c r="AQ129" s="420">
        <v>5102.2240000000002</v>
      </c>
      <c r="AR129" s="30">
        <f t="shared" si="8"/>
        <v>-0.82801242462980484</v>
      </c>
      <c r="AS129" s="32"/>
      <c r="AT129" s="33">
        <f t="shared" si="13"/>
        <v>1.6665096127171519</v>
      </c>
      <c r="AU129" s="34">
        <f t="shared" si="13"/>
        <v>1.6367032046506336</v>
      </c>
      <c r="AV129" s="35">
        <f t="shared" si="13"/>
        <v>1.6270357201652461</v>
      </c>
      <c r="AW129" s="34">
        <f t="shared" si="13"/>
        <v>1.9134203697208194</v>
      </c>
      <c r="AX129" s="34">
        <f t="shared" si="13"/>
        <v>2.0239353882830589</v>
      </c>
      <c r="AY129" s="34">
        <f t="shared" si="13"/>
        <v>2.3766635938972902</v>
      </c>
      <c r="AZ129" s="34">
        <f t="shared" si="13"/>
        <v>2.3321829953763493</v>
      </c>
      <c r="BA129" s="34">
        <f t="shared" si="13"/>
        <v>2.3167881366023217</v>
      </c>
      <c r="BB129" s="34">
        <f t="shared" si="13"/>
        <v>2.3389821704916387</v>
      </c>
      <c r="BC129" s="34">
        <f t="shared" si="13"/>
        <v>2.2662547391441237</v>
      </c>
      <c r="BD129" s="34">
        <f t="shared" si="13"/>
        <v>0.36957389774781418</v>
      </c>
      <c r="BE129" s="34">
        <f t="shared" si="13"/>
        <v>0.38691501444122506</v>
      </c>
      <c r="BF129" s="34">
        <f t="shared" si="13"/>
        <v>0.41988486063921465</v>
      </c>
      <c r="BG129" s="34">
        <f t="shared" si="13"/>
        <v>0.37358600525076963</v>
      </c>
      <c r="BH129" s="34">
        <f t="shared" si="13"/>
        <v>0.33380328663895581</v>
      </c>
      <c r="BI129" s="36">
        <f t="shared" si="9"/>
        <v>-0.79483960769770079</v>
      </c>
      <c r="BJ129" s="25" t="s">
        <v>322</v>
      </c>
      <c r="BK129" s="423" t="s">
        <v>576</v>
      </c>
      <c r="BL129" s="423"/>
      <c r="BM129" s="423" t="s">
        <v>655</v>
      </c>
    </row>
    <row r="130" spans="1:69" s="37" customFormat="1" ht="25.5" x14ac:dyDescent="0.2">
      <c r="A130" s="113">
        <v>129</v>
      </c>
      <c r="B130" s="21">
        <v>144</v>
      </c>
      <c r="C130" s="22"/>
      <c r="D130" s="23"/>
      <c r="E130" s="24">
        <v>3148</v>
      </c>
      <c r="F130" s="26" t="s">
        <v>351</v>
      </c>
      <c r="G130" s="22" t="s">
        <v>200</v>
      </c>
      <c r="H130" s="22" t="s">
        <v>9</v>
      </c>
      <c r="I130" s="98">
        <v>3803</v>
      </c>
      <c r="J130" s="25" t="s">
        <v>199</v>
      </c>
      <c r="K130" s="27">
        <v>13315766.851</v>
      </c>
      <c r="L130" s="27">
        <v>13552621.09</v>
      </c>
      <c r="M130" s="28">
        <v>12754508.603999998</v>
      </c>
      <c r="N130" s="27">
        <v>11627784.009</v>
      </c>
      <c r="O130" s="27">
        <v>11539692.613</v>
      </c>
      <c r="P130" s="27">
        <v>7850609.0810000002</v>
      </c>
      <c r="Q130" s="27">
        <v>11527508.245999999</v>
      </c>
      <c r="R130" s="27">
        <v>10264494.522</v>
      </c>
      <c r="S130" s="27">
        <v>0</v>
      </c>
      <c r="T130" s="27">
        <v>0</v>
      </c>
      <c r="U130" s="27">
        <v>0</v>
      </c>
      <c r="V130" s="27">
        <v>0</v>
      </c>
      <c r="W130" s="27">
        <v>0</v>
      </c>
      <c r="X130" s="27">
        <v>0</v>
      </c>
      <c r="Y130" s="420">
        <v>0</v>
      </c>
      <c r="Z130" s="29">
        <v>77.5</v>
      </c>
      <c r="AA130" s="30">
        <f t="shared" ref="AA130:AA169" si="14">(Y130-M130)/M130</f>
        <v>-1</v>
      </c>
      <c r="AB130" s="31"/>
      <c r="AC130" s="27">
        <v>18775.287</v>
      </c>
      <c r="AD130" s="27">
        <v>17106.911</v>
      </c>
      <c r="AE130" s="118">
        <v>17134.315999999999</v>
      </c>
      <c r="AF130" s="27">
        <v>15962.466</v>
      </c>
      <c r="AG130" s="27">
        <v>15719.664000000001</v>
      </c>
      <c r="AH130" s="27">
        <v>10354.768</v>
      </c>
      <c r="AI130" s="27">
        <v>15961.574000000001</v>
      </c>
      <c r="AJ130" s="27">
        <v>13571.654</v>
      </c>
      <c r="AK130" s="27">
        <v>0</v>
      </c>
      <c r="AL130" s="27">
        <v>0</v>
      </c>
      <c r="AM130" s="27">
        <v>0</v>
      </c>
      <c r="AN130" s="27">
        <v>0</v>
      </c>
      <c r="AO130" s="27">
        <v>0</v>
      </c>
      <c r="AP130" s="27">
        <v>0</v>
      </c>
      <c r="AQ130" s="420">
        <v>0</v>
      </c>
      <c r="AR130" s="30">
        <f t="shared" ref="AR130:AR169" si="15">(AQ130-AE130)/AE130</f>
        <v>-1</v>
      </c>
      <c r="AS130" s="32"/>
      <c r="AT130" s="33">
        <f t="shared" si="13"/>
        <v>2.8200083720435516</v>
      </c>
      <c r="AU130" s="34">
        <f t="shared" si="13"/>
        <v>2.5245169751883028</v>
      </c>
      <c r="AV130" s="35">
        <f t="shared" si="13"/>
        <v>2.686785752706526</v>
      </c>
      <c r="AW130" s="34">
        <f t="shared" si="13"/>
        <v>2.7455731870569529</v>
      </c>
      <c r="AX130" s="34">
        <f t="shared" si="13"/>
        <v>2.7244510797958461</v>
      </c>
      <c r="AY130" s="34">
        <f t="shared" si="13"/>
        <v>2.6379527736416151</v>
      </c>
      <c r="AZ130" s="34">
        <f t="shared" si="13"/>
        <v>2.7693016841759546</v>
      </c>
      <c r="BA130" s="34">
        <f t="shared" si="13"/>
        <v>2.6443881812030257</v>
      </c>
      <c r="BB130" s="34">
        <f t="shared" si="13"/>
        <v>0</v>
      </c>
      <c r="BC130" s="34">
        <f t="shared" si="13"/>
        <v>0</v>
      </c>
      <c r="BD130" s="34">
        <f t="shared" si="13"/>
        <v>0</v>
      </c>
      <c r="BE130" s="34">
        <f t="shared" si="13"/>
        <v>0</v>
      </c>
      <c r="BF130" s="34">
        <f t="shared" si="13"/>
        <v>0</v>
      </c>
      <c r="BG130" s="34">
        <f t="shared" si="13"/>
        <v>0</v>
      </c>
      <c r="BH130" s="34">
        <f t="shared" si="13"/>
        <v>0</v>
      </c>
      <c r="BI130" s="36">
        <f t="shared" ref="BI130:BI168" si="16">(BH130-AV130)/AV130</f>
        <v>-1</v>
      </c>
      <c r="BJ130" s="25" t="s">
        <v>323</v>
      </c>
      <c r="BK130" s="423" t="s">
        <v>341</v>
      </c>
      <c r="BL130" s="423"/>
      <c r="BM130" s="507" t="s">
        <v>662</v>
      </c>
    </row>
    <row r="131" spans="1:69" s="37" customFormat="1" x14ac:dyDescent="0.2">
      <c r="A131" s="113">
        <v>130</v>
      </c>
      <c r="B131" s="21">
        <v>145</v>
      </c>
      <c r="C131" s="22"/>
      <c r="D131" s="23"/>
      <c r="E131" s="24">
        <v>3149</v>
      </c>
      <c r="F131" s="26">
        <v>2</v>
      </c>
      <c r="G131" s="22" t="s">
        <v>202</v>
      </c>
      <c r="H131" s="22" t="s">
        <v>9</v>
      </c>
      <c r="I131" s="98">
        <v>594</v>
      </c>
      <c r="J131" s="25" t="s">
        <v>203</v>
      </c>
      <c r="K131" s="27">
        <v>41158580.789999999</v>
      </c>
      <c r="L131" s="27">
        <v>47660783.831</v>
      </c>
      <c r="M131" s="28">
        <v>39251475.141999997</v>
      </c>
      <c r="N131" s="27">
        <v>47678640.799999997</v>
      </c>
      <c r="O131" s="27">
        <v>43405748.369999997</v>
      </c>
      <c r="P131" s="27">
        <v>49098549.910999998</v>
      </c>
      <c r="Q131" s="27">
        <v>49291549.747000001</v>
      </c>
      <c r="R131" s="27">
        <v>43363601.781000003</v>
      </c>
      <c r="S131" s="27">
        <v>50030870.960000001</v>
      </c>
      <c r="T131" s="27">
        <v>44932838.592</v>
      </c>
      <c r="U131" s="27">
        <v>39068708.031000003</v>
      </c>
      <c r="V131" s="27">
        <v>43666149.254000001</v>
      </c>
      <c r="W131" s="27">
        <v>38868248.394000001</v>
      </c>
      <c r="X131" s="27">
        <v>33116888.515000001</v>
      </c>
      <c r="Y131" s="420">
        <v>36049786.942000002</v>
      </c>
      <c r="Z131" s="29">
        <v>11.5</v>
      </c>
      <c r="AA131" s="30">
        <f t="shared" si="14"/>
        <v>-8.1568608273122303E-2</v>
      </c>
      <c r="AB131" s="31"/>
      <c r="AC131" s="27">
        <v>49722.97</v>
      </c>
      <c r="AD131" s="27">
        <v>61158.283000000003</v>
      </c>
      <c r="AE131" s="118">
        <v>50440.620999999999</v>
      </c>
      <c r="AF131" s="27">
        <v>66833.968999999997</v>
      </c>
      <c r="AG131" s="27">
        <v>62495.000999999997</v>
      </c>
      <c r="AH131" s="27">
        <v>67532.604999999996</v>
      </c>
      <c r="AI131" s="27">
        <v>67041.438999999998</v>
      </c>
      <c r="AJ131" s="27">
        <v>62033.593999999997</v>
      </c>
      <c r="AK131" s="27">
        <v>20563.463</v>
      </c>
      <c r="AL131" s="27">
        <v>8480.7430000000004</v>
      </c>
      <c r="AM131" s="27">
        <v>8483.52</v>
      </c>
      <c r="AN131" s="27">
        <v>9482.7950000000001</v>
      </c>
      <c r="AO131" s="27">
        <v>7956.7529999999997</v>
      </c>
      <c r="AP131" s="27">
        <v>6439.5720000000001</v>
      </c>
      <c r="AQ131" s="420">
        <v>6201.0119999999997</v>
      </c>
      <c r="AR131" s="30">
        <f t="shared" si="15"/>
        <v>-0.87706313132029035</v>
      </c>
      <c r="AS131" s="32"/>
      <c r="AT131" s="33">
        <f t="shared" si="13"/>
        <v>2.4161654287205563</v>
      </c>
      <c r="AU131" s="34">
        <f t="shared" si="13"/>
        <v>2.5663985391789055</v>
      </c>
      <c r="AV131" s="35">
        <f t="shared" si="13"/>
        <v>2.570126132458515</v>
      </c>
      <c r="AW131" s="34">
        <f t="shared" si="13"/>
        <v>2.8035182160645822</v>
      </c>
      <c r="AX131" s="34">
        <f t="shared" si="13"/>
        <v>2.8795725610939398</v>
      </c>
      <c r="AY131" s="34">
        <f t="shared" si="13"/>
        <v>2.7509001843197023</v>
      </c>
      <c r="AZ131" s="34">
        <f t="shared" si="13"/>
        <v>2.7202000888227418</v>
      </c>
      <c r="BA131" s="34">
        <f t="shared" si="13"/>
        <v>2.8610904746007679</v>
      </c>
      <c r="BB131" s="34">
        <f t="shared" si="13"/>
        <v>0.82203098228854021</v>
      </c>
      <c r="BC131" s="34">
        <f t="shared" si="13"/>
        <v>0.37748529875919928</v>
      </c>
      <c r="BD131" s="34">
        <f t="shared" si="13"/>
        <v>0.43428720464820836</v>
      </c>
      <c r="BE131" s="34">
        <f t="shared" si="13"/>
        <v>0.43433163500815619</v>
      </c>
      <c r="BF131" s="34">
        <f t="shared" si="13"/>
        <v>0.40942174287577443</v>
      </c>
      <c r="BG131" s="34">
        <f t="shared" si="13"/>
        <v>0.38889957896154725</v>
      </c>
      <c r="BH131" s="34">
        <f t="shared" si="13"/>
        <v>0.34402489035381661</v>
      </c>
      <c r="BI131" s="36">
        <f t="shared" si="16"/>
        <v>-0.86614474441192835</v>
      </c>
      <c r="BJ131" s="25" t="s">
        <v>324</v>
      </c>
      <c r="BK131" s="423" t="s">
        <v>577</v>
      </c>
      <c r="BL131" s="423"/>
      <c r="BM131" s="423" t="s">
        <v>663</v>
      </c>
    </row>
    <row r="132" spans="1:69" s="37" customFormat="1" x14ac:dyDescent="0.2">
      <c r="A132" s="113">
        <v>131</v>
      </c>
      <c r="B132" s="21">
        <v>147</v>
      </c>
      <c r="C132" s="22"/>
      <c r="D132" s="23"/>
      <c r="E132" s="24"/>
      <c r="F132" s="26">
        <v>1</v>
      </c>
      <c r="G132" s="22"/>
      <c r="H132" s="22"/>
      <c r="I132" s="98">
        <v>602</v>
      </c>
      <c r="J132" s="25" t="s">
        <v>201</v>
      </c>
      <c r="K132" s="27">
        <v>45878959.960000001</v>
      </c>
      <c r="L132" s="27">
        <v>37812972.854000002</v>
      </c>
      <c r="M132" s="28">
        <v>48024991.090999998</v>
      </c>
      <c r="N132" s="27">
        <v>42479970.935999997</v>
      </c>
      <c r="O132" s="27">
        <v>45421979.329000004</v>
      </c>
      <c r="P132" s="27">
        <v>44319311.409999996</v>
      </c>
      <c r="Q132" s="27">
        <v>46983373.965000004</v>
      </c>
      <c r="R132" s="27">
        <v>46817910.881999999</v>
      </c>
      <c r="S132" s="27">
        <v>35786833.813000001</v>
      </c>
      <c r="T132" s="27">
        <v>48352785.803999998</v>
      </c>
      <c r="U132" s="27">
        <v>48357122.045999996</v>
      </c>
      <c r="V132" s="27">
        <v>39779518.480999999</v>
      </c>
      <c r="W132" s="27">
        <v>38046438.721000001</v>
      </c>
      <c r="X132" s="27">
        <v>34339654.424000002</v>
      </c>
      <c r="Y132" s="420">
        <v>29090841.366</v>
      </c>
      <c r="Z132" s="29">
        <v>12.666666666666666</v>
      </c>
      <c r="AA132" s="30">
        <f t="shared" si="14"/>
        <v>-0.39425618401724816</v>
      </c>
      <c r="AB132" s="31"/>
      <c r="AC132" s="27">
        <v>58244.296000000002</v>
      </c>
      <c r="AD132" s="27">
        <v>50341.510999999999</v>
      </c>
      <c r="AE132" s="118">
        <v>61004.781999999999</v>
      </c>
      <c r="AF132" s="27">
        <v>57943.915000000001</v>
      </c>
      <c r="AG132" s="27">
        <v>64483.133999999998</v>
      </c>
      <c r="AH132" s="27">
        <v>60062.718000000001</v>
      </c>
      <c r="AI132" s="27">
        <v>62315.347000000002</v>
      </c>
      <c r="AJ132" s="27">
        <v>65746.055999999997</v>
      </c>
      <c r="AK132" s="27">
        <v>22076.201000000001</v>
      </c>
      <c r="AL132" s="27">
        <v>8945.1440000000002</v>
      </c>
      <c r="AM132" s="27">
        <v>10657.939</v>
      </c>
      <c r="AN132" s="27">
        <v>8281.6740000000009</v>
      </c>
      <c r="AO132" s="27">
        <v>7179.8860000000004</v>
      </c>
      <c r="AP132" s="27">
        <v>5996.357</v>
      </c>
      <c r="AQ132" s="420">
        <v>4778.7910000000002</v>
      </c>
      <c r="AR132" s="30">
        <f t="shared" si="15"/>
        <v>-0.92166530486085507</v>
      </c>
      <c r="AS132" s="32"/>
      <c r="AT132" s="33">
        <f t="shared" si="13"/>
        <v>2.5390416892963934</v>
      </c>
      <c r="AU132" s="34">
        <f t="shared" si="13"/>
        <v>2.6626581937566267</v>
      </c>
      <c r="AV132" s="35">
        <f t="shared" si="13"/>
        <v>2.5405431886246594</v>
      </c>
      <c r="AW132" s="34">
        <f t="shared" si="13"/>
        <v>2.728058128255213</v>
      </c>
      <c r="AX132" s="34">
        <f t="shared" si="13"/>
        <v>2.8392921203603412</v>
      </c>
      <c r="AY132" s="34">
        <f t="shared" si="13"/>
        <v>2.7104535738092599</v>
      </c>
      <c r="AZ132" s="34">
        <f t="shared" si="13"/>
        <v>2.6526552582801508</v>
      </c>
      <c r="BA132" s="34">
        <f t="shared" si="13"/>
        <v>2.8085856357711712</v>
      </c>
      <c r="BB132" s="34">
        <f t="shared" si="13"/>
        <v>1.233761059464308</v>
      </c>
      <c r="BC132" s="34">
        <f t="shared" si="13"/>
        <v>0.36999497965885597</v>
      </c>
      <c r="BD132" s="34">
        <f t="shared" si="13"/>
        <v>0.44080121186126719</v>
      </c>
      <c r="BE132" s="34">
        <f t="shared" si="13"/>
        <v>0.41637879573407105</v>
      </c>
      <c r="BF132" s="34">
        <f t="shared" si="13"/>
        <v>0.37742749341935183</v>
      </c>
      <c r="BG132" s="34">
        <f t="shared" si="13"/>
        <v>0.34923805149356091</v>
      </c>
      <c r="BH132" s="34">
        <f t="shared" si="13"/>
        <v>0.3285426461116539</v>
      </c>
      <c r="BI132" s="36">
        <f t="shared" si="16"/>
        <v>-0.87068015706927904</v>
      </c>
      <c r="BJ132" s="25" t="s">
        <v>324</v>
      </c>
      <c r="BK132" s="423" t="s">
        <v>462</v>
      </c>
      <c r="BL132" s="423"/>
      <c r="BM132" s="423" t="s">
        <v>663</v>
      </c>
    </row>
    <row r="133" spans="1:69" s="37" customFormat="1" ht="25.5" x14ac:dyDescent="0.2">
      <c r="A133" s="113">
        <v>132</v>
      </c>
      <c r="B133" s="21">
        <v>148</v>
      </c>
      <c r="C133" s="22"/>
      <c r="D133" s="23"/>
      <c r="E133" s="24">
        <v>3178</v>
      </c>
      <c r="F133" s="26">
        <v>2</v>
      </c>
      <c r="G133" s="22" t="s">
        <v>205</v>
      </c>
      <c r="H133" s="22" t="s">
        <v>9</v>
      </c>
      <c r="I133" s="98">
        <v>3179</v>
      </c>
      <c r="J133" s="25" t="s">
        <v>204</v>
      </c>
      <c r="K133" s="27">
        <v>11551322.199999999</v>
      </c>
      <c r="L133" s="27">
        <v>8936362.6999999993</v>
      </c>
      <c r="M133" s="28">
        <v>10861289.352</v>
      </c>
      <c r="N133" s="27">
        <v>10840789.833000001</v>
      </c>
      <c r="O133" s="27">
        <v>10385043.793</v>
      </c>
      <c r="P133" s="27">
        <v>10141717.539000001</v>
      </c>
      <c r="Q133" s="27">
        <v>9341468.4489999991</v>
      </c>
      <c r="R133" s="27">
        <v>10591355.454</v>
      </c>
      <c r="S133" s="27">
        <v>6149841.3360000001</v>
      </c>
      <c r="T133" s="27">
        <v>2983288.605</v>
      </c>
      <c r="U133" s="27">
        <v>8649696.4509999994</v>
      </c>
      <c r="V133" s="27">
        <v>8724519.0769999996</v>
      </c>
      <c r="W133" s="27">
        <v>870255.89899999998</v>
      </c>
      <c r="X133" s="27">
        <v>0</v>
      </c>
      <c r="Y133" s="420">
        <v>0</v>
      </c>
      <c r="Z133" s="29">
        <v>73.666666666666671</v>
      </c>
      <c r="AA133" s="30">
        <f t="shared" si="14"/>
        <v>-1</v>
      </c>
      <c r="AB133" s="31"/>
      <c r="AC133" s="27">
        <v>16966.203000000001</v>
      </c>
      <c r="AD133" s="27">
        <v>13628.357</v>
      </c>
      <c r="AE133" s="118">
        <v>16741.356</v>
      </c>
      <c r="AF133" s="27">
        <v>16840.8</v>
      </c>
      <c r="AG133" s="27">
        <v>16569.944</v>
      </c>
      <c r="AH133" s="27">
        <v>15458.599</v>
      </c>
      <c r="AI133" s="27">
        <v>14155.087</v>
      </c>
      <c r="AJ133" s="27">
        <v>15785.342000000001</v>
      </c>
      <c r="AK133" s="27">
        <v>9013.3539999999994</v>
      </c>
      <c r="AL133" s="27">
        <v>4521.857</v>
      </c>
      <c r="AM133" s="27">
        <v>13425.342000000001</v>
      </c>
      <c r="AN133" s="27">
        <v>13242.558000000001</v>
      </c>
      <c r="AO133" s="27">
        <v>1232.808</v>
      </c>
      <c r="AP133" s="27">
        <v>0</v>
      </c>
      <c r="AQ133" s="420">
        <v>0</v>
      </c>
      <c r="AR133" s="30">
        <f t="shared" si="15"/>
        <v>-1</v>
      </c>
      <c r="AS133" s="32"/>
      <c r="AT133" s="33">
        <f t="shared" si="13"/>
        <v>2.9375343716063953</v>
      </c>
      <c r="AU133" s="34">
        <f t="shared" si="13"/>
        <v>3.0500903908029606</v>
      </c>
      <c r="AV133" s="35">
        <f t="shared" si="13"/>
        <v>3.0827566520759793</v>
      </c>
      <c r="AW133" s="34">
        <f t="shared" si="13"/>
        <v>3.1069322917294486</v>
      </c>
      <c r="AX133" s="34">
        <f t="shared" si="13"/>
        <v>3.1911168272913608</v>
      </c>
      <c r="AY133" s="34">
        <f t="shared" si="13"/>
        <v>3.0485169677727502</v>
      </c>
      <c r="AZ133" s="34">
        <f t="shared" si="13"/>
        <v>3.0305914058972809</v>
      </c>
      <c r="BA133" s="34">
        <f t="shared" si="13"/>
        <v>2.9807973244894552</v>
      </c>
      <c r="BB133" s="34">
        <f t="shared" si="13"/>
        <v>2.9312476558500924</v>
      </c>
      <c r="BC133" s="34">
        <f t="shared" si="13"/>
        <v>3.0314579638197627</v>
      </c>
      <c r="BD133" s="34">
        <f t="shared" si="13"/>
        <v>3.1042342528558637</v>
      </c>
      <c r="BE133" s="34">
        <f t="shared" si="13"/>
        <v>3.0357107098110827</v>
      </c>
      <c r="BF133" s="34">
        <f t="shared" si="13"/>
        <v>2.8332080286191776</v>
      </c>
      <c r="BG133" s="34">
        <f t="shared" si="13"/>
        <v>0</v>
      </c>
      <c r="BH133" s="34">
        <f t="shared" si="13"/>
        <v>0</v>
      </c>
      <c r="BI133" s="36">
        <f t="shared" si="16"/>
        <v>-1</v>
      </c>
      <c r="BJ133" s="25"/>
      <c r="BK133" s="423" t="s">
        <v>579</v>
      </c>
      <c r="BL133" s="423"/>
      <c r="BM133" s="507" t="s">
        <v>654</v>
      </c>
    </row>
    <row r="134" spans="1:69" s="37" customFormat="1" ht="114.75" x14ac:dyDescent="0.2">
      <c r="A134" s="113">
        <v>133</v>
      </c>
      <c r="B134" s="21">
        <v>149</v>
      </c>
      <c r="C134" s="22"/>
      <c r="D134" s="23"/>
      <c r="E134" s="24">
        <v>3179</v>
      </c>
      <c r="F134" s="26" t="s">
        <v>351</v>
      </c>
      <c r="G134" s="22" t="s">
        <v>207</v>
      </c>
      <c r="H134" s="22" t="s">
        <v>9</v>
      </c>
      <c r="I134" s="98">
        <v>594</v>
      </c>
      <c r="J134" s="25" t="s">
        <v>206</v>
      </c>
      <c r="K134" s="27">
        <v>49792245.636</v>
      </c>
      <c r="L134" s="27">
        <v>52888604.262999997</v>
      </c>
      <c r="M134" s="28">
        <v>50716945.085500002</v>
      </c>
      <c r="N134" s="27">
        <v>39480755.328999996</v>
      </c>
      <c r="O134" s="27">
        <v>46629200.218000002</v>
      </c>
      <c r="P134" s="27">
        <v>37264664.088500001</v>
      </c>
      <c r="Q134" s="27">
        <v>51992071.338</v>
      </c>
      <c r="R134" s="27">
        <v>49630595.636500001</v>
      </c>
      <c r="S134" s="27">
        <v>52876000.720500007</v>
      </c>
      <c r="T134" s="27">
        <v>47447719.620499998</v>
      </c>
      <c r="U134" s="27">
        <v>49551143.960500002</v>
      </c>
      <c r="V134" s="27">
        <v>57486951.493000001</v>
      </c>
      <c r="W134" s="27">
        <v>46671817.339999996</v>
      </c>
      <c r="X134" s="27">
        <v>40925175.237499997</v>
      </c>
      <c r="Y134" s="420">
        <v>0</v>
      </c>
      <c r="Z134" s="29">
        <v>8</v>
      </c>
      <c r="AA134" s="30">
        <f t="shared" si="14"/>
        <v>-1</v>
      </c>
      <c r="AB134" s="31"/>
      <c r="AC134" s="27">
        <v>84265.057499999995</v>
      </c>
      <c r="AD134" s="27">
        <v>87994.901500000007</v>
      </c>
      <c r="AE134" s="118">
        <v>82123.1155</v>
      </c>
      <c r="AF134" s="27">
        <v>66666.53899999999</v>
      </c>
      <c r="AG134" s="27">
        <v>78761.483999999997</v>
      </c>
      <c r="AH134" s="27">
        <v>63913.825499999999</v>
      </c>
      <c r="AI134" s="27">
        <v>78260.535499999998</v>
      </c>
      <c r="AJ134" s="27">
        <v>72285.462</v>
      </c>
      <c r="AK134" s="27">
        <v>79630.090499999991</v>
      </c>
      <c r="AL134" s="27">
        <v>36352.142</v>
      </c>
      <c r="AM134" s="27">
        <v>853.91799999999989</v>
      </c>
      <c r="AN134" s="27">
        <v>865.21199999999999</v>
      </c>
      <c r="AO134" s="27">
        <v>1655.2535</v>
      </c>
      <c r="AP134" s="27">
        <v>1728.1120000000001</v>
      </c>
      <c r="AQ134" s="420">
        <v>0</v>
      </c>
      <c r="AR134" s="30">
        <f t="shared" si="15"/>
        <v>-1</v>
      </c>
      <c r="AS134" s="32"/>
      <c r="AT134" s="33">
        <f t="shared" si="13"/>
        <v>3.3846658821539881</v>
      </c>
      <c r="AU134" s="34">
        <f t="shared" si="13"/>
        <v>3.3275561995331304</v>
      </c>
      <c r="AV134" s="35">
        <f t="shared" si="13"/>
        <v>3.2384882552194192</v>
      </c>
      <c r="AW134" s="34">
        <f t="shared" si="13"/>
        <v>3.3771663406364003</v>
      </c>
      <c r="AX134" s="34">
        <f t="shared" si="13"/>
        <v>3.3782043711569454</v>
      </c>
      <c r="AY134" s="34">
        <f t="shared" si="13"/>
        <v>3.4302644107141713</v>
      </c>
      <c r="AZ134" s="34">
        <f t="shared" si="13"/>
        <v>3.0104796168334569</v>
      </c>
      <c r="BA134" s="34">
        <f t="shared" si="13"/>
        <v>2.9129395314707387</v>
      </c>
      <c r="BB134" s="34">
        <f t="shared" si="13"/>
        <v>3.0119558746857882</v>
      </c>
      <c r="BC134" s="34">
        <f t="shared" si="13"/>
        <v>1.5323030185962361</v>
      </c>
      <c r="BD134" s="34">
        <f t="shared" si="13"/>
        <v>3.4466126581485415E-2</v>
      </c>
      <c r="BE134" s="34">
        <f t="shared" si="13"/>
        <v>3.0101161308070199E-2</v>
      </c>
      <c r="BF134" s="34">
        <f t="shared" si="13"/>
        <v>7.0931606881370277E-2</v>
      </c>
      <c r="BG134" s="34">
        <f t="shared" si="13"/>
        <v>8.445227124728448E-2</v>
      </c>
      <c r="BH134" s="34">
        <f t="shared" si="13"/>
        <v>0</v>
      </c>
      <c r="BI134" s="36">
        <f t="shared" si="16"/>
        <v>-1</v>
      </c>
      <c r="BJ134" s="25" t="s">
        <v>322</v>
      </c>
      <c r="BK134" s="423" t="s">
        <v>578</v>
      </c>
      <c r="BL134" s="423"/>
      <c r="BM134" s="507" t="s">
        <v>657</v>
      </c>
    </row>
    <row r="135" spans="1:69" s="37" customFormat="1" ht="77.25" thickBot="1" x14ac:dyDescent="0.25">
      <c r="A135" s="113">
        <v>134</v>
      </c>
      <c r="B135" s="21">
        <v>150</v>
      </c>
      <c r="C135" s="50"/>
      <c r="D135" s="51"/>
      <c r="E135" s="52">
        <v>8226</v>
      </c>
      <c r="F135" s="54">
        <v>1</v>
      </c>
      <c r="G135" s="50" t="s">
        <v>301</v>
      </c>
      <c r="H135" s="50" t="s">
        <v>9</v>
      </c>
      <c r="I135" s="96">
        <v>1010</v>
      </c>
      <c r="J135" s="53" t="s">
        <v>300</v>
      </c>
      <c r="K135" s="55">
        <v>34881392.109999999</v>
      </c>
      <c r="L135" s="55">
        <v>38617016.667999998</v>
      </c>
      <c r="M135" s="56">
        <v>32977678.210999999</v>
      </c>
      <c r="N135" s="55">
        <v>36352653.581</v>
      </c>
      <c r="O135" s="55">
        <v>31220641.510000002</v>
      </c>
      <c r="P135" s="55">
        <v>28510284.607000001</v>
      </c>
      <c r="Q135" s="55">
        <v>27498504.978999998</v>
      </c>
      <c r="R135" s="55">
        <v>28314056.131999999</v>
      </c>
      <c r="S135" s="55">
        <v>25003411.75</v>
      </c>
      <c r="T135" s="55">
        <v>27647162.443</v>
      </c>
      <c r="U135" s="55">
        <v>18977838.916000001</v>
      </c>
      <c r="V135" s="55">
        <v>26130919.239999998</v>
      </c>
      <c r="W135" s="55">
        <v>25114795.791000001</v>
      </c>
      <c r="X135" s="55">
        <v>29469740.627999999</v>
      </c>
      <c r="Y135" s="425">
        <v>30639564.732999999</v>
      </c>
      <c r="Z135" s="57">
        <v>27.666666666666668</v>
      </c>
      <c r="AA135" s="58">
        <f t="shared" si="14"/>
        <v>-7.089988152107389E-2</v>
      </c>
      <c r="AB135" s="59"/>
      <c r="AC135" s="55">
        <v>44908.409</v>
      </c>
      <c r="AD135" s="55">
        <v>49002.839</v>
      </c>
      <c r="AE135" s="119">
        <v>42017.942999999999</v>
      </c>
      <c r="AF135" s="55">
        <v>45432.760999999999</v>
      </c>
      <c r="AG135" s="55">
        <v>40982.142999999996</v>
      </c>
      <c r="AH135" s="55">
        <v>37320.097999999998</v>
      </c>
      <c r="AI135" s="55">
        <v>32372.645</v>
      </c>
      <c r="AJ135" s="55">
        <v>34088.942999999999</v>
      </c>
      <c r="AK135" s="55">
        <v>30004.107</v>
      </c>
      <c r="AL135" s="55">
        <v>32746.417000000001</v>
      </c>
      <c r="AM135" s="55">
        <v>11806.337</v>
      </c>
      <c r="AN135" s="55">
        <v>9290.2260000000006</v>
      </c>
      <c r="AO135" s="55">
        <v>1910.8240000000001</v>
      </c>
      <c r="AP135" s="55">
        <v>1686.28</v>
      </c>
      <c r="AQ135" s="425">
        <v>4445.2889999999998</v>
      </c>
      <c r="AR135" s="58">
        <f t="shared" si="15"/>
        <v>-0.8942049828569667</v>
      </c>
      <c r="AS135" s="32"/>
      <c r="AT135" s="33">
        <f t="shared" si="13"/>
        <v>2.5749206831183438</v>
      </c>
      <c r="AU135" s="34">
        <f t="shared" si="13"/>
        <v>2.5378883833150279</v>
      </c>
      <c r="AV135" s="35">
        <f t="shared" si="13"/>
        <v>2.5482656923970191</v>
      </c>
      <c r="AW135" s="34">
        <f t="shared" si="13"/>
        <v>2.4995567874443032</v>
      </c>
      <c r="AX135" s="34">
        <f t="shared" si="13"/>
        <v>2.6253235691440473</v>
      </c>
      <c r="AY135" s="34">
        <f t="shared" si="13"/>
        <v>2.6180095017947989</v>
      </c>
      <c r="AZ135" s="34">
        <f t="shared" si="13"/>
        <v>2.3545021829166548</v>
      </c>
      <c r="BA135" s="34">
        <f t="shared" si="13"/>
        <v>2.4079166079969259</v>
      </c>
      <c r="BB135" s="34">
        <f t="shared" si="13"/>
        <v>2.400001031859182</v>
      </c>
      <c r="BC135" s="34">
        <f t="shared" si="13"/>
        <v>2.3688808620062263</v>
      </c>
      <c r="BD135" s="34">
        <f t="shared" si="13"/>
        <v>1.2442235443411009</v>
      </c>
      <c r="BE135" s="34">
        <f t="shared" si="13"/>
        <v>0.71105236786151427</v>
      </c>
      <c r="BF135" s="34">
        <f t="shared" si="13"/>
        <v>0.15216719386464231</v>
      </c>
      <c r="BG135" s="34">
        <f t="shared" si="13"/>
        <v>0.11444145513773675</v>
      </c>
      <c r="BH135" s="34">
        <f t="shared" si="13"/>
        <v>0.29016658942365792</v>
      </c>
      <c r="BI135" s="36">
        <f t="shared" si="16"/>
        <v>-0.88613173646319676</v>
      </c>
      <c r="BJ135" s="53" t="s">
        <v>321</v>
      </c>
      <c r="BK135" s="427" t="s">
        <v>580</v>
      </c>
      <c r="BL135" s="427"/>
      <c r="BM135" s="427" t="s">
        <v>656</v>
      </c>
    </row>
    <row r="136" spans="1:69" s="409" customFormat="1" ht="102" x14ac:dyDescent="0.2">
      <c r="A136" s="468">
        <v>135</v>
      </c>
      <c r="B136" s="469">
        <v>151</v>
      </c>
      <c r="C136" s="541" t="s">
        <v>210</v>
      </c>
      <c r="D136" s="542">
        <v>45</v>
      </c>
      <c r="E136" s="543">
        <v>3297</v>
      </c>
      <c r="F136" s="544" t="s">
        <v>368</v>
      </c>
      <c r="G136" s="541" t="s">
        <v>209</v>
      </c>
      <c r="H136" s="541" t="s">
        <v>9</v>
      </c>
      <c r="I136" s="587">
        <v>2866</v>
      </c>
      <c r="J136" s="545" t="s">
        <v>208</v>
      </c>
      <c r="K136" s="546">
        <v>21016059.388</v>
      </c>
      <c r="L136" s="546">
        <v>18899717.453000002</v>
      </c>
      <c r="M136" s="547">
        <v>20551602.026999999</v>
      </c>
      <c r="N136" s="546">
        <v>20967243.002999999</v>
      </c>
      <c r="O136" s="546">
        <v>25169758.635000002</v>
      </c>
      <c r="P136" s="546">
        <v>25165623.166000001</v>
      </c>
      <c r="Q136" s="546">
        <v>23433796.232000001</v>
      </c>
      <c r="R136" s="546">
        <v>18992557.147999998</v>
      </c>
      <c r="S136" s="546">
        <v>21913743.377</v>
      </c>
      <c r="T136" s="546">
        <v>14149018.705</v>
      </c>
      <c r="U136" s="546">
        <v>21064731.092</v>
      </c>
      <c r="V136" s="546">
        <v>19854068.633000001</v>
      </c>
      <c r="W136" s="546">
        <v>18293132.719999999</v>
      </c>
      <c r="X136" s="546">
        <v>17189591.239</v>
      </c>
      <c r="Y136" s="546">
        <v>20180375.780000001</v>
      </c>
      <c r="Z136" s="548">
        <v>64.5</v>
      </c>
      <c r="AA136" s="549">
        <f t="shared" si="14"/>
        <v>-1.806312941016925E-2</v>
      </c>
      <c r="AB136" s="550"/>
      <c r="AC136" s="546">
        <v>16125.787</v>
      </c>
      <c r="AD136" s="546">
        <v>16015.963</v>
      </c>
      <c r="AE136" s="551">
        <v>18124.752</v>
      </c>
      <c r="AF136" s="546">
        <v>17351.178</v>
      </c>
      <c r="AG136" s="546">
        <v>21354.17</v>
      </c>
      <c r="AH136" s="546">
        <v>20182.587</v>
      </c>
      <c r="AI136" s="546">
        <v>18638.992999999999</v>
      </c>
      <c r="AJ136" s="546">
        <v>15076.156999999999</v>
      </c>
      <c r="AK136" s="546">
        <v>17870.651000000002</v>
      </c>
      <c r="AL136" s="546">
        <v>12366.017</v>
      </c>
      <c r="AM136" s="546">
        <v>9361.8909999999996</v>
      </c>
      <c r="AN136" s="546">
        <v>1904.221</v>
      </c>
      <c r="AO136" s="546">
        <v>2242.8110000000001</v>
      </c>
      <c r="AP136" s="546">
        <v>2663.9679999999998</v>
      </c>
      <c r="AQ136" s="546">
        <v>3236.7860000000001</v>
      </c>
      <c r="AR136" s="549">
        <f t="shared" si="15"/>
        <v>-0.82141625993006695</v>
      </c>
      <c r="AS136" s="552"/>
      <c r="AT136" s="553">
        <f t="shared" si="13"/>
        <v>1.5346156672175844</v>
      </c>
      <c r="AU136" s="554">
        <f t="shared" si="13"/>
        <v>1.6948362365552447</v>
      </c>
      <c r="AV136" s="555">
        <f t="shared" si="13"/>
        <v>1.7638286276844322</v>
      </c>
      <c r="AW136" s="554">
        <f t="shared" si="13"/>
        <v>1.6550748229051753</v>
      </c>
      <c r="AX136" s="554">
        <f t="shared" si="13"/>
        <v>1.6968116627313059</v>
      </c>
      <c r="AY136" s="554">
        <f t="shared" si="13"/>
        <v>1.603980705494126</v>
      </c>
      <c r="AZ136" s="554">
        <f t="shared" si="13"/>
        <v>1.5907787893578711</v>
      </c>
      <c r="BA136" s="554">
        <f t="shared" si="13"/>
        <v>1.5875857982175494</v>
      </c>
      <c r="BB136" s="554">
        <f t="shared" si="13"/>
        <v>1.6309993863263446</v>
      </c>
      <c r="BC136" s="554">
        <f t="shared" si="13"/>
        <v>1.7479681464595251</v>
      </c>
      <c r="BD136" s="554">
        <f t="shared" si="13"/>
        <v>0.88886878822350357</v>
      </c>
      <c r="BE136" s="554">
        <f t="shared" si="13"/>
        <v>0.19182174044013742</v>
      </c>
      <c r="BF136" s="554">
        <f t="shared" si="13"/>
        <v>0.24520797332300776</v>
      </c>
      <c r="BG136" s="554">
        <f t="shared" si="13"/>
        <v>0.30995129121580856</v>
      </c>
      <c r="BH136" s="554">
        <f t="shared" si="13"/>
        <v>0.32078550323209093</v>
      </c>
      <c r="BI136" s="556">
        <f t="shared" si="16"/>
        <v>-0.81813113916105296</v>
      </c>
      <c r="BJ136" s="545" t="s">
        <v>321</v>
      </c>
      <c r="BK136" s="545" t="s">
        <v>581</v>
      </c>
      <c r="BL136" s="491" t="s">
        <v>749</v>
      </c>
      <c r="BM136" s="545"/>
      <c r="BN136" s="468"/>
    </row>
    <row r="137" spans="1:69" s="409" customFormat="1" ht="102" x14ac:dyDescent="0.2">
      <c r="A137" s="468">
        <v>136</v>
      </c>
      <c r="B137" s="469">
        <v>152</v>
      </c>
      <c r="C137" s="487"/>
      <c r="D137" s="488"/>
      <c r="E137" s="489"/>
      <c r="F137" s="490" t="s">
        <v>369</v>
      </c>
      <c r="G137" s="487"/>
      <c r="H137" s="487"/>
      <c r="I137" s="588">
        <v>3935</v>
      </c>
      <c r="J137" s="491" t="s">
        <v>211</v>
      </c>
      <c r="K137" s="480">
        <v>19986768.809999999</v>
      </c>
      <c r="L137" s="480">
        <v>21772841.313999999</v>
      </c>
      <c r="M137" s="492">
        <v>20554208.213</v>
      </c>
      <c r="N137" s="480">
        <v>19328463.631999999</v>
      </c>
      <c r="O137" s="480">
        <v>20869345.537999999</v>
      </c>
      <c r="P137" s="480">
        <v>21681170.223999999</v>
      </c>
      <c r="Q137" s="480">
        <v>17239690.749000002</v>
      </c>
      <c r="R137" s="480">
        <v>19842263.888</v>
      </c>
      <c r="S137" s="480">
        <v>21899718.232999999</v>
      </c>
      <c r="T137" s="480">
        <v>18079710.958000001</v>
      </c>
      <c r="U137" s="480">
        <v>20202203.916000001</v>
      </c>
      <c r="V137" s="480">
        <v>21750199.368999999</v>
      </c>
      <c r="W137" s="480">
        <v>21433920.008000001</v>
      </c>
      <c r="X137" s="480">
        <v>12802201.141000001</v>
      </c>
      <c r="Y137" s="480">
        <v>17818173.962000001</v>
      </c>
      <c r="Z137" s="493">
        <v>78</v>
      </c>
      <c r="AA137" s="482">
        <f t="shared" si="14"/>
        <v>-0.13311309405095587</v>
      </c>
      <c r="AB137" s="494"/>
      <c r="AC137" s="480">
        <v>15058.199000000001</v>
      </c>
      <c r="AD137" s="480">
        <v>18909.141</v>
      </c>
      <c r="AE137" s="495">
        <v>18253.284</v>
      </c>
      <c r="AF137" s="480">
        <v>15717.716</v>
      </c>
      <c r="AG137" s="480">
        <v>18066.962</v>
      </c>
      <c r="AH137" s="480">
        <v>17591.388999999999</v>
      </c>
      <c r="AI137" s="480">
        <v>14158.075000000001</v>
      </c>
      <c r="AJ137" s="480">
        <v>15862.696</v>
      </c>
      <c r="AK137" s="480">
        <v>17600.522000000001</v>
      </c>
      <c r="AL137" s="480">
        <v>15626.011</v>
      </c>
      <c r="AM137" s="480">
        <v>8877.1540000000005</v>
      </c>
      <c r="AN137" s="480">
        <v>1979.2909999999999</v>
      </c>
      <c r="AO137" s="480">
        <v>1288.549</v>
      </c>
      <c r="AP137" s="480">
        <v>2884.009</v>
      </c>
      <c r="AQ137" s="480">
        <v>3310.6280000000002</v>
      </c>
      <c r="AR137" s="482">
        <f t="shared" si="15"/>
        <v>-0.81862836298388819</v>
      </c>
      <c r="AS137" s="483"/>
      <c r="AT137" s="496">
        <f t="shared" si="13"/>
        <v>1.5068167489350173</v>
      </c>
      <c r="AU137" s="497">
        <f t="shared" si="13"/>
        <v>1.736947486761075</v>
      </c>
      <c r="AV137" s="498">
        <f t="shared" si="13"/>
        <v>1.7761116177129388</v>
      </c>
      <c r="AW137" s="497">
        <f t="shared" si="13"/>
        <v>1.6263802751479861</v>
      </c>
      <c r="AX137" s="497">
        <f t="shared" si="13"/>
        <v>1.7314354172825139</v>
      </c>
      <c r="AY137" s="497">
        <f t="shared" si="13"/>
        <v>1.6227342729431817</v>
      </c>
      <c r="AZ137" s="497">
        <f t="shared" si="13"/>
        <v>1.6424975605576042</v>
      </c>
      <c r="BA137" s="497">
        <f t="shared" si="13"/>
        <v>1.5988796530010145</v>
      </c>
      <c r="BB137" s="497">
        <f t="shared" si="13"/>
        <v>1.607374287900958</v>
      </c>
      <c r="BC137" s="497">
        <f t="shared" si="13"/>
        <v>1.7285686741674069</v>
      </c>
      <c r="BD137" s="497">
        <f t="shared" si="13"/>
        <v>0.87883025405652471</v>
      </c>
      <c r="BE137" s="497">
        <f t="shared" si="13"/>
        <v>0.18200210181255005</v>
      </c>
      <c r="BF137" s="497">
        <f t="shared" si="13"/>
        <v>0.12023456274158546</v>
      </c>
      <c r="BG137" s="497">
        <f t="shared" si="13"/>
        <v>0.45054892799078849</v>
      </c>
      <c r="BH137" s="497">
        <f t="shared" si="13"/>
        <v>0.37160126588284792</v>
      </c>
      <c r="BI137" s="540">
        <f t="shared" si="16"/>
        <v>-0.79077820212597283</v>
      </c>
      <c r="BJ137" s="491" t="s">
        <v>321</v>
      </c>
      <c r="BK137" s="491" t="s">
        <v>582</v>
      </c>
      <c r="BL137" s="491" t="s">
        <v>750</v>
      </c>
      <c r="BM137" s="491"/>
      <c r="BN137" s="468"/>
    </row>
    <row r="138" spans="1:69" s="409" customFormat="1" ht="102" x14ac:dyDescent="0.2">
      <c r="A138" s="468">
        <v>137</v>
      </c>
      <c r="B138" s="469">
        <v>153</v>
      </c>
      <c r="C138" s="487"/>
      <c r="D138" s="488"/>
      <c r="E138" s="489">
        <v>3298</v>
      </c>
      <c r="F138" s="490" t="s">
        <v>370</v>
      </c>
      <c r="G138" s="487" t="s">
        <v>213</v>
      </c>
      <c r="H138" s="487" t="s">
        <v>9</v>
      </c>
      <c r="I138" s="588">
        <v>2712</v>
      </c>
      <c r="J138" s="491" t="s">
        <v>212</v>
      </c>
      <c r="K138" s="480">
        <v>45786893.353</v>
      </c>
      <c r="L138" s="480">
        <v>40901182.979999997</v>
      </c>
      <c r="M138" s="492">
        <v>45772402.527000003</v>
      </c>
      <c r="N138" s="480">
        <v>35772859.273999996</v>
      </c>
      <c r="O138" s="480">
        <v>35144547.050999999</v>
      </c>
      <c r="P138" s="480">
        <v>48143964.472000003</v>
      </c>
      <c r="Q138" s="480">
        <v>45684169.402000003</v>
      </c>
      <c r="R138" s="480">
        <v>33986641.465999998</v>
      </c>
      <c r="S138" s="480">
        <v>34997030.744000003</v>
      </c>
      <c r="T138" s="480">
        <v>33792143.638999999</v>
      </c>
      <c r="U138" s="480">
        <v>32926098.289000001</v>
      </c>
      <c r="V138" s="480">
        <v>26036850.68</v>
      </c>
      <c r="W138" s="480">
        <v>33933557.901000001</v>
      </c>
      <c r="X138" s="480">
        <v>29938811.204999998</v>
      </c>
      <c r="Y138" s="480">
        <v>33837573.689999998</v>
      </c>
      <c r="Z138" s="493">
        <v>55.333333333333336</v>
      </c>
      <c r="AA138" s="482">
        <f t="shared" si="14"/>
        <v>-0.26074289698820041</v>
      </c>
      <c r="AB138" s="494"/>
      <c r="AC138" s="480">
        <v>24204.976999999999</v>
      </c>
      <c r="AD138" s="480">
        <v>22788.560000000001</v>
      </c>
      <c r="AE138" s="495">
        <v>25544.233</v>
      </c>
      <c r="AF138" s="480">
        <v>20008.187000000002</v>
      </c>
      <c r="AG138" s="480">
        <v>20718.396000000001</v>
      </c>
      <c r="AH138" s="480">
        <v>28062.510999999999</v>
      </c>
      <c r="AI138" s="480">
        <v>28147.487000000001</v>
      </c>
      <c r="AJ138" s="480">
        <v>22494.206999999999</v>
      </c>
      <c r="AK138" s="480">
        <v>22923.312999999998</v>
      </c>
      <c r="AL138" s="480">
        <v>16919.866999999998</v>
      </c>
      <c r="AM138" s="480">
        <v>946.904</v>
      </c>
      <c r="AN138" s="480">
        <v>606.80499999999995</v>
      </c>
      <c r="AO138" s="480">
        <v>1030.797</v>
      </c>
      <c r="AP138" s="480">
        <v>908.03</v>
      </c>
      <c r="AQ138" s="480">
        <v>1933.41</v>
      </c>
      <c r="AR138" s="482">
        <f t="shared" si="15"/>
        <v>-0.92431129171112714</v>
      </c>
      <c r="AS138" s="483"/>
      <c r="AT138" s="496">
        <f t="shared" ref="AT138:BH154" si="17">IF(K138=0,0,AC138*2000/K138)</f>
        <v>1.0572884608435251</v>
      </c>
      <c r="AU138" s="497">
        <f t="shared" si="17"/>
        <v>1.1143227818688388</v>
      </c>
      <c r="AV138" s="498">
        <f t="shared" si="17"/>
        <v>1.1161412375036286</v>
      </c>
      <c r="AW138" s="497">
        <f t="shared" si="17"/>
        <v>1.1186238621156075</v>
      </c>
      <c r="AX138" s="497">
        <f t="shared" si="17"/>
        <v>1.1790390110838251</v>
      </c>
      <c r="AY138" s="497">
        <f t="shared" si="17"/>
        <v>1.1657748300442041</v>
      </c>
      <c r="AZ138" s="497">
        <f t="shared" si="17"/>
        <v>1.2322643650282818</v>
      </c>
      <c r="BA138" s="497">
        <f t="shared" si="17"/>
        <v>1.3237087296491505</v>
      </c>
      <c r="BB138" s="497">
        <f t="shared" si="17"/>
        <v>1.3100147362604493</v>
      </c>
      <c r="BC138" s="497">
        <f t="shared" si="17"/>
        <v>1.0014083261928692</v>
      </c>
      <c r="BD138" s="497">
        <f t="shared" si="17"/>
        <v>5.7516927252588751E-2</v>
      </c>
      <c r="BE138" s="497">
        <f t="shared" si="17"/>
        <v>4.6611243998577176E-2</v>
      </c>
      <c r="BF138" s="497">
        <f t="shared" si="17"/>
        <v>6.0753841551617734E-2</v>
      </c>
      <c r="BG138" s="497">
        <f t="shared" si="17"/>
        <v>6.065905514968159E-2</v>
      </c>
      <c r="BH138" s="497">
        <f t="shared" si="17"/>
        <v>0.11427592401942104</v>
      </c>
      <c r="BI138" s="540">
        <f t="shared" si="16"/>
        <v>-0.89761517612680308</v>
      </c>
      <c r="BJ138" s="491" t="s">
        <v>321</v>
      </c>
      <c r="BK138" s="491" t="s">
        <v>583</v>
      </c>
      <c r="BL138" s="491" t="s">
        <v>751</v>
      </c>
      <c r="BM138" s="491"/>
      <c r="BN138" s="468"/>
    </row>
    <row r="139" spans="1:69" s="409" customFormat="1" ht="140.25" x14ac:dyDescent="0.25">
      <c r="A139" s="468">
        <v>138</v>
      </c>
      <c r="B139" s="469">
        <v>154</v>
      </c>
      <c r="C139" s="487"/>
      <c r="D139" s="488"/>
      <c r="E139" s="489">
        <v>3319</v>
      </c>
      <c r="F139" s="490">
        <v>4</v>
      </c>
      <c r="G139" s="487" t="s">
        <v>215</v>
      </c>
      <c r="H139" s="487" t="s">
        <v>9</v>
      </c>
      <c r="I139" s="588">
        <v>6113</v>
      </c>
      <c r="J139" s="491" t="s">
        <v>216</v>
      </c>
      <c r="K139" s="480">
        <v>10237298.483999999</v>
      </c>
      <c r="L139" s="480">
        <v>8275459.3760000002</v>
      </c>
      <c r="M139" s="492">
        <v>11114611.643999999</v>
      </c>
      <c r="N139" s="480">
        <v>13486412.092</v>
      </c>
      <c r="O139" s="480">
        <v>10724866.779999999</v>
      </c>
      <c r="P139" s="480">
        <v>12385353.763</v>
      </c>
      <c r="Q139" s="480">
        <v>11589522.069</v>
      </c>
      <c r="R139" s="480">
        <v>11537922.909</v>
      </c>
      <c r="S139" s="480">
        <v>8355666.4239999996</v>
      </c>
      <c r="T139" s="480">
        <v>1418487.4720000001</v>
      </c>
      <c r="U139" s="480">
        <v>3021872.6639999999</v>
      </c>
      <c r="V139" s="480">
        <v>2495914.1970000002</v>
      </c>
      <c r="W139" s="480">
        <v>1644699.3859999999</v>
      </c>
      <c r="X139" s="480">
        <v>0</v>
      </c>
      <c r="Y139" s="480">
        <v>0</v>
      </c>
      <c r="Z139" s="493">
        <v>88.5</v>
      </c>
      <c r="AA139" s="482">
        <f t="shared" si="14"/>
        <v>-1</v>
      </c>
      <c r="AB139" s="494"/>
      <c r="AC139" s="480">
        <v>8955.19</v>
      </c>
      <c r="AD139" s="480">
        <v>8603.3220000000001</v>
      </c>
      <c r="AE139" s="495">
        <v>12168.842000000001</v>
      </c>
      <c r="AF139" s="480">
        <v>14627.027</v>
      </c>
      <c r="AG139" s="480">
        <v>11145.064</v>
      </c>
      <c r="AH139" s="480">
        <v>13834.241</v>
      </c>
      <c r="AI139" s="480">
        <v>13067.782999999999</v>
      </c>
      <c r="AJ139" s="480">
        <v>12354.361999999999</v>
      </c>
      <c r="AK139" s="480">
        <v>9120.7160000000003</v>
      </c>
      <c r="AL139" s="480">
        <v>1699.4949999999999</v>
      </c>
      <c r="AM139" s="480">
        <v>4061.942</v>
      </c>
      <c r="AN139" s="480">
        <v>3308.0219999999999</v>
      </c>
      <c r="AO139" s="480">
        <v>1931.31</v>
      </c>
      <c r="AP139" s="480">
        <v>0</v>
      </c>
      <c r="AQ139" s="480">
        <v>0</v>
      </c>
      <c r="AR139" s="482">
        <f t="shared" si="15"/>
        <v>-1</v>
      </c>
      <c r="AS139" s="483"/>
      <c r="AT139" s="496">
        <f t="shared" si="17"/>
        <v>1.7495221056602339</v>
      </c>
      <c r="AU139" s="497">
        <f t="shared" si="17"/>
        <v>2.0792373230544392</v>
      </c>
      <c r="AV139" s="498">
        <f t="shared" si="17"/>
        <v>2.1897016989467386</v>
      </c>
      <c r="AW139" s="497">
        <f t="shared" si="17"/>
        <v>2.1691502380646668</v>
      </c>
      <c r="AX139" s="497">
        <f t="shared" si="17"/>
        <v>2.0783594292814143</v>
      </c>
      <c r="AY139" s="497">
        <f t="shared" si="17"/>
        <v>2.2339678405195666</v>
      </c>
      <c r="AZ139" s="497">
        <f t="shared" si="17"/>
        <v>2.2551030011762254</v>
      </c>
      <c r="BA139" s="497">
        <f t="shared" si="17"/>
        <v>2.1415227155596868</v>
      </c>
      <c r="BB139" s="497">
        <f t="shared" si="17"/>
        <v>2.1831211389201814</v>
      </c>
      <c r="BC139" s="497">
        <f t="shared" si="17"/>
        <v>2.3962072750685528</v>
      </c>
      <c r="BD139" s="497">
        <f t="shared" si="17"/>
        <v>2.6883607958670757</v>
      </c>
      <c r="BE139" s="497">
        <f t="shared" si="17"/>
        <v>2.65074977655572</v>
      </c>
      <c r="BF139" s="497">
        <f t="shared" si="17"/>
        <v>2.3485264437254432</v>
      </c>
      <c r="BG139" s="497">
        <f t="shared" si="17"/>
        <v>0</v>
      </c>
      <c r="BH139" s="497">
        <f t="shared" si="17"/>
        <v>0</v>
      </c>
      <c r="BI139" s="540">
        <f t="shared" si="16"/>
        <v>-1</v>
      </c>
      <c r="BJ139" s="491"/>
      <c r="BK139" s="491" t="s">
        <v>504</v>
      </c>
      <c r="BL139" s="491" t="s">
        <v>752</v>
      </c>
      <c r="BM139" s="491"/>
      <c r="BN139" s="468"/>
      <c r="BQ139" s="20"/>
    </row>
    <row r="140" spans="1:69" s="409" customFormat="1" ht="140.25" x14ac:dyDescent="0.25">
      <c r="A140" s="468">
        <v>139</v>
      </c>
      <c r="B140" s="469">
        <v>155</v>
      </c>
      <c r="C140" s="487"/>
      <c r="D140" s="488"/>
      <c r="E140" s="489"/>
      <c r="F140" s="490">
        <v>3</v>
      </c>
      <c r="G140" s="487"/>
      <c r="H140" s="487"/>
      <c r="I140" s="588">
        <v>8226</v>
      </c>
      <c r="J140" s="491" t="s">
        <v>214</v>
      </c>
      <c r="K140" s="480">
        <v>10953670.891000001</v>
      </c>
      <c r="L140" s="480">
        <v>8418709.7219999991</v>
      </c>
      <c r="M140" s="492">
        <v>10289773.32</v>
      </c>
      <c r="N140" s="480">
        <v>10559777.749</v>
      </c>
      <c r="O140" s="480">
        <v>10870295.158</v>
      </c>
      <c r="P140" s="480">
        <v>10073644.218</v>
      </c>
      <c r="Q140" s="480">
        <v>11296004.062000001</v>
      </c>
      <c r="R140" s="480">
        <v>9383831.0549999997</v>
      </c>
      <c r="S140" s="480">
        <v>7212947.7580000004</v>
      </c>
      <c r="T140" s="480">
        <v>1263428.1410000001</v>
      </c>
      <c r="U140" s="480">
        <v>4504231.8909999998</v>
      </c>
      <c r="V140" s="480">
        <v>2347800.0260000001</v>
      </c>
      <c r="W140" s="480">
        <v>1973105.2320000001</v>
      </c>
      <c r="X140" s="480">
        <v>0</v>
      </c>
      <c r="Y140" s="480">
        <v>0</v>
      </c>
      <c r="Z140" s="493">
        <v>100</v>
      </c>
      <c r="AA140" s="482">
        <f t="shared" si="14"/>
        <v>-1</v>
      </c>
      <c r="AB140" s="494"/>
      <c r="AC140" s="480">
        <v>9698.0349999999999</v>
      </c>
      <c r="AD140" s="480">
        <v>8704.348</v>
      </c>
      <c r="AE140" s="495">
        <v>11394.44</v>
      </c>
      <c r="AF140" s="480">
        <v>10653.963</v>
      </c>
      <c r="AG140" s="480">
        <v>11550.995000000001</v>
      </c>
      <c r="AH140" s="480">
        <v>11182.648999999999</v>
      </c>
      <c r="AI140" s="480">
        <v>13126.995000000001</v>
      </c>
      <c r="AJ140" s="480">
        <v>10236.609</v>
      </c>
      <c r="AK140" s="480">
        <v>7740.9679999999998</v>
      </c>
      <c r="AL140" s="480">
        <v>1464.383</v>
      </c>
      <c r="AM140" s="480">
        <v>5989.7380000000003</v>
      </c>
      <c r="AN140" s="480">
        <v>3188.81</v>
      </c>
      <c r="AO140" s="480">
        <v>2298.3110000000001</v>
      </c>
      <c r="AP140" s="480">
        <v>0</v>
      </c>
      <c r="AQ140" s="480">
        <v>0</v>
      </c>
      <c r="AR140" s="482">
        <f t="shared" si="15"/>
        <v>-1</v>
      </c>
      <c r="AS140" s="483"/>
      <c r="AT140" s="496">
        <f t="shared" si="17"/>
        <v>1.7707369696433577</v>
      </c>
      <c r="AU140" s="497">
        <f t="shared" si="17"/>
        <v>2.0678579705043312</v>
      </c>
      <c r="AV140" s="498">
        <f t="shared" si="17"/>
        <v>2.2147115676208111</v>
      </c>
      <c r="AW140" s="497">
        <f t="shared" si="17"/>
        <v>2.0178384911574336</v>
      </c>
      <c r="AX140" s="497">
        <f t="shared" si="17"/>
        <v>2.1252403604697041</v>
      </c>
      <c r="AY140" s="497">
        <f t="shared" si="17"/>
        <v>2.220179461970353</v>
      </c>
      <c r="AZ140" s="497">
        <f t="shared" si="17"/>
        <v>2.3241838313708634</v>
      </c>
      <c r="BA140" s="497">
        <f t="shared" si="17"/>
        <v>2.1817547524037346</v>
      </c>
      <c r="BB140" s="497">
        <f t="shared" si="17"/>
        <v>2.1464090021764997</v>
      </c>
      <c r="BC140" s="497">
        <f t="shared" si="17"/>
        <v>2.3181104686190457</v>
      </c>
      <c r="BD140" s="497">
        <f t="shared" si="17"/>
        <v>2.6596046317989184</v>
      </c>
      <c r="BE140" s="497">
        <f t="shared" si="17"/>
        <v>2.7164238561091145</v>
      </c>
      <c r="BF140" s="497">
        <f t="shared" si="17"/>
        <v>2.3296385440834917</v>
      </c>
      <c r="BG140" s="497">
        <f t="shared" si="17"/>
        <v>0</v>
      </c>
      <c r="BH140" s="497">
        <f t="shared" si="17"/>
        <v>0</v>
      </c>
      <c r="BI140" s="540">
        <f t="shared" si="16"/>
        <v>-1</v>
      </c>
      <c r="BJ140" s="491"/>
      <c r="BK140" s="491" t="s">
        <v>504</v>
      </c>
      <c r="BL140" s="491" t="s">
        <v>752</v>
      </c>
      <c r="BM140" s="491"/>
      <c r="BN140" s="468"/>
      <c r="BQ140" s="108"/>
    </row>
    <row r="141" spans="1:69" s="409" customFormat="1" ht="115.5" thickBot="1" x14ac:dyDescent="0.25">
      <c r="A141" s="468">
        <v>140</v>
      </c>
      <c r="B141" s="469">
        <v>156</v>
      </c>
      <c r="C141" s="558"/>
      <c r="D141" s="559"/>
      <c r="E141" s="560">
        <v>6249</v>
      </c>
      <c r="F141" s="561">
        <v>1</v>
      </c>
      <c r="G141" s="558" t="s">
        <v>278</v>
      </c>
      <c r="H141" s="558" t="s">
        <v>9</v>
      </c>
      <c r="I141" s="585">
        <v>3131</v>
      </c>
      <c r="J141" s="562" t="s">
        <v>277</v>
      </c>
      <c r="K141" s="563">
        <v>20033616.267000001</v>
      </c>
      <c r="L141" s="563">
        <v>18933797.416999999</v>
      </c>
      <c r="M141" s="564">
        <v>19172525.919</v>
      </c>
      <c r="N141" s="563">
        <v>19613466.925000001</v>
      </c>
      <c r="O141" s="563">
        <v>18927838.425999999</v>
      </c>
      <c r="P141" s="563">
        <v>19706638.276000001</v>
      </c>
      <c r="Q141" s="563">
        <v>20276055.368999999</v>
      </c>
      <c r="R141" s="563">
        <v>20219645.708000001</v>
      </c>
      <c r="S141" s="563">
        <v>18714899.050999999</v>
      </c>
      <c r="T141" s="563">
        <v>17849898.616999999</v>
      </c>
      <c r="U141" s="563">
        <v>15305312.210000001</v>
      </c>
      <c r="V141" s="563">
        <v>15521567.497</v>
      </c>
      <c r="W141" s="563">
        <v>4266617.0290000001</v>
      </c>
      <c r="X141" s="563">
        <v>5292907.0650000004</v>
      </c>
      <c r="Y141" s="563">
        <v>17936038.761999998</v>
      </c>
      <c r="Z141" s="565">
        <v>70</v>
      </c>
      <c r="AA141" s="566">
        <f t="shared" si="14"/>
        <v>-6.4492657995295286E-2</v>
      </c>
      <c r="AB141" s="567"/>
      <c r="AC141" s="563">
        <v>19645.803</v>
      </c>
      <c r="AD141" s="563">
        <v>18968.357</v>
      </c>
      <c r="AE141" s="568">
        <v>18028.095000000001</v>
      </c>
      <c r="AF141" s="563">
        <v>18476.909</v>
      </c>
      <c r="AG141" s="563">
        <v>19984.858</v>
      </c>
      <c r="AH141" s="563">
        <v>20484.522000000001</v>
      </c>
      <c r="AI141" s="563">
        <v>21559.026999999998</v>
      </c>
      <c r="AJ141" s="563">
        <v>5795.7839999999997</v>
      </c>
      <c r="AK141" s="563">
        <v>494.26600000000002</v>
      </c>
      <c r="AL141" s="563">
        <v>422.10399999999998</v>
      </c>
      <c r="AM141" s="563">
        <v>262.12700000000001</v>
      </c>
      <c r="AN141" s="563">
        <v>274.86500000000001</v>
      </c>
      <c r="AO141" s="563">
        <v>44.223999999999997</v>
      </c>
      <c r="AP141" s="563">
        <v>97.197999999999993</v>
      </c>
      <c r="AQ141" s="563">
        <v>280.45299999999997</v>
      </c>
      <c r="AR141" s="566">
        <f t="shared" si="15"/>
        <v>-0.98444355878976664</v>
      </c>
      <c r="AS141" s="569"/>
      <c r="AT141" s="570">
        <f t="shared" si="17"/>
        <v>1.9612837480930669</v>
      </c>
      <c r="AU141" s="571">
        <f t="shared" si="17"/>
        <v>2.0036505706952341</v>
      </c>
      <c r="AV141" s="572">
        <f t="shared" si="17"/>
        <v>1.880617616704759</v>
      </c>
      <c r="AW141" s="571">
        <f t="shared" si="17"/>
        <v>1.8841043320544921</v>
      </c>
      <c r="AX141" s="571">
        <f t="shared" si="17"/>
        <v>2.1116894121991279</v>
      </c>
      <c r="AY141" s="571">
        <f t="shared" si="17"/>
        <v>2.0789463644793598</v>
      </c>
      <c r="AZ141" s="571">
        <f t="shared" si="17"/>
        <v>2.1265504169969405</v>
      </c>
      <c r="BA141" s="571">
        <f t="shared" si="17"/>
        <v>0.57328244853537369</v>
      </c>
      <c r="BB141" s="571">
        <f t="shared" si="17"/>
        <v>5.282058948360608E-2</v>
      </c>
      <c r="BC141" s="571">
        <f t="shared" si="17"/>
        <v>4.7294834447742344E-2</v>
      </c>
      <c r="BD141" s="571">
        <f t="shared" si="17"/>
        <v>3.4253074540842705E-2</v>
      </c>
      <c r="BE141" s="571">
        <f t="shared" si="17"/>
        <v>3.5417170340962763E-2</v>
      </c>
      <c r="BF141" s="571">
        <f t="shared" si="17"/>
        <v>2.0730241172062784E-2</v>
      </c>
      <c r="BG141" s="571">
        <f t="shared" si="17"/>
        <v>3.6727642789246666E-2</v>
      </c>
      <c r="BH141" s="571">
        <f t="shared" si="17"/>
        <v>3.1272568455213069E-2</v>
      </c>
      <c r="BI141" s="573">
        <f t="shared" si="16"/>
        <v>-0.9833711179894139</v>
      </c>
      <c r="BJ141" s="562" t="s">
        <v>324</v>
      </c>
      <c r="BK141" s="562" t="s">
        <v>584</v>
      </c>
      <c r="BL141" s="491" t="s">
        <v>753</v>
      </c>
      <c r="BM141" s="562"/>
      <c r="BN141" s="468"/>
    </row>
    <row r="142" spans="1:69" s="409" customFormat="1" ht="51" x14ac:dyDescent="0.2">
      <c r="A142" s="468">
        <v>141</v>
      </c>
      <c r="B142" s="469">
        <v>158</v>
      </c>
      <c r="C142" s="541" t="s">
        <v>219</v>
      </c>
      <c r="D142" s="542">
        <v>47</v>
      </c>
      <c r="E142" s="543">
        <v>3403</v>
      </c>
      <c r="F142" s="544" t="s">
        <v>355</v>
      </c>
      <c r="G142" s="541" t="s">
        <v>218</v>
      </c>
      <c r="H142" s="541" t="s">
        <v>9</v>
      </c>
      <c r="I142" s="587">
        <v>6019</v>
      </c>
      <c r="J142" s="545" t="s">
        <v>217</v>
      </c>
      <c r="K142" s="546">
        <v>39662189.825000003</v>
      </c>
      <c r="L142" s="546">
        <v>36573930.975000001</v>
      </c>
      <c r="M142" s="547">
        <v>37725532.25</v>
      </c>
      <c r="N142" s="546">
        <v>41843001.299999997</v>
      </c>
      <c r="O142" s="546">
        <v>35788467.600000001</v>
      </c>
      <c r="P142" s="546">
        <v>38922245.5</v>
      </c>
      <c r="Q142" s="546">
        <v>37017825.675000004</v>
      </c>
      <c r="R142" s="546">
        <v>41410811.964000002</v>
      </c>
      <c r="S142" s="546">
        <v>44170867.442000002</v>
      </c>
      <c r="T142" s="546">
        <v>34150253.853</v>
      </c>
      <c r="U142" s="546">
        <v>37735909.493000001</v>
      </c>
      <c r="V142" s="546">
        <v>40549532.806999996</v>
      </c>
      <c r="W142" s="546">
        <v>34833417.800999999</v>
      </c>
      <c r="X142" s="546">
        <v>36875804.045000002</v>
      </c>
      <c r="Y142" s="546">
        <v>30463283.939000003</v>
      </c>
      <c r="Z142" s="548">
        <v>85</v>
      </c>
      <c r="AA142" s="549">
        <f t="shared" si="14"/>
        <v>-0.19250220945524227</v>
      </c>
      <c r="AB142" s="550"/>
      <c r="AC142" s="546">
        <v>44048.911</v>
      </c>
      <c r="AD142" s="546">
        <v>39186.642</v>
      </c>
      <c r="AE142" s="551">
        <v>20226.351999999999</v>
      </c>
      <c r="AF142" s="546">
        <v>17761.512999999999</v>
      </c>
      <c r="AG142" s="546">
        <v>15324.742999999999</v>
      </c>
      <c r="AH142" s="546">
        <v>13822.34</v>
      </c>
      <c r="AI142" s="546">
        <v>11796.065000000001</v>
      </c>
      <c r="AJ142" s="546">
        <v>12428.161</v>
      </c>
      <c r="AK142" s="546">
        <v>12934.094000000001</v>
      </c>
      <c r="AL142" s="546">
        <v>10404.727999999999</v>
      </c>
      <c r="AM142" s="546">
        <v>11217.964</v>
      </c>
      <c r="AN142" s="546">
        <v>12405.411</v>
      </c>
      <c r="AO142" s="546">
        <v>10999.619999999999</v>
      </c>
      <c r="AP142" s="546">
        <v>10807.603999999999</v>
      </c>
      <c r="AQ142" s="546">
        <v>9483.6470000000008</v>
      </c>
      <c r="AR142" s="549">
        <f t="shared" si="15"/>
        <v>-0.53112419876802297</v>
      </c>
      <c r="AS142" s="483"/>
      <c r="AT142" s="496">
        <f t="shared" si="17"/>
        <v>2.221204184355698</v>
      </c>
      <c r="AU142" s="497">
        <f t="shared" si="17"/>
        <v>2.1428728580904202</v>
      </c>
      <c r="AV142" s="498">
        <f t="shared" si="17"/>
        <v>1.0722898150761013</v>
      </c>
      <c r="AW142" s="497">
        <f t="shared" si="17"/>
        <v>0.84895979964037627</v>
      </c>
      <c r="AX142" s="497">
        <f t="shared" si="17"/>
        <v>0.85640677166071211</v>
      </c>
      <c r="AY142" s="497">
        <f t="shared" si="17"/>
        <v>0.71025398573163001</v>
      </c>
      <c r="AZ142" s="497">
        <f t="shared" si="17"/>
        <v>0.63731809121174154</v>
      </c>
      <c r="BA142" s="497">
        <f t="shared" si="17"/>
        <v>0.60023749405369176</v>
      </c>
      <c r="BB142" s="497">
        <f t="shared" si="17"/>
        <v>0.58563912139527419</v>
      </c>
      <c r="BC142" s="497">
        <f t="shared" si="17"/>
        <v>0.60934996529087149</v>
      </c>
      <c r="BD142" s="497">
        <f t="shared" si="17"/>
        <v>0.59455113978800112</v>
      </c>
      <c r="BE142" s="497">
        <f t="shared" si="17"/>
        <v>0.61186455878764034</v>
      </c>
      <c r="BF142" s="497">
        <f t="shared" si="17"/>
        <v>0.63155559772169245</v>
      </c>
      <c r="BG142" s="497">
        <f t="shared" si="17"/>
        <v>0.58616235116182669</v>
      </c>
      <c r="BH142" s="497">
        <f t="shared" si="17"/>
        <v>0.62262801469402662</v>
      </c>
      <c r="BI142" s="540">
        <f t="shared" si="16"/>
        <v>-0.41934726420036156</v>
      </c>
      <c r="BJ142" s="545"/>
      <c r="BK142" s="545" t="s">
        <v>585</v>
      </c>
      <c r="BL142" s="491" t="s">
        <v>754</v>
      </c>
      <c r="BM142" s="545"/>
      <c r="BN142" s="468"/>
    </row>
    <row r="143" spans="1:69" s="409" customFormat="1" ht="102" x14ac:dyDescent="0.2">
      <c r="A143" s="468">
        <v>142</v>
      </c>
      <c r="B143" s="469">
        <v>159</v>
      </c>
      <c r="C143" s="487"/>
      <c r="D143" s="488"/>
      <c r="E143" s="489">
        <v>3405</v>
      </c>
      <c r="F143" s="490" t="s">
        <v>355</v>
      </c>
      <c r="G143" s="487" t="s">
        <v>221</v>
      </c>
      <c r="H143" s="487" t="s">
        <v>9</v>
      </c>
      <c r="I143" s="588">
        <v>1572</v>
      </c>
      <c r="J143" s="491" t="s">
        <v>220</v>
      </c>
      <c r="K143" s="480">
        <v>27202766.699999999</v>
      </c>
      <c r="L143" s="480">
        <v>24688186.200000003</v>
      </c>
      <c r="M143" s="492">
        <v>28305401.399999999</v>
      </c>
      <c r="N143" s="480">
        <v>25833127.728</v>
      </c>
      <c r="O143" s="480">
        <v>24696458.300000001</v>
      </c>
      <c r="P143" s="480">
        <v>24854942.898999996</v>
      </c>
      <c r="Q143" s="480">
        <v>26567389.5</v>
      </c>
      <c r="R143" s="480">
        <v>22873695.725000001</v>
      </c>
      <c r="S143" s="480">
        <v>23888107.774999999</v>
      </c>
      <c r="T143" s="480">
        <v>18555640.737</v>
      </c>
      <c r="U143" s="480">
        <v>18780744.223999999</v>
      </c>
      <c r="V143" s="480">
        <v>11862145.93</v>
      </c>
      <c r="W143" s="480">
        <v>1885245.5929999999</v>
      </c>
      <c r="X143" s="480">
        <v>0</v>
      </c>
      <c r="Y143" s="480">
        <v>0</v>
      </c>
      <c r="Z143" s="493">
        <v>39</v>
      </c>
      <c r="AA143" s="482">
        <f t="shared" si="14"/>
        <v>-1</v>
      </c>
      <c r="AB143" s="494"/>
      <c r="AC143" s="480">
        <v>27575.555</v>
      </c>
      <c r="AD143" s="480">
        <v>20209.722000000002</v>
      </c>
      <c r="AE143" s="495">
        <v>19665.589</v>
      </c>
      <c r="AF143" s="480">
        <v>19369.111000000001</v>
      </c>
      <c r="AG143" s="480">
        <v>16896.313999999998</v>
      </c>
      <c r="AH143" s="480">
        <v>15309.713</v>
      </c>
      <c r="AI143" s="480">
        <v>15868.04</v>
      </c>
      <c r="AJ143" s="480">
        <v>13170.335999999999</v>
      </c>
      <c r="AK143" s="480">
        <v>13763.23</v>
      </c>
      <c r="AL143" s="480">
        <v>10351.261</v>
      </c>
      <c r="AM143" s="480">
        <v>10816.827000000001</v>
      </c>
      <c r="AN143" s="480">
        <v>7194.8670000000002</v>
      </c>
      <c r="AO143" s="480">
        <v>1228.0320000000002</v>
      </c>
      <c r="AP143" s="480">
        <v>0</v>
      </c>
      <c r="AQ143" s="480">
        <v>0</v>
      </c>
      <c r="AR143" s="482">
        <f t="shared" si="15"/>
        <v>-1</v>
      </c>
      <c r="AS143" s="483"/>
      <c r="AT143" s="496">
        <f t="shared" si="17"/>
        <v>2.0274081165427926</v>
      </c>
      <c r="AU143" s="497">
        <f t="shared" si="17"/>
        <v>1.63719779462778</v>
      </c>
      <c r="AV143" s="498">
        <f t="shared" si="17"/>
        <v>1.3895290670564382</v>
      </c>
      <c r="AW143" s="497">
        <f t="shared" si="17"/>
        <v>1.4995560122598872</v>
      </c>
      <c r="AX143" s="497">
        <f t="shared" si="17"/>
        <v>1.3683187924966553</v>
      </c>
      <c r="AY143" s="497">
        <f t="shared" si="17"/>
        <v>1.2319250188754982</v>
      </c>
      <c r="AZ143" s="497">
        <f t="shared" si="17"/>
        <v>1.1945501834118855</v>
      </c>
      <c r="BA143" s="497">
        <f t="shared" si="17"/>
        <v>1.1515704465374494</v>
      </c>
      <c r="BB143" s="497">
        <f t="shared" si="17"/>
        <v>1.152308096533611</v>
      </c>
      <c r="BC143" s="497">
        <f t="shared" si="17"/>
        <v>1.1156996566935635</v>
      </c>
      <c r="BD143" s="497">
        <f t="shared" si="17"/>
        <v>1.1519061088300355</v>
      </c>
      <c r="BE143" s="497">
        <f t="shared" si="17"/>
        <v>1.2130801698879454</v>
      </c>
      <c r="BF143" s="497">
        <f t="shared" si="17"/>
        <v>1.302781987195448</v>
      </c>
      <c r="BG143" s="497">
        <f t="shared" si="17"/>
        <v>0</v>
      </c>
      <c r="BH143" s="497">
        <f t="shared" si="17"/>
        <v>0</v>
      </c>
      <c r="BI143" s="540">
        <f t="shared" si="16"/>
        <v>-1</v>
      </c>
      <c r="BJ143" s="491" t="s">
        <v>342</v>
      </c>
      <c r="BK143" s="491" t="s">
        <v>505</v>
      </c>
      <c r="BL143" s="491" t="s">
        <v>755</v>
      </c>
      <c r="BM143" s="491"/>
      <c r="BN143" s="468"/>
    </row>
    <row r="144" spans="1:69" s="409" customFormat="1" ht="127.5" x14ac:dyDescent="0.2">
      <c r="A144" s="468">
        <v>143</v>
      </c>
      <c r="B144" s="469">
        <v>161</v>
      </c>
      <c r="C144" s="487"/>
      <c r="D144" s="488"/>
      <c r="E144" s="489">
        <v>3406</v>
      </c>
      <c r="F144" s="589" t="s">
        <v>371</v>
      </c>
      <c r="G144" s="487" t="s">
        <v>223</v>
      </c>
      <c r="H144" s="487" t="s">
        <v>9</v>
      </c>
      <c r="I144" s="588">
        <v>703</v>
      </c>
      <c r="J144" s="491" t="s">
        <v>222</v>
      </c>
      <c r="K144" s="480">
        <v>93379010.482999995</v>
      </c>
      <c r="L144" s="480">
        <v>82309611.126000002</v>
      </c>
      <c r="M144" s="492">
        <v>92037608.213000014</v>
      </c>
      <c r="N144" s="480">
        <v>86309338.595999986</v>
      </c>
      <c r="O144" s="480">
        <v>78713435.656000003</v>
      </c>
      <c r="P144" s="480">
        <v>82641492.608999997</v>
      </c>
      <c r="Q144" s="480">
        <v>88208880.809</v>
      </c>
      <c r="R144" s="480">
        <v>91005459.349999994</v>
      </c>
      <c r="S144" s="480">
        <v>80938612.046000004</v>
      </c>
      <c r="T144" s="480">
        <v>52518943.787999988</v>
      </c>
      <c r="U144" s="480">
        <v>71087585.197999999</v>
      </c>
      <c r="V144" s="480">
        <v>57870076.980000004</v>
      </c>
      <c r="W144" s="480">
        <v>38081957.486000001</v>
      </c>
      <c r="X144" s="480">
        <v>31670337.948000003</v>
      </c>
      <c r="Y144" s="480">
        <v>32337015.059999999</v>
      </c>
      <c r="Z144" s="493">
        <v>21.333333333333332</v>
      </c>
      <c r="AA144" s="482">
        <f t="shared" si="14"/>
        <v>-0.64865433068226452</v>
      </c>
      <c r="AB144" s="494"/>
      <c r="AC144" s="480">
        <v>118422.891</v>
      </c>
      <c r="AD144" s="480">
        <v>94189.317999999999</v>
      </c>
      <c r="AE144" s="495">
        <v>108788.122</v>
      </c>
      <c r="AF144" s="480">
        <v>100017.27399999999</v>
      </c>
      <c r="AG144" s="480">
        <v>95675.434000000008</v>
      </c>
      <c r="AH144" s="480">
        <v>74598.400999999998</v>
      </c>
      <c r="AI144" s="480">
        <v>86791.946000000011</v>
      </c>
      <c r="AJ144" s="480">
        <v>64992.858</v>
      </c>
      <c r="AK144" s="480">
        <v>50796.752000000008</v>
      </c>
      <c r="AL144" s="480">
        <v>32006.075000000001</v>
      </c>
      <c r="AM144" s="480">
        <v>40601.781000000003</v>
      </c>
      <c r="AN144" s="480">
        <v>36575.199000000001</v>
      </c>
      <c r="AO144" s="480">
        <v>17810.311000000002</v>
      </c>
      <c r="AP144" s="480">
        <v>12071.649000000001</v>
      </c>
      <c r="AQ144" s="480">
        <v>17516.993000000002</v>
      </c>
      <c r="AR144" s="482">
        <f t="shared" si="15"/>
        <v>-0.83898064717028575</v>
      </c>
      <c r="AS144" s="483"/>
      <c r="AT144" s="496">
        <f t="shared" si="17"/>
        <v>2.5363920732820215</v>
      </c>
      <c r="AU144" s="497">
        <f t="shared" si="17"/>
        <v>2.2886590450734721</v>
      </c>
      <c r="AV144" s="498">
        <f t="shared" si="17"/>
        <v>2.3639928092923657</v>
      </c>
      <c r="AW144" s="497">
        <f t="shared" si="17"/>
        <v>2.3176466330755847</v>
      </c>
      <c r="AX144" s="497">
        <f t="shared" si="17"/>
        <v>2.4309810187457384</v>
      </c>
      <c r="AY144" s="497">
        <f t="shared" si="17"/>
        <v>1.8053497981442781</v>
      </c>
      <c r="AZ144" s="497">
        <f t="shared" si="17"/>
        <v>1.9678731938098593</v>
      </c>
      <c r="BA144" s="497">
        <f t="shared" si="17"/>
        <v>1.428328772014489</v>
      </c>
      <c r="BB144" s="497">
        <f t="shared" si="17"/>
        <v>1.2551920700377364</v>
      </c>
      <c r="BC144" s="497">
        <f t="shared" si="17"/>
        <v>1.2188392489078594</v>
      </c>
      <c r="BD144" s="497">
        <f t="shared" si="17"/>
        <v>1.1423030023290848</v>
      </c>
      <c r="BE144" s="497">
        <f t="shared" si="17"/>
        <v>1.264045285878588</v>
      </c>
      <c r="BF144" s="497">
        <f t="shared" si="17"/>
        <v>0.93536741153852565</v>
      </c>
      <c r="BG144" s="497">
        <f t="shared" si="17"/>
        <v>0.76233155578071954</v>
      </c>
      <c r="BH144" s="497">
        <f t="shared" si="17"/>
        <v>1.0834019755687372</v>
      </c>
      <c r="BI144" s="540">
        <f t="shared" si="16"/>
        <v>-0.54170673814653381</v>
      </c>
      <c r="BJ144" s="491"/>
      <c r="BK144" s="491" t="s">
        <v>586</v>
      </c>
      <c r="BL144" s="491" t="s">
        <v>756</v>
      </c>
      <c r="BM144" s="491"/>
      <c r="BN144" s="468"/>
    </row>
    <row r="145" spans="1:66" s="409" customFormat="1" ht="114.75" x14ac:dyDescent="0.2">
      <c r="A145" s="468">
        <v>144</v>
      </c>
      <c r="B145" s="469">
        <v>162</v>
      </c>
      <c r="C145" s="487"/>
      <c r="D145" s="488"/>
      <c r="E145" s="489">
        <v>3407</v>
      </c>
      <c r="F145" s="490" t="s">
        <v>367</v>
      </c>
      <c r="G145" s="487" t="s">
        <v>225</v>
      </c>
      <c r="H145" s="487" t="s">
        <v>9</v>
      </c>
      <c r="I145" s="588">
        <v>3140</v>
      </c>
      <c r="J145" s="491" t="s">
        <v>224</v>
      </c>
      <c r="K145" s="480">
        <v>52168026.43</v>
      </c>
      <c r="L145" s="480">
        <v>50365690.715999998</v>
      </c>
      <c r="M145" s="492">
        <v>52299766.036999993</v>
      </c>
      <c r="N145" s="480">
        <v>51725638.130000003</v>
      </c>
      <c r="O145" s="480">
        <v>55622579.766000003</v>
      </c>
      <c r="P145" s="480">
        <v>51684012.744000003</v>
      </c>
      <c r="Q145" s="480">
        <v>54743486.780999996</v>
      </c>
      <c r="R145" s="480">
        <v>52195580.731000006</v>
      </c>
      <c r="S145" s="480">
        <v>53038071.372999996</v>
      </c>
      <c r="T145" s="480">
        <v>9597195.0640000012</v>
      </c>
      <c r="U145" s="480">
        <v>14159056.564000001</v>
      </c>
      <c r="V145" s="480">
        <v>29593458.347000003</v>
      </c>
      <c r="W145" s="480">
        <v>22341074.862</v>
      </c>
      <c r="X145" s="480">
        <v>23825650.191</v>
      </c>
      <c r="Y145" s="480">
        <v>28141989.162</v>
      </c>
      <c r="Z145" s="493">
        <v>72</v>
      </c>
      <c r="AA145" s="482">
        <f t="shared" si="14"/>
        <v>-0.46190984598113366</v>
      </c>
      <c r="AB145" s="494"/>
      <c r="AC145" s="480">
        <v>48433.887000000002</v>
      </c>
      <c r="AD145" s="480">
        <v>42887.786999999997</v>
      </c>
      <c r="AE145" s="495">
        <v>38076.055</v>
      </c>
      <c r="AF145" s="480">
        <v>43769.182000000001</v>
      </c>
      <c r="AG145" s="480">
        <v>39249.868000000002</v>
      </c>
      <c r="AH145" s="480">
        <v>28885.65</v>
      </c>
      <c r="AI145" s="480">
        <v>28296.691999999999</v>
      </c>
      <c r="AJ145" s="480">
        <v>24601.577999999998</v>
      </c>
      <c r="AK145" s="480">
        <v>24919.764999999999</v>
      </c>
      <c r="AL145" s="480">
        <v>5254.835</v>
      </c>
      <c r="AM145" s="480">
        <v>4447.7780000000002</v>
      </c>
      <c r="AN145" s="480">
        <v>14337.005999999999</v>
      </c>
      <c r="AO145" s="480">
        <v>1085.059</v>
      </c>
      <c r="AP145" s="480">
        <v>2913.652</v>
      </c>
      <c r="AQ145" s="480">
        <v>827.12599999999998</v>
      </c>
      <c r="AR145" s="482">
        <f t="shared" si="15"/>
        <v>-0.97827700374946935</v>
      </c>
      <c r="AS145" s="483"/>
      <c r="AT145" s="496">
        <f t="shared" si="17"/>
        <v>1.8568418364451438</v>
      </c>
      <c r="AU145" s="497">
        <f t="shared" si="17"/>
        <v>1.7030556472196083</v>
      </c>
      <c r="AV145" s="498">
        <f t="shared" si="17"/>
        <v>1.4560698024179579</v>
      </c>
      <c r="AW145" s="497">
        <f t="shared" si="17"/>
        <v>1.6923592857374381</v>
      </c>
      <c r="AX145" s="497">
        <f t="shared" si="17"/>
        <v>1.4112926140830302</v>
      </c>
      <c r="AY145" s="497">
        <f t="shared" si="17"/>
        <v>1.1177789210398852</v>
      </c>
      <c r="AZ145" s="497">
        <f t="shared" si="17"/>
        <v>1.0337920970653636</v>
      </c>
      <c r="BA145" s="497">
        <f t="shared" si="17"/>
        <v>0.9426690020670131</v>
      </c>
      <c r="BB145" s="497">
        <f t="shared" si="17"/>
        <v>0.93969348262108432</v>
      </c>
      <c r="BC145" s="497">
        <f t="shared" si="17"/>
        <v>1.0950772522507934</v>
      </c>
      <c r="BD145" s="497">
        <f t="shared" si="17"/>
        <v>0.62825909055390927</v>
      </c>
      <c r="BE145" s="497">
        <f t="shared" si="17"/>
        <v>0.96893075705384024</v>
      </c>
      <c r="BF145" s="497">
        <f t="shared" si="17"/>
        <v>9.7135791961879159E-2</v>
      </c>
      <c r="BG145" s="497">
        <f t="shared" si="17"/>
        <v>0.24458111125131982</v>
      </c>
      <c r="BH145" s="497">
        <f t="shared" si="17"/>
        <v>5.8782340881352084E-2</v>
      </c>
      <c r="BI145" s="540">
        <f t="shared" si="16"/>
        <v>-0.95962944854447374</v>
      </c>
      <c r="BJ145" s="491" t="s">
        <v>321</v>
      </c>
      <c r="BK145" s="491" t="s">
        <v>587</v>
      </c>
      <c r="BL145" s="491" t="s">
        <v>757</v>
      </c>
      <c r="BM145" s="491"/>
      <c r="BN145" s="468"/>
    </row>
    <row r="146" spans="1:66" s="409" customFormat="1" ht="115.5" thickBot="1" x14ac:dyDescent="0.25">
      <c r="A146" s="468">
        <v>145</v>
      </c>
      <c r="B146" s="469">
        <v>163</v>
      </c>
      <c r="C146" s="558"/>
      <c r="D146" s="559"/>
      <c r="E146" s="560"/>
      <c r="F146" s="561" t="s">
        <v>372</v>
      </c>
      <c r="G146" s="558"/>
      <c r="H146" s="558"/>
      <c r="I146" s="585">
        <v>6004</v>
      </c>
      <c r="J146" s="562" t="s">
        <v>226</v>
      </c>
      <c r="K146" s="563">
        <v>52353892.127999999</v>
      </c>
      <c r="L146" s="563">
        <v>51202167.732999995</v>
      </c>
      <c r="M146" s="564">
        <v>54427414.409000002</v>
      </c>
      <c r="N146" s="563">
        <v>57439274.033999994</v>
      </c>
      <c r="O146" s="563">
        <v>45586631.969999999</v>
      </c>
      <c r="P146" s="563">
        <v>48984423.267999999</v>
      </c>
      <c r="Q146" s="563">
        <v>52423837.177000001</v>
      </c>
      <c r="R146" s="563">
        <v>54484215.572999999</v>
      </c>
      <c r="S146" s="563">
        <v>54001261.734000005</v>
      </c>
      <c r="T146" s="563">
        <v>11239305.848000001</v>
      </c>
      <c r="U146" s="563">
        <v>20973482.901000001</v>
      </c>
      <c r="V146" s="563">
        <v>23076290.817999996</v>
      </c>
      <c r="W146" s="563">
        <v>24328616.581999999</v>
      </c>
      <c r="X146" s="563">
        <v>22991501.612</v>
      </c>
      <c r="Y146" s="563">
        <v>30706668.019000001</v>
      </c>
      <c r="Z146" s="565">
        <v>82</v>
      </c>
      <c r="AA146" s="566">
        <f t="shared" si="14"/>
        <v>-0.4358235026883362</v>
      </c>
      <c r="AB146" s="567"/>
      <c r="AC146" s="563">
        <v>48517.566000000006</v>
      </c>
      <c r="AD146" s="563">
        <v>47403.201000000001</v>
      </c>
      <c r="AE146" s="568">
        <v>39494.914000000004</v>
      </c>
      <c r="AF146" s="563">
        <v>48215.714999999997</v>
      </c>
      <c r="AG146" s="563">
        <v>35810.949999999997</v>
      </c>
      <c r="AH146" s="563">
        <v>27322.106999999996</v>
      </c>
      <c r="AI146" s="563">
        <v>27175.85</v>
      </c>
      <c r="AJ146" s="563">
        <v>26491.076999999997</v>
      </c>
      <c r="AK146" s="563">
        <v>25696.822999999997</v>
      </c>
      <c r="AL146" s="563">
        <v>6005.1790000000001</v>
      </c>
      <c r="AM146" s="563">
        <v>7478.3639999999996</v>
      </c>
      <c r="AN146" s="563">
        <v>11720.665000000001</v>
      </c>
      <c r="AO146" s="563">
        <v>1181.164</v>
      </c>
      <c r="AP146" s="563">
        <v>2508.9009999999998</v>
      </c>
      <c r="AQ146" s="563">
        <v>904.19700000000012</v>
      </c>
      <c r="AR146" s="566">
        <f t="shared" si="15"/>
        <v>-0.97710598888758182</v>
      </c>
      <c r="AS146" s="483"/>
      <c r="AT146" s="496">
        <f t="shared" si="17"/>
        <v>1.8534463829882768</v>
      </c>
      <c r="AU146" s="497">
        <f t="shared" si="17"/>
        <v>1.851609144643634</v>
      </c>
      <c r="AV146" s="498">
        <f t="shared" si="17"/>
        <v>1.4512875332718069</v>
      </c>
      <c r="AW146" s="497">
        <f t="shared" si="17"/>
        <v>1.6788413785125385</v>
      </c>
      <c r="AX146" s="497">
        <f t="shared" si="17"/>
        <v>1.5711162879313718</v>
      </c>
      <c r="AY146" s="497">
        <f t="shared" si="17"/>
        <v>1.1155426634510843</v>
      </c>
      <c r="AZ146" s="497">
        <f t="shared" si="17"/>
        <v>1.0367745462143663</v>
      </c>
      <c r="BA146" s="497">
        <f t="shared" si="17"/>
        <v>0.97243125266275532</v>
      </c>
      <c r="BB146" s="497">
        <f t="shared" si="17"/>
        <v>0.95171194801253656</v>
      </c>
      <c r="BC146" s="497">
        <f t="shared" si="17"/>
        <v>1.0686031826544879</v>
      </c>
      <c r="BD146" s="497">
        <f t="shared" si="17"/>
        <v>0.71312562012706404</v>
      </c>
      <c r="BE146" s="497">
        <f t="shared" si="17"/>
        <v>1.0158187979549671</v>
      </c>
      <c r="BF146" s="497">
        <f t="shared" si="17"/>
        <v>9.7100794532962248E-2</v>
      </c>
      <c r="BG146" s="497">
        <f t="shared" si="17"/>
        <v>0.21824594516180051</v>
      </c>
      <c r="BH146" s="497">
        <f t="shared" si="17"/>
        <v>5.8892550597838933E-2</v>
      </c>
      <c r="BI146" s="540">
        <f t="shared" si="16"/>
        <v>-0.95942048060933127</v>
      </c>
      <c r="BJ146" s="562" t="s">
        <v>321</v>
      </c>
      <c r="BK146" s="562" t="s">
        <v>588</v>
      </c>
      <c r="BL146" s="491" t="s">
        <v>758</v>
      </c>
      <c r="BM146" s="562"/>
      <c r="BN146" s="468"/>
    </row>
    <row r="147" spans="1:66" s="409" customFormat="1" ht="76.5" x14ac:dyDescent="0.2">
      <c r="A147" s="409">
        <v>146</v>
      </c>
      <c r="B147" s="21">
        <v>164</v>
      </c>
      <c r="C147" s="60" t="s">
        <v>229</v>
      </c>
      <c r="D147" s="61">
        <v>51</v>
      </c>
      <c r="E147" s="62">
        <v>3775</v>
      </c>
      <c r="F147" s="64" t="s">
        <v>351</v>
      </c>
      <c r="G147" s="60" t="s">
        <v>228</v>
      </c>
      <c r="H147" s="60" t="s">
        <v>9</v>
      </c>
      <c r="I147" s="97">
        <v>1702</v>
      </c>
      <c r="J147" s="63" t="s">
        <v>227</v>
      </c>
      <c r="K147" s="65">
        <v>30330093.675000001</v>
      </c>
      <c r="L147" s="65">
        <v>26956088.424999997</v>
      </c>
      <c r="M147" s="66">
        <v>27940131.699999999</v>
      </c>
      <c r="N147" s="65">
        <v>27573915.100000001</v>
      </c>
      <c r="O147" s="65">
        <v>23997998.149999999</v>
      </c>
      <c r="P147" s="65">
        <v>24389685.199999999</v>
      </c>
      <c r="Q147" s="65">
        <v>23946719.350000001</v>
      </c>
      <c r="R147" s="65">
        <v>24309943.800000001</v>
      </c>
      <c r="S147" s="65">
        <v>23081513.232000001</v>
      </c>
      <c r="T147" s="65">
        <v>6974244.9289999995</v>
      </c>
      <c r="U147" s="65">
        <v>13407373.868000001</v>
      </c>
      <c r="V147" s="65">
        <v>8453287.7630000003</v>
      </c>
      <c r="W147" s="65">
        <v>7126165.2110000001</v>
      </c>
      <c r="X147" s="65">
        <v>6919047.5879999995</v>
      </c>
      <c r="Y147" s="65">
        <v>4844116.3109999998</v>
      </c>
      <c r="Z147" s="67">
        <v>47</v>
      </c>
      <c r="AA147" s="68">
        <f t="shared" si="14"/>
        <v>-0.82662514396809372</v>
      </c>
      <c r="AB147" s="69"/>
      <c r="AC147" s="65">
        <v>16740.633999999998</v>
      </c>
      <c r="AD147" s="65">
        <v>15021.925999999999</v>
      </c>
      <c r="AE147" s="117">
        <v>17657.756000000001</v>
      </c>
      <c r="AF147" s="65">
        <v>16389.720999999998</v>
      </c>
      <c r="AG147" s="65">
        <v>15059.904999999999</v>
      </c>
      <c r="AH147" s="65">
        <v>18114.184999999998</v>
      </c>
      <c r="AI147" s="65">
        <v>17425.592000000001</v>
      </c>
      <c r="AJ147" s="65">
        <v>17510.239000000001</v>
      </c>
      <c r="AK147" s="65">
        <v>14004.382</v>
      </c>
      <c r="AL147" s="65">
        <v>3175.1080000000002</v>
      </c>
      <c r="AM147" s="65">
        <v>5655.6589999999997</v>
      </c>
      <c r="AN147" s="65">
        <v>3620.8760000000002</v>
      </c>
      <c r="AO147" s="65">
        <v>3166.0259999999998</v>
      </c>
      <c r="AP147" s="65">
        <v>2807.288</v>
      </c>
      <c r="AQ147" s="65">
        <v>2086.6150000000002</v>
      </c>
      <c r="AR147" s="68">
        <f t="shared" si="15"/>
        <v>-0.88183011476656492</v>
      </c>
      <c r="AS147" s="70"/>
      <c r="AT147" s="71">
        <f t="shared" si="17"/>
        <v>1.1038959641459134</v>
      </c>
      <c r="AU147" s="72">
        <f t="shared" si="17"/>
        <v>1.114547909411675</v>
      </c>
      <c r="AV147" s="73">
        <f t="shared" si="17"/>
        <v>1.2639708495003266</v>
      </c>
      <c r="AW147" s="72">
        <f t="shared" si="17"/>
        <v>1.1887844682600039</v>
      </c>
      <c r="AX147" s="72">
        <f t="shared" si="17"/>
        <v>1.2550967714779993</v>
      </c>
      <c r="AY147" s="72">
        <f t="shared" si="17"/>
        <v>1.4853971956964822</v>
      </c>
      <c r="AZ147" s="72">
        <f t="shared" si="17"/>
        <v>1.4553636133043</v>
      </c>
      <c r="BA147" s="72">
        <f t="shared" si="17"/>
        <v>1.4405824335965762</v>
      </c>
      <c r="BB147" s="72">
        <f t="shared" si="17"/>
        <v>1.2134717389832528</v>
      </c>
      <c r="BC147" s="72">
        <f t="shared" si="17"/>
        <v>0.91052380073358341</v>
      </c>
      <c r="BD147" s="72">
        <f t="shared" si="17"/>
        <v>0.84366395025331886</v>
      </c>
      <c r="BE147" s="72">
        <f t="shared" si="17"/>
        <v>0.85667875068646226</v>
      </c>
      <c r="BF147" s="72">
        <f t="shared" si="17"/>
        <v>0.88856373835198188</v>
      </c>
      <c r="BG147" s="72">
        <f t="shared" si="17"/>
        <v>0.81146659689660172</v>
      </c>
      <c r="BH147" s="72">
        <f t="shared" si="17"/>
        <v>0.86150491277912689</v>
      </c>
      <c r="BI147" s="74">
        <f t="shared" si="16"/>
        <v>-0.31841393880270474</v>
      </c>
      <c r="BJ147" s="63"/>
      <c r="BK147" s="63" t="s">
        <v>589</v>
      </c>
      <c r="BL147" s="63"/>
      <c r="BM147" s="590" t="s">
        <v>669</v>
      </c>
    </row>
    <row r="148" spans="1:66" s="409" customFormat="1" ht="76.5" x14ac:dyDescent="0.2">
      <c r="A148" s="409">
        <v>147</v>
      </c>
      <c r="B148" s="21">
        <v>165</v>
      </c>
      <c r="C148" s="22"/>
      <c r="D148" s="23"/>
      <c r="E148" s="24">
        <v>3797</v>
      </c>
      <c r="F148" s="26">
        <v>6</v>
      </c>
      <c r="G148" s="22" t="s">
        <v>231</v>
      </c>
      <c r="H148" s="22" t="s">
        <v>9</v>
      </c>
      <c r="I148" s="98">
        <v>1356</v>
      </c>
      <c r="J148" s="25" t="s">
        <v>233</v>
      </c>
      <c r="K148" s="27">
        <v>46629811.125</v>
      </c>
      <c r="L148" s="27">
        <v>46266312.174999997</v>
      </c>
      <c r="M148" s="28">
        <v>46648051.375</v>
      </c>
      <c r="N148" s="27">
        <v>47223924.625</v>
      </c>
      <c r="O148" s="27">
        <v>30320243.75</v>
      </c>
      <c r="P148" s="27">
        <v>45538345.850000001</v>
      </c>
      <c r="Q148" s="27">
        <v>40968273.549999997</v>
      </c>
      <c r="R148" s="27">
        <v>43289212.674999997</v>
      </c>
      <c r="S148" s="27">
        <v>37384472.487999998</v>
      </c>
      <c r="T148" s="27">
        <v>47013677.262000002</v>
      </c>
      <c r="U148" s="27">
        <v>34165192.609999999</v>
      </c>
      <c r="V148" s="27">
        <v>33852567.25</v>
      </c>
      <c r="W148" s="27">
        <v>18324272.502</v>
      </c>
      <c r="X148" s="27">
        <v>38216694.949000001</v>
      </c>
      <c r="Y148" s="27">
        <v>35124249.861000001</v>
      </c>
      <c r="Z148" s="29">
        <v>32.333333333333336</v>
      </c>
      <c r="AA148" s="30">
        <f t="shared" si="14"/>
        <v>-0.2470371467687057</v>
      </c>
      <c r="AB148" s="31"/>
      <c r="AC148" s="27">
        <v>37145.031000000003</v>
      </c>
      <c r="AD148" s="27">
        <v>37698.671999999999</v>
      </c>
      <c r="AE148" s="118">
        <v>40923.809000000001</v>
      </c>
      <c r="AF148" s="27">
        <v>45446.741000000002</v>
      </c>
      <c r="AG148" s="27">
        <v>26048.157999999999</v>
      </c>
      <c r="AH148" s="27">
        <v>42744.366999999998</v>
      </c>
      <c r="AI148" s="27">
        <v>37138.326999999997</v>
      </c>
      <c r="AJ148" s="27">
        <v>39616.351000000002</v>
      </c>
      <c r="AK148" s="27">
        <v>7172.5770000000002</v>
      </c>
      <c r="AL148" s="27">
        <v>1500.2090000000001</v>
      </c>
      <c r="AM148" s="27">
        <v>1258.23</v>
      </c>
      <c r="AN148" s="27">
        <v>1265.6880000000001</v>
      </c>
      <c r="AO148" s="27">
        <v>641.02200000000005</v>
      </c>
      <c r="AP148" s="27">
        <v>1248.47</v>
      </c>
      <c r="AQ148" s="27">
        <v>1189.03</v>
      </c>
      <c r="AR148" s="30">
        <f t="shared" si="15"/>
        <v>-0.97094527540190601</v>
      </c>
      <c r="AS148" s="32"/>
      <c r="AT148" s="33">
        <f t="shared" si="17"/>
        <v>1.5931881388249993</v>
      </c>
      <c r="AU148" s="34">
        <f t="shared" si="17"/>
        <v>1.62963807694059</v>
      </c>
      <c r="AV148" s="35">
        <f t="shared" si="17"/>
        <v>1.7545774279408473</v>
      </c>
      <c r="AW148" s="34">
        <f t="shared" si="17"/>
        <v>1.9247337598849559</v>
      </c>
      <c r="AX148" s="34">
        <f t="shared" si="17"/>
        <v>1.7182024138575733</v>
      </c>
      <c r="AY148" s="34">
        <f t="shared" si="17"/>
        <v>1.877291157689251</v>
      </c>
      <c r="AZ148" s="34">
        <f t="shared" si="17"/>
        <v>1.8130286576354888</v>
      </c>
      <c r="BA148" s="34">
        <f t="shared" si="17"/>
        <v>1.8303105347480197</v>
      </c>
      <c r="BB148" s="34">
        <f t="shared" si="17"/>
        <v>0.38371957781682314</v>
      </c>
      <c r="BC148" s="34">
        <f t="shared" si="17"/>
        <v>6.3820108843627169E-2</v>
      </c>
      <c r="BD148" s="34">
        <f t="shared" si="17"/>
        <v>7.3655665540238849E-2</v>
      </c>
      <c r="BE148" s="34">
        <f t="shared" si="17"/>
        <v>7.477648537866799E-2</v>
      </c>
      <c r="BF148" s="34">
        <f t="shared" si="17"/>
        <v>6.9964250960580912E-2</v>
      </c>
      <c r="BG148" s="34">
        <f t="shared" si="17"/>
        <v>6.5336366824293793E-2</v>
      </c>
      <c r="BH148" s="34">
        <f t="shared" si="17"/>
        <v>6.7704221710382054E-2</v>
      </c>
      <c r="BI148" s="36">
        <f t="shared" si="16"/>
        <v>-0.96141280479719893</v>
      </c>
      <c r="BJ148" s="25" t="s">
        <v>324</v>
      </c>
      <c r="BK148" s="25" t="s">
        <v>590</v>
      </c>
      <c r="BL148" s="25"/>
      <c r="BM148" s="591" t="s">
        <v>670</v>
      </c>
    </row>
    <row r="149" spans="1:66" s="409" customFormat="1" ht="76.5" x14ac:dyDescent="0.2">
      <c r="A149" s="409">
        <v>148</v>
      </c>
      <c r="B149" s="21">
        <v>166</v>
      </c>
      <c r="C149" s="22"/>
      <c r="D149" s="23"/>
      <c r="E149" s="24"/>
      <c r="F149" s="26">
        <v>5</v>
      </c>
      <c r="G149" s="22"/>
      <c r="H149" s="22"/>
      <c r="I149" s="98">
        <v>2850</v>
      </c>
      <c r="J149" s="25" t="s">
        <v>232</v>
      </c>
      <c r="K149" s="27">
        <v>22712725.925000001</v>
      </c>
      <c r="L149" s="27">
        <v>15968392.824999999</v>
      </c>
      <c r="M149" s="28">
        <v>22584280</v>
      </c>
      <c r="N149" s="27">
        <v>21738235.875</v>
      </c>
      <c r="O149" s="27">
        <v>23565074.875</v>
      </c>
      <c r="P149" s="27">
        <v>20710968.050000001</v>
      </c>
      <c r="Q149" s="27">
        <v>19914252.125</v>
      </c>
      <c r="R149" s="27">
        <v>22786941.649999999</v>
      </c>
      <c r="S149" s="27">
        <v>20901602.912</v>
      </c>
      <c r="T149" s="27">
        <v>23251481.541999999</v>
      </c>
      <c r="U149" s="27">
        <v>20379238.166000001</v>
      </c>
      <c r="V149" s="27">
        <v>12637984.329</v>
      </c>
      <c r="W149" s="27">
        <v>14889289.278000001</v>
      </c>
      <c r="X149" s="27">
        <v>16869900.658</v>
      </c>
      <c r="Y149" s="27">
        <v>18725622.035999998</v>
      </c>
      <c r="Z149" s="29">
        <v>61.25</v>
      </c>
      <c r="AA149" s="30">
        <f t="shared" si="14"/>
        <v>-0.17085592119828488</v>
      </c>
      <c r="AB149" s="31"/>
      <c r="AC149" s="27">
        <v>18068.39</v>
      </c>
      <c r="AD149" s="27">
        <v>12494.569</v>
      </c>
      <c r="AE149" s="118">
        <v>20270.371999999999</v>
      </c>
      <c r="AF149" s="27">
        <v>20795.974999999999</v>
      </c>
      <c r="AG149" s="27">
        <v>20382.045999999998</v>
      </c>
      <c r="AH149" s="27">
        <v>19093.702000000001</v>
      </c>
      <c r="AI149" s="27">
        <v>16957.87</v>
      </c>
      <c r="AJ149" s="27">
        <v>19308.796999999999</v>
      </c>
      <c r="AK149" s="27">
        <v>17470.073</v>
      </c>
      <c r="AL149" s="27">
        <v>19568.8</v>
      </c>
      <c r="AM149" s="27">
        <v>16405.207999999999</v>
      </c>
      <c r="AN149" s="27">
        <v>7386.4309999999996</v>
      </c>
      <c r="AO149" s="27">
        <v>453.721</v>
      </c>
      <c r="AP149" s="27">
        <v>496.85500000000002</v>
      </c>
      <c r="AQ149" s="27">
        <v>649.24</v>
      </c>
      <c r="AR149" s="30">
        <f t="shared" si="15"/>
        <v>-0.96797098740960441</v>
      </c>
      <c r="AS149" s="32"/>
      <c r="AT149" s="33">
        <f t="shared" si="17"/>
        <v>1.5910366778222813</v>
      </c>
      <c r="AU149" s="34">
        <f t="shared" si="17"/>
        <v>1.5649125290102575</v>
      </c>
      <c r="AV149" s="35">
        <f t="shared" si="17"/>
        <v>1.7950868480199502</v>
      </c>
      <c r="AW149" s="34">
        <f t="shared" si="17"/>
        <v>1.9133084321636564</v>
      </c>
      <c r="AX149" s="34">
        <f t="shared" si="17"/>
        <v>1.7298520041303285</v>
      </c>
      <c r="AY149" s="34">
        <f t="shared" si="17"/>
        <v>1.8438251610358696</v>
      </c>
      <c r="AZ149" s="34">
        <f t="shared" si="17"/>
        <v>1.7030888123296772</v>
      </c>
      <c r="BA149" s="34">
        <f t="shared" si="17"/>
        <v>1.6947247503922933</v>
      </c>
      <c r="BB149" s="34">
        <f t="shared" si="17"/>
        <v>1.6716491145250976</v>
      </c>
      <c r="BC149" s="34">
        <f t="shared" si="17"/>
        <v>1.68323037520445</v>
      </c>
      <c r="BD149" s="34">
        <f t="shared" si="17"/>
        <v>1.6099922741341592</v>
      </c>
      <c r="BE149" s="34">
        <f t="shared" si="17"/>
        <v>1.1689254880702107</v>
      </c>
      <c r="BF149" s="34">
        <f t="shared" si="17"/>
        <v>6.0945958068046341E-2</v>
      </c>
      <c r="BG149" s="34">
        <f t="shared" si="17"/>
        <v>5.8904318415696509E-2</v>
      </c>
      <c r="BH149" s="34">
        <f t="shared" si="17"/>
        <v>6.9342422777928167E-2</v>
      </c>
      <c r="BI149" s="36">
        <f t="shared" si="16"/>
        <v>-0.96137099279936478</v>
      </c>
      <c r="BJ149" s="25" t="s">
        <v>321</v>
      </c>
      <c r="BK149" s="25" t="s">
        <v>591</v>
      </c>
      <c r="BL149" s="25"/>
      <c r="BM149" s="591" t="s">
        <v>670</v>
      </c>
    </row>
    <row r="150" spans="1:66" s="409" customFormat="1" ht="76.5" x14ac:dyDescent="0.2">
      <c r="A150" s="409">
        <v>149</v>
      </c>
      <c r="B150" s="21">
        <v>167</v>
      </c>
      <c r="C150" s="22"/>
      <c r="D150" s="23"/>
      <c r="E150" s="24"/>
      <c r="F150" s="26">
        <v>4</v>
      </c>
      <c r="G150" s="22"/>
      <c r="H150" s="22"/>
      <c r="I150" s="98">
        <v>6166</v>
      </c>
      <c r="J150" s="25" t="s">
        <v>230</v>
      </c>
      <c r="K150" s="27">
        <v>8664673.625</v>
      </c>
      <c r="L150" s="27">
        <v>12121316.574999999</v>
      </c>
      <c r="M150" s="28">
        <v>10708220.6</v>
      </c>
      <c r="N150" s="27">
        <v>9653191.5</v>
      </c>
      <c r="O150" s="27">
        <v>12058509.175000001</v>
      </c>
      <c r="P150" s="27">
        <v>11767157.175000001</v>
      </c>
      <c r="Q150" s="27">
        <v>8424969.8000000007</v>
      </c>
      <c r="R150" s="27">
        <v>9369520.7249999996</v>
      </c>
      <c r="S150" s="27">
        <v>10153866.984999999</v>
      </c>
      <c r="T150" s="27">
        <v>8618289.5480000004</v>
      </c>
      <c r="U150" s="27">
        <v>8895171.6300000008</v>
      </c>
      <c r="V150" s="27">
        <v>6658415.5319999997</v>
      </c>
      <c r="W150" s="27">
        <v>2894001.0120000001</v>
      </c>
      <c r="X150" s="27">
        <v>5493884.0159999998</v>
      </c>
      <c r="Y150" s="27">
        <v>9967870.7919999994</v>
      </c>
      <c r="Z150" s="29">
        <v>90</v>
      </c>
      <c r="AA150" s="30">
        <f t="shared" si="14"/>
        <v>-6.9138453124508864E-2</v>
      </c>
      <c r="AB150" s="31"/>
      <c r="AC150" s="27">
        <v>6750.97</v>
      </c>
      <c r="AD150" s="27">
        <v>9608.1949999999997</v>
      </c>
      <c r="AE150" s="118">
        <v>9475.7729999999992</v>
      </c>
      <c r="AF150" s="27">
        <v>8995.3310000000001</v>
      </c>
      <c r="AG150" s="27">
        <v>10246.391</v>
      </c>
      <c r="AH150" s="27">
        <v>10662.99</v>
      </c>
      <c r="AI150" s="27">
        <v>7077.5879999999997</v>
      </c>
      <c r="AJ150" s="27">
        <v>7619.79</v>
      </c>
      <c r="AK150" s="27">
        <v>8354.4279999999999</v>
      </c>
      <c r="AL150" s="27">
        <v>6959.0450000000001</v>
      </c>
      <c r="AM150" s="27">
        <v>6969.3059999999996</v>
      </c>
      <c r="AN150" s="27">
        <v>5722.7</v>
      </c>
      <c r="AO150" s="27">
        <v>101.027</v>
      </c>
      <c r="AP150" s="27">
        <v>180.845</v>
      </c>
      <c r="AQ150" s="27">
        <v>279.61399999999998</v>
      </c>
      <c r="AR150" s="30">
        <f t="shared" si="15"/>
        <v>-0.97049169497834109</v>
      </c>
      <c r="AS150" s="32"/>
      <c r="AT150" s="33">
        <f t="shared" si="17"/>
        <v>1.5582745045402677</v>
      </c>
      <c r="AU150" s="34">
        <f t="shared" si="17"/>
        <v>1.5853385134444442</v>
      </c>
      <c r="AV150" s="35">
        <f t="shared" si="17"/>
        <v>1.7698128109165028</v>
      </c>
      <c r="AW150" s="34">
        <f t="shared" si="17"/>
        <v>1.8637009324843499</v>
      </c>
      <c r="AX150" s="34">
        <f t="shared" si="17"/>
        <v>1.6994457360024358</v>
      </c>
      <c r="AY150" s="34">
        <f t="shared" si="17"/>
        <v>1.8123306830054302</v>
      </c>
      <c r="AZ150" s="34">
        <f t="shared" si="17"/>
        <v>1.6801456071688232</v>
      </c>
      <c r="BA150" s="34">
        <f t="shared" si="17"/>
        <v>1.6265058210861687</v>
      </c>
      <c r="BB150" s="34">
        <f t="shared" si="17"/>
        <v>1.6455657755496982</v>
      </c>
      <c r="BC150" s="34">
        <f t="shared" si="17"/>
        <v>1.6149480616173886</v>
      </c>
      <c r="BD150" s="34">
        <f t="shared" si="17"/>
        <v>1.5669862909660348</v>
      </c>
      <c r="BE150" s="34">
        <f t="shared" si="17"/>
        <v>1.7189374776918025</v>
      </c>
      <c r="BF150" s="34">
        <f t="shared" si="17"/>
        <v>6.9818220229426783E-2</v>
      </c>
      <c r="BG150" s="34">
        <f t="shared" si="17"/>
        <v>6.5835026539810382E-2</v>
      </c>
      <c r="BH150" s="34">
        <f t="shared" si="17"/>
        <v>5.6103054671296948E-2</v>
      </c>
      <c r="BI150" s="36">
        <f t="shared" si="16"/>
        <v>-0.96830000646099745</v>
      </c>
      <c r="BJ150" s="25" t="s">
        <v>321</v>
      </c>
      <c r="BK150" s="25" t="s">
        <v>592</v>
      </c>
      <c r="BL150" s="25"/>
      <c r="BM150" s="591" t="s">
        <v>671</v>
      </c>
    </row>
    <row r="151" spans="1:66" s="409" customFormat="1" ht="89.25" x14ac:dyDescent="0.2">
      <c r="A151" s="409">
        <v>150</v>
      </c>
      <c r="B151" s="21">
        <v>168</v>
      </c>
      <c r="C151" s="22"/>
      <c r="D151" s="23"/>
      <c r="E151" s="24">
        <v>3803</v>
      </c>
      <c r="F151" s="26">
        <v>3</v>
      </c>
      <c r="G151" s="22" t="s">
        <v>235</v>
      </c>
      <c r="H151" s="22" t="s">
        <v>9</v>
      </c>
      <c r="I151" s="98">
        <v>2709</v>
      </c>
      <c r="J151" s="25" t="s">
        <v>234</v>
      </c>
      <c r="K151" s="27">
        <v>12452474.199999999</v>
      </c>
      <c r="L151" s="27">
        <v>10840327.225</v>
      </c>
      <c r="M151" s="28">
        <v>11600237.625</v>
      </c>
      <c r="N151" s="27">
        <v>9836194.1750000007</v>
      </c>
      <c r="O151" s="27">
        <v>11302038.199999999</v>
      </c>
      <c r="P151" s="27">
        <v>11101683.475</v>
      </c>
      <c r="Q151" s="27">
        <v>10986899.675000001</v>
      </c>
      <c r="R151" s="27">
        <v>9510399.8000000007</v>
      </c>
      <c r="S151" s="27">
        <v>9988571.4189999998</v>
      </c>
      <c r="T151" s="27">
        <v>10131974.798</v>
      </c>
      <c r="U151" s="27">
        <v>9139173.0319999997</v>
      </c>
      <c r="V151" s="27">
        <v>8210746.5889999997</v>
      </c>
      <c r="W151" s="27">
        <v>7832587.4199999999</v>
      </c>
      <c r="X151" s="27">
        <v>8226830.4040000001</v>
      </c>
      <c r="Y151" s="27">
        <v>5013231.7520000003</v>
      </c>
      <c r="Z151" s="29">
        <v>55</v>
      </c>
      <c r="AA151" s="30">
        <f t="shared" si="14"/>
        <v>-0.56783370185487902</v>
      </c>
      <c r="AB151" s="31"/>
      <c r="AC151" s="27">
        <v>8273.6730000000007</v>
      </c>
      <c r="AD151" s="27">
        <v>7955.4430000000002</v>
      </c>
      <c r="AE151" s="118">
        <v>9557.9339999999993</v>
      </c>
      <c r="AF151" s="27">
        <v>8055.64</v>
      </c>
      <c r="AG151" s="27">
        <v>8991.7759999999998</v>
      </c>
      <c r="AH151" s="27">
        <v>8452.1859999999997</v>
      </c>
      <c r="AI151" s="27">
        <v>8531.0499999999993</v>
      </c>
      <c r="AJ151" s="27">
        <v>4941.3990000000003</v>
      </c>
      <c r="AK151" s="27">
        <v>4434.9009999999998</v>
      </c>
      <c r="AL151" s="27">
        <v>4676.7879999999996</v>
      </c>
      <c r="AM151" s="27">
        <v>4822.9229999999998</v>
      </c>
      <c r="AN151" s="27">
        <v>4761.3410000000003</v>
      </c>
      <c r="AO151" s="27">
        <v>5132.7129999999997</v>
      </c>
      <c r="AP151" s="27">
        <v>6664.3180000000002</v>
      </c>
      <c r="AQ151" s="27">
        <v>3321.393</v>
      </c>
      <c r="AR151" s="30">
        <f t="shared" si="15"/>
        <v>-0.65249885592430323</v>
      </c>
      <c r="AS151" s="32"/>
      <c r="AT151" s="33">
        <f t="shared" si="17"/>
        <v>1.3288400147819621</v>
      </c>
      <c r="AU151" s="34">
        <f t="shared" si="17"/>
        <v>1.46774960476343</v>
      </c>
      <c r="AV151" s="35">
        <f t="shared" si="17"/>
        <v>1.6478858983718447</v>
      </c>
      <c r="AW151" s="34">
        <f t="shared" si="17"/>
        <v>1.6379587179103241</v>
      </c>
      <c r="AX151" s="34">
        <f t="shared" si="17"/>
        <v>1.5911777753502905</v>
      </c>
      <c r="AY151" s="34">
        <f t="shared" si="17"/>
        <v>1.5226854591978898</v>
      </c>
      <c r="AZ151" s="34">
        <f t="shared" si="17"/>
        <v>1.5529494675211912</v>
      </c>
      <c r="BA151" s="34">
        <f t="shared" si="17"/>
        <v>1.0391569448005751</v>
      </c>
      <c r="BB151" s="34">
        <f t="shared" si="17"/>
        <v>0.88799505233832476</v>
      </c>
      <c r="BC151" s="34">
        <f t="shared" si="17"/>
        <v>0.92317402939517257</v>
      </c>
      <c r="BD151" s="34">
        <f t="shared" si="17"/>
        <v>1.0554396952794229</v>
      </c>
      <c r="BE151" s="34">
        <f t="shared" si="17"/>
        <v>1.1597827185115674</v>
      </c>
      <c r="BF151" s="34">
        <f t="shared" si="17"/>
        <v>1.3106047145784681</v>
      </c>
      <c r="BG151" s="34">
        <f t="shared" si="17"/>
        <v>1.6201423082113655</v>
      </c>
      <c r="BH151" s="34">
        <f t="shared" si="17"/>
        <v>1.3250506516779119</v>
      </c>
      <c r="BI151" s="36">
        <f t="shared" si="16"/>
        <v>-0.19590873798538033</v>
      </c>
      <c r="BJ151" s="25"/>
      <c r="BK151" s="25" t="s">
        <v>593</v>
      </c>
      <c r="BL151" s="25"/>
      <c r="BM151" s="591" t="s">
        <v>672</v>
      </c>
    </row>
    <row r="152" spans="1:66" s="409" customFormat="1" ht="89.25" x14ac:dyDescent="0.2">
      <c r="A152" s="409">
        <v>151</v>
      </c>
      <c r="B152" s="21">
        <v>171</v>
      </c>
      <c r="C152" s="22"/>
      <c r="D152" s="23"/>
      <c r="E152" s="24"/>
      <c r="F152" s="26">
        <v>4</v>
      </c>
      <c r="G152" s="22"/>
      <c r="H152" s="22"/>
      <c r="I152" s="98">
        <v>2712</v>
      </c>
      <c r="J152" s="25" t="s">
        <v>236</v>
      </c>
      <c r="K152" s="27">
        <v>16325635.300000001</v>
      </c>
      <c r="L152" s="27">
        <v>15525601.6</v>
      </c>
      <c r="M152" s="28">
        <v>12880910.6</v>
      </c>
      <c r="N152" s="27">
        <v>12322603.125</v>
      </c>
      <c r="O152" s="27">
        <v>16332352.225</v>
      </c>
      <c r="P152" s="27">
        <v>15394537.425000001</v>
      </c>
      <c r="Q152" s="27">
        <v>13424074.15</v>
      </c>
      <c r="R152" s="27">
        <v>15066383.35</v>
      </c>
      <c r="S152" s="27">
        <v>13939072.385</v>
      </c>
      <c r="T152" s="27">
        <v>13782616.024</v>
      </c>
      <c r="U152" s="27">
        <v>13105080.526000001</v>
      </c>
      <c r="V152" s="27">
        <v>12777102.495999999</v>
      </c>
      <c r="W152" s="27">
        <v>3355710.1869999999</v>
      </c>
      <c r="X152" s="27">
        <v>4537391.1009999998</v>
      </c>
      <c r="Y152" s="27">
        <v>5641242.0839999998</v>
      </c>
      <c r="Z152" s="29">
        <v>55</v>
      </c>
      <c r="AA152" s="30">
        <f t="shared" si="14"/>
        <v>-0.56204632892957118</v>
      </c>
      <c r="AB152" s="31"/>
      <c r="AC152" s="27">
        <v>10663.411</v>
      </c>
      <c r="AD152" s="27">
        <v>11359.221</v>
      </c>
      <c r="AE152" s="118">
        <v>10973.856</v>
      </c>
      <c r="AF152" s="27">
        <v>10064.904</v>
      </c>
      <c r="AG152" s="27">
        <v>12915.674999999999</v>
      </c>
      <c r="AH152" s="27">
        <v>11995.144</v>
      </c>
      <c r="AI152" s="27">
        <v>9918.3819999999996</v>
      </c>
      <c r="AJ152" s="27">
        <v>7794.02</v>
      </c>
      <c r="AK152" s="27">
        <v>6035.5529999999999</v>
      </c>
      <c r="AL152" s="27">
        <v>6707.5550000000003</v>
      </c>
      <c r="AM152" s="27">
        <v>7720.4780000000001</v>
      </c>
      <c r="AN152" s="27">
        <v>7849.9409999999998</v>
      </c>
      <c r="AO152" s="27">
        <v>2004.2819999999999</v>
      </c>
      <c r="AP152" s="27">
        <v>3817.62</v>
      </c>
      <c r="AQ152" s="27">
        <v>3893.3620000000001</v>
      </c>
      <c r="AR152" s="30">
        <f t="shared" si="15"/>
        <v>-0.64521477227330115</v>
      </c>
      <c r="AS152" s="32"/>
      <c r="AT152" s="33">
        <f t="shared" si="17"/>
        <v>1.3063394843813521</v>
      </c>
      <c r="AU152" s="34">
        <f t="shared" si="17"/>
        <v>1.4632889974453551</v>
      </c>
      <c r="AV152" s="35">
        <f t="shared" si="17"/>
        <v>1.703894443611774</v>
      </c>
      <c r="AW152" s="34">
        <f t="shared" si="17"/>
        <v>1.6335678261974376</v>
      </c>
      <c r="AX152" s="34">
        <f t="shared" si="17"/>
        <v>1.5816062281867669</v>
      </c>
      <c r="AY152" s="34">
        <f t="shared" si="17"/>
        <v>1.5583636804208814</v>
      </c>
      <c r="AZ152" s="34">
        <f t="shared" si="17"/>
        <v>1.4777007172595213</v>
      </c>
      <c r="BA152" s="34">
        <f t="shared" si="17"/>
        <v>1.0346238800567888</v>
      </c>
      <c r="BB152" s="34">
        <f t="shared" si="17"/>
        <v>0.86599062452605235</v>
      </c>
      <c r="BC152" s="34">
        <f t="shared" si="17"/>
        <v>0.97333553925030969</v>
      </c>
      <c r="BD152" s="34">
        <f t="shared" si="17"/>
        <v>1.1782419779386863</v>
      </c>
      <c r="BE152" s="34">
        <f t="shared" si="17"/>
        <v>1.2287513546138498</v>
      </c>
      <c r="BF152" s="34">
        <f t="shared" si="17"/>
        <v>1.1945501180433136</v>
      </c>
      <c r="BG152" s="34">
        <f t="shared" si="17"/>
        <v>1.6827379060000498</v>
      </c>
      <c r="BH152" s="34">
        <f t="shared" si="17"/>
        <v>1.3803208378674501</v>
      </c>
      <c r="BI152" s="36">
        <f t="shared" si="16"/>
        <v>-0.18990237743744234</v>
      </c>
      <c r="BJ152" s="25"/>
      <c r="BK152" s="25" t="s">
        <v>594</v>
      </c>
      <c r="BL152" s="25"/>
      <c r="BM152" s="591" t="s">
        <v>672</v>
      </c>
    </row>
    <row r="153" spans="1:66" s="409" customFormat="1" ht="191.25" x14ac:dyDescent="0.2">
      <c r="A153" s="409">
        <v>152</v>
      </c>
      <c r="B153" s="21">
        <v>172</v>
      </c>
      <c r="C153" s="22"/>
      <c r="D153" s="23"/>
      <c r="E153" s="24">
        <v>3809</v>
      </c>
      <c r="F153" s="26" t="s">
        <v>351</v>
      </c>
      <c r="G153" s="22" t="s">
        <v>238</v>
      </c>
      <c r="H153" s="22" t="s">
        <v>9</v>
      </c>
      <c r="I153" s="98">
        <v>1733</v>
      </c>
      <c r="J153" s="25" t="s">
        <v>239</v>
      </c>
      <c r="K153" s="27">
        <v>20891638.024999999</v>
      </c>
      <c r="L153" s="27">
        <v>22475419.449999999</v>
      </c>
      <c r="M153" s="28">
        <v>19979054.299000002</v>
      </c>
      <c r="N153" s="27">
        <v>20679700.75</v>
      </c>
      <c r="O153" s="27">
        <v>22599156.875</v>
      </c>
      <c r="P153" s="27">
        <v>21273193.848999999</v>
      </c>
      <c r="Q153" s="27">
        <v>18664914.925000001</v>
      </c>
      <c r="R153" s="27">
        <v>20128993.701000001</v>
      </c>
      <c r="S153" s="27">
        <v>18264909.534000002</v>
      </c>
      <c r="T153" s="27">
        <v>16609509.559</v>
      </c>
      <c r="U153" s="27">
        <v>14963749.703</v>
      </c>
      <c r="V153" s="27">
        <v>11859012.115</v>
      </c>
      <c r="W153" s="27">
        <v>6694949.0659999996</v>
      </c>
      <c r="X153" s="27">
        <v>8186174.188000001</v>
      </c>
      <c r="Y153" s="27">
        <v>8682469.9179999996</v>
      </c>
      <c r="Z153" s="29">
        <v>47.4</v>
      </c>
      <c r="AA153" s="30">
        <f t="shared" si="14"/>
        <v>-0.56542137640445889</v>
      </c>
      <c r="AB153" s="31"/>
      <c r="AC153" s="27">
        <v>21019.578000000001</v>
      </c>
      <c r="AD153" s="27">
        <v>24549.891</v>
      </c>
      <c r="AE153" s="118">
        <v>22463.864999999998</v>
      </c>
      <c r="AF153" s="27">
        <v>23112.834999999999</v>
      </c>
      <c r="AG153" s="27">
        <v>24562.781999999999</v>
      </c>
      <c r="AH153" s="27">
        <v>22715.489999999998</v>
      </c>
      <c r="AI153" s="27">
        <v>20467.513999999999</v>
      </c>
      <c r="AJ153" s="27">
        <v>19613.786</v>
      </c>
      <c r="AK153" s="27">
        <v>19759.372000000003</v>
      </c>
      <c r="AL153" s="27">
        <v>18992.510999999999</v>
      </c>
      <c r="AM153" s="27">
        <v>16110.279</v>
      </c>
      <c r="AN153" s="27">
        <v>13186.902999999998</v>
      </c>
      <c r="AO153" s="27">
        <v>7488.0470000000005</v>
      </c>
      <c r="AP153" s="27">
        <v>8652.237000000001</v>
      </c>
      <c r="AQ153" s="27">
        <v>8844.6790000000001</v>
      </c>
      <c r="AR153" s="30">
        <f t="shared" si="15"/>
        <v>-0.60627082650291919</v>
      </c>
      <c r="AS153" s="32"/>
      <c r="AT153" s="33">
        <f t="shared" si="17"/>
        <v>2.0122479601500753</v>
      </c>
      <c r="AU153" s="34">
        <f t="shared" si="17"/>
        <v>2.1845991399283986</v>
      </c>
      <c r="AV153" s="35">
        <f t="shared" si="17"/>
        <v>2.2487415734311673</v>
      </c>
      <c r="AW153" s="34">
        <f t="shared" si="17"/>
        <v>2.2353161952790832</v>
      </c>
      <c r="AX153" s="34">
        <f t="shared" si="17"/>
        <v>2.1737786180131553</v>
      </c>
      <c r="AY153" s="34">
        <f t="shared" si="17"/>
        <v>2.1355975187588294</v>
      </c>
      <c r="AZ153" s="34">
        <f t="shared" si="17"/>
        <v>2.1931537413637581</v>
      </c>
      <c r="BA153" s="34">
        <f t="shared" si="17"/>
        <v>1.9488093931914334</v>
      </c>
      <c r="BB153" s="34">
        <f t="shared" si="17"/>
        <v>2.1636430186766673</v>
      </c>
      <c r="BC153" s="34">
        <f t="shared" si="17"/>
        <v>2.2869442270447715</v>
      </c>
      <c r="BD153" s="34">
        <f t="shared" si="17"/>
        <v>2.1532409081622288</v>
      </c>
      <c r="BE153" s="34">
        <f t="shared" si="17"/>
        <v>2.2239462903188034</v>
      </c>
      <c r="BF153" s="34">
        <f t="shared" si="17"/>
        <v>2.2369242622106609</v>
      </c>
      <c r="BG153" s="34">
        <f t="shared" si="17"/>
        <v>2.1138658428947665</v>
      </c>
      <c r="BH153" s="34">
        <f t="shared" si="17"/>
        <v>2.0373647322782467</v>
      </c>
      <c r="BI153" s="36">
        <f t="shared" si="16"/>
        <v>-9.3997835789729436E-2</v>
      </c>
      <c r="BJ153" s="25"/>
      <c r="BK153" s="25" t="s">
        <v>595</v>
      </c>
      <c r="BL153" s="25"/>
      <c r="BM153" s="591" t="s">
        <v>673</v>
      </c>
    </row>
    <row r="154" spans="1:66" s="409" customFormat="1" ht="39" thickBot="1" x14ac:dyDescent="0.25">
      <c r="A154" s="409">
        <v>153</v>
      </c>
      <c r="B154" s="21">
        <v>173</v>
      </c>
      <c r="C154" s="50"/>
      <c r="D154" s="51"/>
      <c r="E154" s="52"/>
      <c r="F154" s="54">
        <v>3</v>
      </c>
      <c r="G154" s="50"/>
      <c r="H154" s="50"/>
      <c r="I154" s="96">
        <v>2364</v>
      </c>
      <c r="J154" s="53" t="s">
        <v>237</v>
      </c>
      <c r="K154" s="55">
        <v>17746147.225000001</v>
      </c>
      <c r="L154" s="55">
        <v>31176744.574999999</v>
      </c>
      <c r="M154" s="56">
        <v>25772283.149999999</v>
      </c>
      <c r="N154" s="55">
        <v>32746846.699999999</v>
      </c>
      <c r="O154" s="55">
        <v>32772447.300000001</v>
      </c>
      <c r="P154" s="55">
        <v>19093780.324999999</v>
      </c>
      <c r="Q154" s="55">
        <v>3035484.65</v>
      </c>
      <c r="R154" s="55">
        <v>9509965.5500000007</v>
      </c>
      <c r="S154" s="55">
        <v>4144936.66</v>
      </c>
      <c r="T154" s="55">
        <v>2677395.412</v>
      </c>
      <c r="U154" s="55">
        <v>3908171.159</v>
      </c>
      <c r="V154" s="55">
        <v>2072165.1370000001</v>
      </c>
      <c r="W154" s="55">
        <v>1073779.2080000001</v>
      </c>
      <c r="X154" s="55">
        <v>1028433.221</v>
      </c>
      <c r="Y154" s="55">
        <v>2008212.629</v>
      </c>
      <c r="Z154" s="57">
        <v>48.333333333333336</v>
      </c>
      <c r="AA154" s="58">
        <f t="shared" si="14"/>
        <v>-0.92207859050314678</v>
      </c>
      <c r="AB154" s="59"/>
      <c r="AC154" s="55">
        <v>7687.5919999999996</v>
      </c>
      <c r="AD154" s="55">
        <v>14815.614</v>
      </c>
      <c r="AE154" s="119">
        <v>10566.684999999999</v>
      </c>
      <c r="AF154" s="55">
        <v>12691.365</v>
      </c>
      <c r="AG154" s="55">
        <v>13627.47</v>
      </c>
      <c r="AH154" s="55">
        <v>9439.1299999999992</v>
      </c>
      <c r="AI154" s="55">
        <v>1217.867</v>
      </c>
      <c r="AJ154" s="55">
        <v>4613.4620000000004</v>
      </c>
      <c r="AK154" s="55">
        <v>1866.2470000000001</v>
      </c>
      <c r="AL154" s="55">
        <v>1184.414</v>
      </c>
      <c r="AM154" s="55">
        <v>1791.6079999999999</v>
      </c>
      <c r="AN154" s="55">
        <v>754.78800000000001</v>
      </c>
      <c r="AO154" s="55">
        <v>407.59899999999999</v>
      </c>
      <c r="AP154" s="55">
        <v>398.77300000000002</v>
      </c>
      <c r="AQ154" s="55">
        <v>908.53700000000003</v>
      </c>
      <c r="AR154" s="58">
        <f t="shared" si="15"/>
        <v>-0.91401872962050068</v>
      </c>
      <c r="AS154" s="75"/>
      <c r="AT154" s="76">
        <f t="shared" si="17"/>
        <v>0.86639560717382691</v>
      </c>
      <c r="AU154" s="77">
        <f t="shared" si="17"/>
        <v>0.9504272624974669</v>
      </c>
      <c r="AV154" s="78">
        <f t="shared" si="17"/>
        <v>0.8200037954340107</v>
      </c>
      <c r="AW154" s="77">
        <f t="shared" si="17"/>
        <v>0.77511982245301192</v>
      </c>
      <c r="AX154" s="77">
        <f t="shared" si="17"/>
        <v>0.83164188961866148</v>
      </c>
      <c r="AY154" s="77">
        <f t="shared" si="17"/>
        <v>0.98871253773052936</v>
      </c>
      <c r="AZ154" s="77">
        <f t="shared" si="17"/>
        <v>0.80242013412915791</v>
      </c>
      <c r="BA154" s="77">
        <f t="shared" si="17"/>
        <v>0.9702373737831258</v>
      </c>
      <c r="BB154" s="77">
        <f t="shared" si="17"/>
        <v>0.90049482203667741</v>
      </c>
      <c r="BC154" s="77">
        <f t="shared" si="17"/>
        <v>0.8847508998420589</v>
      </c>
      <c r="BD154" s="77">
        <f t="shared" si="17"/>
        <v>0.91685237268801001</v>
      </c>
      <c r="BE154" s="77">
        <f t="shared" si="17"/>
        <v>0.72850178445985503</v>
      </c>
      <c r="BF154" s="77">
        <f t="shared" si="17"/>
        <v>0.75918586793869069</v>
      </c>
      <c r="BG154" s="77">
        <f t="shared" si="17"/>
        <v>0.7754961466768876</v>
      </c>
      <c r="BH154" s="77">
        <f t="shared" si="17"/>
        <v>0.90482151827957658</v>
      </c>
      <c r="BI154" s="79">
        <f t="shared" si="16"/>
        <v>0.10343576861211191</v>
      </c>
      <c r="BJ154" s="53"/>
      <c r="BK154" s="53" t="s">
        <v>596</v>
      </c>
      <c r="BL154" s="53"/>
      <c r="BM154" s="592" t="s">
        <v>674</v>
      </c>
    </row>
    <row r="155" spans="1:66" s="409" customFormat="1" ht="102" x14ac:dyDescent="0.2">
      <c r="A155" s="468">
        <v>154</v>
      </c>
      <c r="B155" s="469">
        <v>175</v>
      </c>
      <c r="C155" s="541" t="s">
        <v>242</v>
      </c>
      <c r="D155" s="542">
        <v>54</v>
      </c>
      <c r="E155" s="543">
        <v>3935</v>
      </c>
      <c r="F155" s="544" t="s">
        <v>351</v>
      </c>
      <c r="G155" s="541" t="s">
        <v>241</v>
      </c>
      <c r="H155" s="541" t="s">
        <v>9</v>
      </c>
      <c r="I155" s="587">
        <v>861</v>
      </c>
      <c r="J155" s="545" t="s">
        <v>243</v>
      </c>
      <c r="K155" s="546">
        <v>90736158.974999994</v>
      </c>
      <c r="L155" s="546">
        <v>83025308.673999995</v>
      </c>
      <c r="M155" s="547">
        <v>100130697.09999999</v>
      </c>
      <c r="N155" s="546">
        <v>94212043.949999988</v>
      </c>
      <c r="O155" s="546">
        <v>86746926.900000006</v>
      </c>
      <c r="P155" s="546">
        <v>89406278.875</v>
      </c>
      <c r="Q155" s="546">
        <v>104605799.3</v>
      </c>
      <c r="R155" s="546">
        <v>95165135.851999998</v>
      </c>
      <c r="S155" s="546">
        <v>101532236.01199999</v>
      </c>
      <c r="T155" s="546">
        <v>73963713.674999997</v>
      </c>
      <c r="U155" s="546">
        <v>62247300.660999998</v>
      </c>
      <c r="V155" s="546">
        <v>89013981.888999999</v>
      </c>
      <c r="W155" s="546">
        <v>71747187.925999999</v>
      </c>
      <c r="X155" s="546">
        <v>68154032.549999997</v>
      </c>
      <c r="Y155" s="546">
        <v>94165695.594999999</v>
      </c>
      <c r="Z155" s="548">
        <v>22.5</v>
      </c>
      <c r="AA155" s="549">
        <f t="shared" si="14"/>
        <v>-5.9572155969740026E-2</v>
      </c>
      <c r="AB155" s="550"/>
      <c r="AC155" s="546">
        <v>55511.157999999996</v>
      </c>
      <c r="AD155" s="546">
        <v>52183.485000000001</v>
      </c>
      <c r="AE155" s="551">
        <v>63884.460000000006</v>
      </c>
      <c r="AF155" s="546">
        <v>63042.251000000004</v>
      </c>
      <c r="AG155" s="546">
        <v>57564.955000000002</v>
      </c>
      <c r="AH155" s="546">
        <v>58419.665999999997</v>
      </c>
      <c r="AI155" s="546">
        <v>67835.940999999992</v>
      </c>
      <c r="AJ155" s="546">
        <v>58934.012000000002</v>
      </c>
      <c r="AK155" s="546">
        <v>63988.614999999998</v>
      </c>
      <c r="AL155" s="546">
        <v>45550.705000000002</v>
      </c>
      <c r="AM155" s="546">
        <v>16887.334999999999</v>
      </c>
      <c r="AN155" s="546">
        <v>6642.7150000000001</v>
      </c>
      <c r="AO155" s="546">
        <v>1594.348</v>
      </c>
      <c r="AP155" s="546">
        <v>2089.3469999999998</v>
      </c>
      <c r="AQ155" s="546">
        <v>4374.9380000000001</v>
      </c>
      <c r="AR155" s="549">
        <f t="shared" si="15"/>
        <v>-0.93151796227126282</v>
      </c>
      <c r="AS155" s="483"/>
      <c r="AT155" s="496">
        <f t="shared" ref="AT155:BH168" si="18">IF(K155=0,0,AC155*2000/K155)</f>
        <v>1.2235730193360876</v>
      </c>
      <c r="AU155" s="497">
        <f t="shared" si="18"/>
        <v>1.25705006903134</v>
      </c>
      <c r="AV155" s="498">
        <f t="shared" si="18"/>
        <v>1.2760214769342699</v>
      </c>
      <c r="AW155" s="497">
        <f t="shared" si="18"/>
        <v>1.3383055574817515</v>
      </c>
      <c r="AX155" s="497">
        <f t="shared" si="18"/>
        <v>1.3271929521228951</v>
      </c>
      <c r="AY155" s="497">
        <f t="shared" si="18"/>
        <v>1.3068358673483602</v>
      </c>
      <c r="AZ155" s="497">
        <f t="shared" si="18"/>
        <v>1.2969824130964791</v>
      </c>
      <c r="BA155" s="497">
        <f t="shared" si="18"/>
        <v>1.2385630824224045</v>
      </c>
      <c r="BB155" s="497">
        <f t="shared" si="18"/>
        <v>1.2604590918777214</v>
      </c>
      <c r="BC155" s="497">
        <f t="shared" si="18"/>
        <v>1.2317041083186255</v>
      </c>
      <c r="BD155" s="497">
        <f t="shared" si="18"/>
        <v>0.54258850811760506</v>
      </c>
      <c r="BE155" s="497">
        <f t="shared" si="18"/>
        <v>0.14925104706097594</v>
      </c>
      <c r="BF155" s="497">
        <f t="shared" si="18"/>
        <v>4.4443497956865134E-2</v>
      </c>
      <c r="BG155" s="497">
        <f t="shared" si="18"/>
        <v>6.131249822869065E-2</v>
      </c>
      <c r="BH155" s="497">
        <f t="shared" si="18"/>
        <v>9.2919995383803022E-2</v>
      </c>
      <c r="BI155" s="540">
        <f t="shared" si="16"/>
        <v>-0.92717991267118027</v>
      </c>
      <c r="BJ155" s="545" t="s">
        <v>321</v>
      </c>
      <c r="BK155" s="545" t="s">
        <v>597</v>
      </c>
      <c r="BL155" s="491" t="s">
        <v>759</v>
      </c>
      <c r="BM155" s="545"/>
      <c r="BN155" s="468"/>
    </row>
    <row r="156" spans="1:66" s="409" customFormat="1" ht="102" x14ac:dyDescent="0.2">
      <c r="A156" s="468">
        <v>155</v>
      </c>
      <c r="B156" s="469">
        <v>176</v>
      </c>
      <c r="C156" s="487"/>
      <c r="D156" s="488"/>
      <c r="E156" s="489"/>
      <c r="F156" s="490">
        <v>3</v>
      </c>
      <c r="G156" s="487"/>
      <c r="H156" s="487"/>
      <c r="I156" s="588">
        <v>1378</v>
      </c>
      <c r="J156" s="491" t="s">
        <v>240</v>
      </c>
      <c r="K156" s="480">
        <v>58268845.075000003</v>
      </c>
      <c r="L156" s="480">
        <v>41873069.350000001</v>
      </c>
      <c r="M156" s="492">
        <v>69737189.650000006</v>
      </c>
      <c r="N156" s="480">
        <v>77816245.275000006</v>
      </c>
      <c r="O156" s="480">
        <v>65395083.075000003</v>
      </c>
      <c r="P156" s="480">
        <v>84065686.900000006</v>
      </c>
      <c r="Q156" s="480">
        <v>78613078.125</v>
      </c>
      <c r="R156" s="480">
        <v>74606938.535999998</v>
      </c>
      <c r="S156" s="480">
        <v>49857376.773999996</v>
      </c>
      <c r="T156" s="480">
        <v>59376969.818999998</v>
      </c>
      <c r="U156" s="480">
        <v>88725013.615999997</v>
      </c>
      <c r="V156" s="480">
        <v>62643662.228</v>
      </c>
      <c r="W156" s="480">
        <v>52785620.25</v>
      </c>
      <c r="X156" s="480">
        <v>71350144.562999994</v>
      </c>
      <c r="Y156" s="480">
        <v>34755071.655000001</v>
      </c>
      <c r="Z156" s="493">
        <v>33.833333333333336</v>
      </c>
      <c r="AA156" s="482">
        <f t="shared" si="14"/>
        <v>-0.5016278713061102</v>
      </c>
      <c r="AB156" s="494"/>
      <c r="AC156" s="480">
        <v>35594.675999999999</v>
      </c>
      <c r="AD156" s="480">
        <v>26667.128000000001</v>
      </c>
      <c r="AE156" s="495">
        <v>43734.476999999999</v>
      </c>
      <c r="AF156" s="480">
        <v>50975.695</v>
      </c>
      <c r="AG156" s="480">
        <v>42587.851000000002</v>
      </c>
      <c r="AH156" s="480">
        <v>53992.618000000002</v>
      </c>
      <c r="AI156" s="480">
        <v>49463.345999999998</v>
      </c>
      <c r="AJ156" s="480">
        <v>44612.108</v>
      </c>
      <c r="AK156" s="480">
        <v>29551.194</v>
      </c>
      <c r="AL156" s="480">
        <v>3017.1909999999998</v>
      </c>
      <c r="AM156" s="480">
        <v>2980.268</v>
      </c>
      <c r="AN156" s="480">
        <v>1967.57</v>
      </c>
      <c r="AO156" s="480">
        <v>1538.8320000000001</v>
      </c>
      <c r="AP156" s="480">
        <v>3604.9070000000002</v>
      </c>
      <c r="AQ156" s="480">
        <v>1797.22</v>
      </c>
      <c r="AR156" s="482">
        <f t="shared" si="15"/>
        <v>-0.95890610513074159</v>
      </c>
      <c r="AS156" s="483"/>
      <c r="AT156" s="496">
        <f t="shared" si="18"/>
        <v>1.2217395403730678</v>
      </c>
      <c r="AU156" s="497">
        <f t="shared" si="18"/>
        <v>1.2737125992413068</v>
      </c>
      <c r="AV156" s="498">
        <f t="shared" si="18"/>
        <v>1.2542655423740607</v>
      </c>
      <c r="AW156" s="497">
        <f t="shared" si="18"/>
        <v>1.3101556061938893</v>
      </c>
      <c r="AX156" s="497">
        <f t="shared" si="18"/>
        <v>1.302478687920835</v>
      </c>
      <c r="AY156" s="497">
        <f t="shared" si="18"/>
        <v>1.2845340350154206</v>
      </c>
      <c r="AZ156" s="497">
        <f t="shared" si="18"/>
        <v>1.2583999298780797</v>
      </c>
      <c r="BA156" s="497">
        <f t="shared" si="18"/>
        <v>1.1959238343086112</v>
      </c>
      <c r="BB156" s="497">
        <f t="shared" si="18"/>
        <v>1.1854291546044831</v>
      </c>
      <c r="BC156" s="497">
        <f t="shared" si="18"/>
        <v>0.10162832523105721</v>
      </c>
      <c r="BD156" s="497">
        <f t="shared" si="18"/>
        <v>6.7179882617962455E-2</v>
      </c>
      <c r="BE156" s="497">
        <f t="shared" si="18"/>
        <v>6.2817847169878593E-2</v>
      </c>
      <c r="BF156" s="497">
        <f t="shared" si="18"/>
        <v>5.8304969903237996E-2</v>
      </c>
      <c r="BG156" s="497">
        <f t="shared" si="18"/>
        <v>0.10104834466921024</v>
      </c>
      <c r="BH156" s="497">
        <f t="shared" si="18"/>
        <v>0.10342202817708447</v>
      </c>
      <c r="BI156" s="540">
        <f t="shared" si="16"/>
        <v>-0.91754375394756649</v>
      </c>
      <c r="BJ156" s="491" t="s">
        <v>322</v>
      </c>
      <c r="BK156" s="491" t="s">
        <v>598</v>
      </c>
      <c r="BL156" s="491" t="s">
        <v>760</v>
      </c>
      <c r="BM156" s="491"/>
      <c r="BN156" s="468"/>
    </row>
    <row r="157" spans="1:66" s="409" customFormat="1" ht="51" x14ac:dyDescent="0.2">
      <c r="A157" s="468">
        <v>156</v>
      </c>
      <c r="B157" s="469">
        <v>177</v>
      </c>
      <c r="C157" s="487"/>
      <c r="D157" s="488"/>
      <c r="E157" s="489">
        <v>3936</v>
      </c>
      <c r="F157" s="490" t="s">
        <v>351</v>
      </c>
      <c r="G157" s="487" t="s">
        <v>245</v>
      </c>
      <c r="H157" s="487" t="s">
        <v>9</v>
      </c>
      <c r="I157" s="588">
        <v>8102</v>
      </c>
      <c r="J157" s="491" t="s">
        <v>244</v>
      </c>
      <c r="K157" s="480">
        <v>24434215.699999999</v>
      </c>
      <c r="L157" s="480">
        <v>25439318.399999999</v>
      </c>
      <c r="M157" s="492">
        <v>25492185.149999999</v>
      </c>
      <c r="N157" s="480">
        <v>24105186.350000001</v>
      </c>
      <c r="O157" s="480">
        <v>18201956.125</v>
      </c>
      <c r="P157" s="480">
        <v>19956615.200000003</v>
      </c>
      <c r="Q157" s="480">
        <v>19419066.899999999</v>
      </c>
      <c r="R157" s="480">
        <v>21267242.925000001</v>
      </c>
      <c r="S157" s="480">
        <v>23795997.326000001</v>
      </c>
      <c r="T157" s="480">
        <v>15843929.017000001</v>
      </c>
      <c r="U157" s="480">
        <v>10204071.398</v>
      </c>
      <c r="V157" s="480">
        <v>15594339.252</v>
      </c>
      <c r="W157" s="480">
        <v>10849974.868999999</v>
      </c>
      <c r="X157" s="480">
        <v>10295198.651000001</v>
      </c>
      <c r="Y157" s="480">
        <v>15842421.612</v>
      </c>
      <c r="Z157" s="493">
        <v>98</v>
      </c>
      <c r="AA157" s="482">
        <f t="shared" si="14"/>
        <v>-0.37853810809937566</v>
      </c>
      <c r="AB157" s="494"/>
      <c r="AC157" s="480">
        <v>14785.201000000001</v>
      </c>
      <c r="AD157" s="480">
        <v>15567.097</v>
      </c>
      <c r="AE157" s="495">
        <v>15862.42</v>
      </c>
      <c r="AF157" s="480">
        <v>15686.468000000001</v>
      </c>
      <c r="AG157" s="480">
        <v>12170.949000000001</v>
      </c>
      <c r="AH157" s="480">
        <v>12850.805</v>
      </c>
      <c r="AI157" s="480">
        <v>12994.226999999999</v>
      </c>
      <c r="AJ157" s="480">
        <v>13384.091</v>
      </c>
      <c r="AK157" s="480">
        <v>15426.485000000001</v>
      </c>
      <c r="AL157" s="480">
        <v>10855.920999999998</v>
      </c>
      <c r="AM157" s="480">
        <v>6996.17</v>
      </c>
      <c r="AN157" s="480">
        <v>10337.219000000001</v>
      </c>
      <c r="AO157" s="480">
        <v>7258.8680000000004</v>
      </c>
      <c r="AP157" s="480">
        <v>6832.7110000000002</v>
      </c>
      <c r="AQ157" s="480">
        <v>10714.504000000001</v>
      </c>
      <c r="AR157" s="482">
        <f t="shared" si="15"/>
        <v>-0.32453534832642178</v>
      </c>
      <c r="AS157" s="483"/>
      <c r="AT157" s="496">
        <f t="shared" si="18"/>
        <v>1.2102046721311379</v>
      </c>
      <c r="AU157" s="497">
        <f t="shared" si="18"/>
        <v>1.2238611707458327</v>
      </c>
      <c r="AV157" s="498">
        <f t="shared" si="18"/>
        <v>1.2444927656584199</v>
      </c>
      <c r="AW157" s="497">
        <f t="shared" si="18"/>
        <v>1.3015014920222758</v>
      </c>
      <c r="AX157" s="497">
        <f t="shared" si="18"/>
        <v>1.3373231883889074</v>
      </c>
      <c r="AY157" s="497">
        <f t="shared" si="18"/>
        <v>1.2878742082474985</v>
      </c>
      <c r="AZ157" s="497">
        <f t="shared" si="18"/>
        <v>1.3382957138893217</v>
      </c>
      <c r="BA157" s="497">
        <f t="shared" si="18"/>
        <v>1.2586578379905349</v>
      </c>
      <c r="BB157" s="497">
        <f t="shared" si="18"/>
        <v>1.2965613324510423</v>
      </c>
      <c r="BC157" s="497">
        <f t="shared" si="18"/>
        <v>1.3703571870780236</v>
      </c>
      <c r="BD157" s="497">
        <f t="shared" si="18"/>
        <v>1.3712506953589625</v>
      </c>
      <c r="BE157" s="497">
        <f t="shared" si="18"/>
        <v>1.3257655656906702</v>
      </c>
      <c r="BF157" s="497">
        <f t="shared" si="18"/>
        <v>1.3380432835360148</v>
      </c>
      <c r="BG157" s="497">
        <f t="shared" si="18"/>
        <v>1.3273587487962304</v>
      </c>
      <c r="BH157" s="497">
        <f t="shared" si="18"/>
        <v>1.3526346239749347</v>
      </c>
      <c r="BI157" s="540">
        <f t="shared" si="16"/>
        <v>8.6896333430512562E-2</v>
      </c>
      <c r="BJ157" s="491"/>
      <c r="BK157" s="491" t="s">
        <v>507</v>
      </c>
      <c r="BL157" s="491" t="s">
        <v>761</v>
      </c>
      <c r="BM157" s="491"/>
      <c r="BN157" s="468"/>
    </row>
    <row r="158" spans="1:66" s="409" customFormat="1" ht="51" x14ac:dyDescent="0.2">
      <c r="A158" s="468">
        <v>157</v>
      </c>
      <c r="B158" s="469">
        <v>178</v>
      </c>
      <c r="C158" s="487"/>
      <c r="D158" s="488"/>
      <c r="E158" s="489">
        <v>3938</v>
      </c>
      <c r="F158" s="490">
        <v>51</v>
      </c>
      <c r="G158" s="487" t="s">
        <v>247</v>
      </c>
      <c r="H158" s="487" t="s">
        <v>9</v>
      </c>
      <c r="I158" s="588">
        <v>6041</v>
      </c>
      <c r="J158" s="491" t="s">
        <v>246</v>
      </c>
      <c r="K158" s="480">
        <v>25248454.600000001</v>
      </c>
      <c r="L158" s="480">
        <v>20114289.5</v>
      </c>
      <c r="M158" s="492">
        <v>16584642.525</v>
      </c>
      <c r="N158" s="480">
        <v>25282492.800000001</v>
      </c>
      <c r="O158" s="480">
        <v>22692672.350000001</v>
      </c>
      <c r="P158" s="480">
        <v>19990716.324999999</v>
      </c>
      <c r="Q158" s="480">
        <v>18345959.475000001</v>
      </c>
      <c r="R158" s="480">
        <v>23115703.625</v>
      </c>
      <c r="S158" s="480">
        <v>17352159.673</v>
      </c>
      <c r="T158" s="480">
        <v>7550082.5420000004</v>
      </c>
      <c r="U158" s="480">
        <v>2027863.2849999999</v>
      </c>
      <c r="V158" s="480">
        <v>0</v>
      </c>
      <c r="W158" s="480">
        <v>0</v>
      </c>
      <c r="X158" s="480">
        <v>0</v>
      </c>
      <c r="Y158" s="480">
        <v>0</v>
      </c>
      <c r="Z158" s="493">
        <v>88</v>
      </c>
      <c r="AA158" s="482">
        <f t="shared" si="14"/>
        <v>-1</v>
      </c>
      <c r="AB158" s="494"/>
      <c r="AC158" s="480">
        <v>20791.508999999998</v>
      </c>
      <c r="AD158" s="480">
        <v>15063.473</v>
      </c>
      <c r="AE158" s="495">
        <v>13036.72</v>
      </c>
      <c r="AF158" s="480">
        <v>21368.078000000001</v>
      </c>
      <c r="AG158" s="480">
        <v>17534.901999999998</v>
      </c>
      <c r="AH158" s="480">
        <v>15685.870999999999</v>
      </c>
      <c r="AI158" s="480">
        <v>14720.800999999999</v>
      </c>
      <c r="AJ158" s="480">
        <v>15596.663</v>
      </c>
      <c r="AK158" s="480">
        <v>13051.91</v>
      </c>
      <c r="AL158" s="480">
        <v>5610.0739999999996</v>
      </c>
      <c r="AM158" s="480">
        <v>1527.1179999999999</v>
      </c>
      <c r="AN158" s="480">
        <v>0</v>
      </c>
      <c r="AO158" s="480">
        <v>0</v>
      </c>
      <c r="AP158" s="480">
        <v>0</v>
      </c>
      <c r="AQ158" s="480">
        <v>0</v>
      </c>
      <c r="AR158" s="482">
        <f t="shared" si="15"/>
        <v>-1</v>
      </c>
      <c r="AS158" s="483"/>
      <c r="AT158" s="496">
        <f t="shared" si="18"/>
        <v>1.6469529980658697</v>
      </c>
      <c r="AU158" s="497">
        <f t="shared" si="18"/>
        <v>1.4977882266236648</v>
      </c>
      <c r="AV158" s="498">
        <f t="shared" si="18"/>
        <v>1.5721436238795263</v>
      </c>
      <c r="AW158" s="497">
        <f t="shared" si="18"/>
        <v>1.6903458190641707</v>
      </c>
      <c r="AX158" s="497">
        <f t="shared" si="18"/>
        <v>1.545424155388204</v>
      </c>
      <c r="AY158" s="497">
        <f t="shared" si="18"/>
        <v>1.5693155507772931</v>
      </c>
      <c r="AZ158" s="497">
        <f t="shared" si="18"/>
        <v>1.6048003398306863</v>
      </c>
      <c r="BA158" s="497">
        <f t="shared" si="18"/>
        <v>1.3494430671910815</v>
      </c>
      <c r="BB158" s="497">
        <f t="shared" si="18"/>
        <v>1.5043556820548167</v>
      </c>
      <c r="BC158" s="497">
        <f t="shared" si="18"/>
        <v>1.4860960708156454</v>
      </c>
      <c r="BD158" s="497">
        <f t="shared" si="18"/>
        <v>1.5061350647215845</v>
      </c>
      <c r="BE158" s="497">
        <f t="shared" si="18"/>
        <v>0</v>
      </c>
      <c r="BF158" s="497">
        <f t="shared" si="18"/>
        <v>0</v>
      </c>
      <c r="BG158" s="497">
        <f t="shared" si="18"/>
        <v>0</v>
      </c>
      <c r="BH158" s="497">
        <f t="shared" si="18"/>
        <v>0</v>
      </c>
      <c r="BI158" s="540">
        <f t="shared" si="16"/>
        <v>-1</v>
      </c>
      <c r="BJ158" s="491" t="s">
        <v>323</v>
      </c>
      <c r="BK158" s="491" t="s">
        <v>305</v>
      </c>
      <c r="BL158" s="491" t="s">
        <v>762</v>
      </c>
      <c r="BM158" s="491"/>
      <c r="BN158" s="468"/>
    </row>
    <row r="159" spans="1:66" s="409" customFormat="1" ht="89.25" x14ac:dyDescent="0.2">
      <c r="A159" s="468">
        <v>158</v>
      </c>
      <c r="B159" s="469">
        <v>179</v>
      </c>
      <c r="C159" s="487"/>
      <c r="D159" s="488"/>
      <c r="E159" s="489"/>
      <c r="F159" s="490" t="s">
        <v>373</v>
      </c>
      <c r="G159" s="487"/>
      <c r="H159" s="487"/>
      <c r="I159" s="588">
        <v>7253</v>
      </c>
      <c r="J159" s="491" t="s">
        <v>248</v>
      </c>
      <c r="K159" s="480">
        <v>38608285.468000002</v>
      </c>
      <c r="L159" s="480">
        <v>31147662.618999999</v>
      </c>
      <c r="M159" s="492">
        <v>32655965.208999999</v>
      </c>
      <c r="N159" s="480">
        <v>33119641.303000003</v>
      </c>
      <c r="O159" s="480">
        <v>31493172.214999996</v>
      </c>
      <c r="P159" s="480">
        <v>29415446.178999998</v>
      </c>
      <c r="Q159" s="480">
        <v>30917879.597999997</v>
      </c>
      <c r="R159" s="480">
        <v>36858316.208000004</v>
      </c>
      <c r="S159" s="480">
        <v>30372378.330000002</v>
      </c>
      <c r="T159" s="480">
        <v>15796975.452</v>
      </c>
      <c r="U159" s="480">
        <v>21903715.895</v>
      </c>
      <c r="V159" s="480">
        <v>14848486.822999999</v>
      </c>
      <c r="W159" s="480">
        <v>10354363.128999999</v>
      </c>
      <c r="X159" s="480">
        <v>11278824.567</v>
      </c>
      <c r="Y159" s="480">
        <v>13997727.849000001</v>
      </c>
      <c r="Z159" s="493">
        <v>94</v>
      </c>
      <c r="AA159" s="482">
        <f t="shared" si="14"/>
        <v>-0.57135770572347933</v>
      </c>
      <c r="AB159" s="494"/>
      <c r="AC159" s="480">
        <v>33373.726999999999</v>
      </c>
      <c r="AD159" s="480">
        <v>24230.623</v>
      </c>
      <c r="AE159" s="495">
        <v>27209.370000000003</v>
      </c>
      <c r="AF159" s="480">
        <v>28522.67</v>
      </c>
      <c r="AG159" s="480">
        <v>24938.875</v>
      </c>
      <c r="AH159" s="480">
        <v>23688.913</v>
      </c>
      <c r="AI159" s="480">
        <v>25020.186999999998</v>
      </c>
      <c r="AJ159" s="480">
        <v>24933.010999999999</v>
      </c>
      <c r="AK159" s="480">
        <v>22873.738000000001</v>
      </c>
      <c r="AL159" s="480">
        <v>11331.296</v>
      </c>
      <c r="AM159" s="480">
        <v>15942.194</v>
      </c>
      <c r="AN159" s="480">
        <v>11041.118999999999</v>
      </c>
      <c r="AO159" s="480">
        <v>8078.2539999999999</v>
      </c>
      <c r="AP159" s="480">
        <v>9031.7079999999987</v>
      </c>
      <c r="AQ159" s="480">
        <v>10649.662</v>
      </c>
      <c r="AR159" s="482">
        <f t="shared" si="15"/>
        <v>-0.60860313928620913</v>
      </c>
      <c r="AS159" s="483"/>
      <c r="AT159" s="496">
        <f t="shared" si="18"/>
        <v>1.7288375588530809</v>
      </c>
      <c r="AU159" s="497">
        <f t="shared" si="18"/>
        <v>1.5558549799636894</v>
      </c>
      <c r="AV159" s="498">
        <f t="shared" si="18"/>
        <v>1.666425709720017</v>
      </c>
      <c r="AW159" s="497">
        <f t="shared" si="18"/>
        <v>1.7224021081059471</v>
      </c>
      <c r="AX159" s="497">
        <f t="shared" si="18"/>
        <v>1.5837639237956329</v>
      </c>
      <c r="AY159" s="497">
        <f t="shared" si="18"/>
        <v>1.6106444794919867</v>
      </c>
      <c r="AZ159" s="497">
        <f t="shared" si="18"/>
        <v>1.6184930742545807</v>
      </c>
      <c r="BA159" s="497">
        <f t="shared" si="18"/>
        <v>1.3529110152128085</v>
      </c>
      <c r="BB159" s="497">
        <f t="shared" si="18"/>
        <v>1.5062197468682723</v>
      </c>
      <c r="BC159" s="497">
        <f t="shared" si="18"/>
        <v>1.4346158901659094</v>
      </c>
      <c r="BD159" s="497">
        <f t="shared" si="18"/>
        <v>1.4556611377194819</v>
      </c>
      <c r="BE159" s="497">
        <f t="shared" si="18"/>
        <v>1.4871709328518961</v>
      </c>
      <c r="BF159" s="497">
        <f t="shared" si="18"/>
        <v>1.5603574839624501</v>
      </c>
      <c r="BG159" s="497">
        <f t="shared" si="18"/>
        <v>1.6015335545559068</v>
      </c>
      <c r="BH159" s="497">
        <f t="shared" si="18"/>
        <v>1.5216272404897218</v>
      </c>
      <c r="BI159" s="540">
        <f t="shared" si="16"/>
        <v>-8.6891643825288467E-2</v>
      </c>
      <c r="BJ159" s="491"/>
      <c r="BK159" s="491" t="s">
        <v>305</v>
      </c>
      <c r="BL159" s="491" t="s">
        <v>763</v>
      </c>
      <c r="BM159" s="491"/>
      <c r="BN159" s="468"/>
    </row>
    <row r="160" spans="1:66" s="409" customFormat="1" ht="63.75" x14ac:dyDescent="0.2">
      <c r="A160" s="468">
        <v>159</v>
      </c>
      <c r="B160" s="469">
        <v>180</v>
      </c>
      <c r="C160" s="487"/>
      <c r="D160" s="488"/>
      <c r="E160" s="489">
        <v>3942</v>
      </c>
      <c r="F160" s="490">
        <v>3</v>
      </c>
      <c r="G160" s="487" t="s">
        <v>250</v>
      </c>
      <c r="H160" s="487" t="s">
        <v>9</v>
      </c>
      <c r="I160" s="588">
        <v>3938</v>
      </c>
      <c r="J160" s="491" t="s">
        <v>249</v>
      </c>
      <c r="K160" s="480">
        <v>10115633.125</v>
      </c>
      <c r="L160" s="480">
        <v>10464032.49</v>
      </c>
      <c r="M160" s="492">
        <v>8293499.0999999996</v>
      </c>
      <c r="N160" s="480">
        <v>10809059.790999999</v>
      </c>
      <c r="O160" s="480">
        <v>6435307.358</v>
      </c>
      <c r="P160" s="480">
        <v>6529044.5199999996</v>
      </c>
      <c r="Q160" s="480">
        <v>6311050.6040000003</v>
      </c>
      <c r="R160" s="480">
        <v>7794469.966</v>
      </c>
      <c r="S160" s="480">
        <v>5376906.8820000002</v>
      </c>
      <c r="T160" s="480">
        <v>2588810.7289999998</v>
      </c>
      <c r="U160" s="480">
        <v>4067996.787</v>
      </c>
      <c r="V160" s="480">
        <v>3980914.3160000001</v>
      </c>
      <c r="W160" s="480">
        <v>1534131.175</v>
      </c>
      <c r="X160" s="480">
        <v>0</v>
      </c>
      <c r="Y160" s="480">
        <v>0</v>
      </c>
      <c r="Z160" s="493">
        <v>79</v>
      </c>
      <c r="AA160" s="482">
        <f t="shared" si="14"/>
        <v>-1</v>
      </c>
      <c r="AB160" s="494"/>
      <c r="AC160" s="480">
        <v>12540.23</v>
      </c>
      <c r="AD160" s="480">
        <v>12864.194</v>
      </c>
      <c r="AE160" s="495">
        <v>10136.462</v>
      </c>
      <c r="AF160" s="480">
        <v>13072.85</v>
      </c>
      <c r="AG160" s="480">
        <v>8521.6949999999997</v>
      </c>
      <c r="AH160" s="480">
        <v>8813.8960000000006</v>
      </c>
      <c r="AI160" s="480">
        <v>8469.0879999999997</v>
      </c>
      <c r="AJ160" s="480">
        <v>10338.132</v>
      </c>
      <c r="AK160" s="480">
        <v>6832.5959999999995</v>
      </c>
      <c r="AL160" s="480">
        <v>3244.9349999999999</v>
      </c>
      <c r="AM160" s="480">
        <v>4700.6899999999996</v>
      </c>
      <c r="AN160" s="480">
        <v>5034.4859999999999</v>
      </c>
      <c r="AO160" s="480">
        <v>1879.6859999999999</v>
      </c>
      <c r="AP160" s="480">
        <v>0</v>
      </c>
      <c r="AQ160" s="480">
        <v>0</v>
      </c>
      <c r="AR160" s="482">
        <f t="shared" si="15"/>
        <v>-1</v>
      </c>
      <c r="AS160" s="483"/>
      <c r="AT160" s="496">
        <f t="shared" si="18"/>
        <v>2.4793761982149785</v>
      </c>
      <c r="AU160" s="497">
        <f t="shared" si="18"/>
        <v>2.4587450416068042</v>
      </c>
      <c r="AV160" s="498">
        <f t="shared" si="18"/>
        <v>2.4444355459084814</v>
      </c>
      <c r="AW160" s="497">
        <f t="shared" si="18"/>
        <v>2.4188690326026157</v>
      </c>
      <c r="AX160" s="497">
        <f t="shared" si="18"/>
        <v>2.6484189568370264</v>
      </c>
      <c r="AY160" s="497">
        <f t="shared" si="18"/>
        <v>2.6999037831648911</v>
      </c>
      <c r="AZ160" s="497">
        <f t="shared" si="18"/>
        <v>2.6838916470206136</v>
      </c>
      <c r="BA160" s="497">
        <f t="shared" si="18"/>
        <v>2.6526837732637687</v>
      </c>
      <c r="BB160" s="497">
        <f t="shared" si="18"/>
        <v>2.5414596718693927</v>
      </c>
      <c r="BC160" s="497">
        <f t="shared" si="18"/>
        <v>2.5068924225707661</v>
      </c>
      <c r="BD160" s="497">
        <f t="shared" si="18"/>
        <v>2.3110588558092684</v>
      </c>
      <c r="BE160" s="497">
        <f t="shared" si="18"/>
        <v>2.5293114095751865</v>
      </c>
      <c r="BF160" s="497">
        <f t="shared" si="18"/>
        <v>2.4504892810094936</v>
      </c>
      <c r="BG160" s="497">
        <f t="shared" si="18"/>
        <v>0</v>
      </c>
      <c r="BH160" s="497">
        <f t="shared" si="18"/>
        <v>0</v>
      </c>
      <c r="BI160" s="540">
        <f t="shared" si="16"/>
        <v>-1</v>
      </c>
      <c r="BJ160" s="491"/>
      <c r="BK160" s="491" t="s">
        <v>463</v>
      </c>
      <c r="BL160" s="491" t="s">
        <v>764</v>
      </c>
      <c r="BM160" s="491"/>
      <c r="BN160" s="468"/>
    </row>
    <row r="161" spans="1:66" s="409" customFormat="1" ht="114.75" x14ac:dyDescent="0.2">
      <c r="A161" s="468">
        <v>160</v>
      </c>
      <c r="B161" s="469">
        <v>181</v>
      </c>
      <c r="C161" s="487"/>
      <c r="D161" s="488"/>
      <c r="E161" s="489">
        <v>3943</v>
      </c>
      <c r="F161" s="490">
        <v>2</v>
      </c>
      <c r="G161" s="487" t="s">
        <v>252</v>
      </c>
      <c r="H161" s="487" t="s">
        <v>9</v>
      </c>
      <c r="I161" s="588">
        <v>988</v>
      </c>
      <c r="J161" s="491" t="s">
        <v>253</v>
      </c>
      <c r="K161" s="480">
        <v>38859600.225000001</v>
      </c>
      <c r="L161" s="480">
        <v>25435098.550000001</v>
      </c>
      <c r="M161" s="492">
        <v>37176430.733999997</v>
      </c>
      <c r="N161" s="480">
        <v>33811121.597000003</v>
      </c>
      <c r="O161" s="480">
        <v>36742125.663999997</v>
      </c>
      <c r="P161" s="480">
        <v>28341735.951000001</v>
      </c>
      <c r="Q161" s="480">
        <v>36138702.509999998</v>
      </c>
      <c r="R161" s="480">
        <v>33276780.068</v>
      </c>
      <c r="S161" s="480">
        <v>30360816.752999999</v>
      </c>
      <c r="T161" s="480">
        <v>20279946.760000002</v>
      </c>
      <c r="U161" s="480">
        <v>34716235.544</v>
      </c>
      <c r="V161" s="480">
        <v>36221329.108999997</v>
      </c>
      <c r="W161" s="480">
        <v>18048726.776999999</v>
      </c>
      <c r="X161" s="480">
        <v>37545320.559</v>
      </c>
      <c r="Y161" s="480">
        <v>35031572.189000003</v>
      </c>
      <c r="Z161" s="493">
        <v>25.166666666666668</v>
      </c>
      <c r="AA161" s="482">
        <f t="shared" si="14"/>
        <v>-5.7694041699339282E-2</v>
      </c>
      <c r="AB161" s="494"/>
      <c r="AC161" s="480">
        <v>47951.743000000002</v>
      </c>
      <c r="AD161" s="480">
        <v>31936.781999999999</v>
      </c>
      <c r="AE161" s="495">
        <v>45890.71</v>
      </c>
      <c r="AF161" s="480">
        <v>45875.932000000001</v>
      </c>
      <c r="AG161" s="480">
        <v>50740.652000000002</v>
      </c>
      <c r="AH161" s="480">
        <v>36993.205000000002</v>
      </c>
      <c r="AI161" s="480">
        <v>42295.906000000003</v>
      </c>
      <c r="AJ161" s="480">
        <v>45757.247000000003</v>
      </c>
      <c r="AK161" s="480">
        <v>37633.434999999998</v>
      </c>
      <c r="AL161" s="480">
        <v>25389.53</v>
      </c>
      <c r="AM161" s="480">
        <v>1315.4949999999999</v>
      </c>
      <c r="AN161" s="480">
        <v>2038.2170000000001</v>
      </c>
      <c r="AO161" s="480">
        <v>1189.931</v>
      </c>
      <c r="AP161" s="480">
        <v>3381.703</v>
      </c>
      <c r="AQ161" s="480">
        <v>2643.9209999999998</v>
      </c>
      <c r="AR161" s="482">
        <f t="shared" si="15"/>
        <v>-0.94238657453763508</v>
      </c>
      <c r="AS161" s="483"/>
      <c r="AT161" s="496">
        <f t="shared" si="18"/>
        <v>2.4679483433877758</v>
      </c>
      <c r="AU161" s="497">
        <f t="shared" si="18"/>
        <v>2.5112371345618394</v>
      </c>
      <c r="AV161" s="498">
        <f t="shared" si="18"/>
        <v>2.4688066656184016</v>
      </c>
      <c r="AW161" s="497">
        <f t="shared" si="18"/>
        <v>2.7136592832856801</v>
      </c>
      <c r="AX161" s="497">
        <f t="shared" si="18"/>
        <v>2.7619878318426081</v>
      </c>
      <c r="AY161" s="497">
        <f t="shared" si="18"/>
        <v>2.6105108779474562</v>
      </c>
      <c r="AZ161" s="497">
        <f t="shared" si="18"/>
        <v>2.3407539874070595</v>
      </c>
      <c r="BA161" s="497">
        <f t="shared" si="18"/>
        <v>2.7501006351273518</v>
      </c>
      <c r="BB161" s="497">
        <f t="shared" si="18"/>
        <v>2.47907922281316</v>
      </c>
      <c r="BC161" s="497">
        <f t="shared" si="18"/>
        <v>2.5039049954586763</v>
      </c>
      <c r="BD161" s="497">
        <f t="shared" si="18"/>
        <v>7.578557867155368E-2</v>
      </c>
      <c r="BE161" s="497">
        <f t="shared" si="18"/>
        <v>0.11254236385784969</v>
      </c>
      <c r="BF161" s="497">
        <f t="shared" si="18"/>
        <v>0.13185761130988616</v>
      </c>
      <c r="BG161" s="497">
        <f t="shared" si="18"/>
        <v>0.1801397857123567</v>
      </c>
      <c r="BH161" s="497">
        <f t="shared" si="18"/>
        <v>0.15094503813506821</v>
      </c>
      <c r="BI161" s="540">
        <f t="shared" si="16"/>
        <v>-0.93885910944862971</v>
      </c>
      <c r="BJ161" s="491" t="s">
        <v>321</v>
      </c>
      <c r="BK161" s="491" t="s">
        <v>456</v>
      </c>
      <c r="BL161" s="491" t="s">
        <v>765</v>
      </c>
      <c r="BM161" s="491"/>
      <c r="BN161" s="468"/>
    </row>
    <row r="162" spans="1:66" s="409" customFormat="1" ht="114.75" x14ac:dyDescent="0.2">
      <c r="A162" s="468">
        <v>161</v>
      </c>
      <c r="B162" s="469">
        <v>182</v>
      </c>
      <c r="C162" s="487"/>
      <c r="D162" s="488"/>
      <c r="E162" s="489"/>
      <c r="F162" s="490">
        <v>1</v>
      </c>
      <c r="G162" s="487"/>
      <c r="H162" s="487"/>
      <c r="I162" s="588">
        <v>990</v>
      </c>
      <c r="J162" s="491" t="s">
        <v>251</v>
      </c>
      <c r="K162" s="480">
        <v>34811565</v>
      </c>
      <c r="L162" s="480">
        <v>40273055.969999999</v>
      </c>
      <c r="M162" s="492">
        <v>36426423.82</v>
      </c>
      <c r="N162" s="480">
        <v>41171779.443000004</v>
      </c>
      <c r="O162" s="480">
        <v>35983277.206</v>
      </c>
      <c r="P162" s="480">
        <v>37245972.619999997</v>
      </c>
      <c r="Q162" s="480">
        <v>39172799.358000003</v>
      </c>
      <c r="R162" s="480">
        <v>32286231.93</v>
      </c>
      <c r="S162" s="480">
        <v>35850752.583999999</v>
      </c>
      <c r="T162" s="480">
        <v>20951596.942000002</v>
      </c>
      <c r="U162" s="480">
        <v>34767665.147</v>
      </c>
      <c r="V162" s="480">
        <v>32660530.359000001</v>
      </c>
      <c r="W162" s="480">
        <v>35151530.483000003</v>
      </c>
      <c r="X162" s="480">
        <v>37040977.325999998</v>
      </c>
      <c r="Y162" s="480">
        <v>28543040.359000001</v>
      </c>
      <c r="Z162" s="493">
        <v>25.833333333333332</v>
      </c>
      <c r="AA162" s="482">
        <f t="shared" si="14"/>
        <v>-0.21641936359043876</v>
      </c>
      <c r="AB162" s="494"/>
      <c r="AC162" s="480">
        <v>42102.667999999998</v>
      </c>
      <c r="AD162" s="480">
        <v>47724.228000000003</v>
      </c>
      <c r="AE162" s="495">
        <v>45228.548000000003</v>
      </c>
      <c r="AF162" s="480">
        <v>56646.373</v>
      </c>
      <c r="AG162" s="480">
        <v>49128.341999999997</v>
      </c>
      <c r="AH162" s="480">
        <v>45827.311999999998</v>
      </c>
      <c r="AI162" s="480">
        <v>45269.21</v>
      </c>
      <c r="AJ162" s="480">
        <v>42274.307999999997</v>
      </c>
      <c r="AK162" s="480">
        <v>44458.805999999997</v>
      </c>
      <c r="AL162" s="480">
        <v>22266.46</v>
      </c>
      <c r="AM162" s="480">
        <v>1128.6510000000001</v>
      </c>
      <c r="AN162" s="480">
        <v>1914.94</v>
      </c>
      <c r="AO162" s="480">
        <v>2232.4340000000002</v>
      </c>
      <c r="AP162" s="480">
        <v>3385.44</v>
      </c>
      <c r="AQ162" s="480">
        <v>1941.8409999999999</v>
      </c>
      <c r="AR162" s="482">
        <f t="shared" si="15"/>
        <v>-0.95706603271898094</v>
      </c>
      <c r="AS162" s="483"/>
      <c r="AT162" s="496">
        <f t="shared" si="18"/>
        <v>2.418889699443274</v>
      </c>
      <c r="AU162" s="497">
        <f t="shared" si="18"/>
        <v>2.3700326111606973</v>
      </c>
      <c r="AV162" s="498">
        <f t="shared" si="18"/>
        <v>2.4832823679587879</v>
      </c>
      <c r="AW162" s="497">
        <f t="shared" si="18"/>
        <v>2.7517087561602089</v>
      </c>
      <c r="AX162" s="497">
        <f t="shared" si="18"/>
        <v>2.7306207669049187</v>
      </c>
      <c r="AY162" s="497">
        <f t="shared" si="18"/>
        <v>2.4607928737719189</v>
      </c>
      <c r="AZ162" s="497">
        <f t="shared" si="18"/>
        <v>2.3112573388633746</v>
      </c>
      <c r="BA162" s="497">
        <f t="shared" si="18"/>
        <v>2.6187204559302688</v>
      </c>
      <c r="BB162" s="497">
        <f t="shared" si="18"/>
        <v>2.4802160510204594</v>
      </c>
      <c r="BC162" s="497">
        <f t="shared" si="18"/>
        <v>2.1255143521173983</v>
      </c>
      <c r="BD162" s="497">
        <f t="shared" si="18"/>
        <v>6.4925326174650411E-2</v>
      </c>
      <c r="BE162" s="497">
        <f t="shared" si="18"/>
        <v>0.1172632519405684</v>
      </c>
      <c r="BF162" s="497">
        <f t="shared" si="18"/>
        <v>0.12701774115238884</v>
      </c>
      <c r="BG162" s="497">
        <f t="shared" si="18"/>
        <v>0.18279431291483089</v>
      </c>
      <c r="BH162" s="497">
        <f t="shared" si="18"/>
        <v>0.13606406154190309</v>
      </c>
      <c r="BI162" s="540">
        <f t="shared" si="16"/>
        <v>-0.94520797823980629</v>
      </c>
      <c r="BJ162" s="491" t="s">
        <v>321</v>
      </c>
      <c r="BK162" s="491" t="s">
        <v>455</v>
      </c>
      <c r="BL162" s="491" t="s">
        <v>766</v>
      </c>
      <c r="BM162" s="491"/>
      <c r="BN162" s="468"/>
    </row>
    <row r="163" spans="1:66" s="409" customFormat="1" ht="63.75" x14ac:dyDescent="0.2">
      <c r="A163" s="468">
        <v>162</v>
      </c>
      <c r="B163" s="469">
        <v>183</v>
      </c>
      <c r="C163" s="487"/>
      <c r="D163" s="488"/>
      <c r="E163" s="489">
        <v>3947</v>
      </c>
      <c r="F163" s="490" t="s">
        <v>350</v>
      </c>
      <c r="G163" s="487" t="s">
        <v>255</v>
      </c>
      <c r="H163" s="487" t="s">
        <v>9</v>
      </c>
      <c r="I163" s="588">
        <v>2721</v>
      </c>
      <c r="J163" s="491" t="s">
        <v>254</v>
      </c>
      <c r="K163" s="480">
        <v>39927707.843000002</v>
      </c>
      <c r="L163" s="480">
        <v>35245932.288999997</v>
      </c>
      <c r="M163" s="492">
        <v>36005905.331</v>
      </c>
      <c r="N163" s="480">
        <v>34718914.969999999</v>
      </c>
      <c r="O163" s="480">
        <v>32364383.498</v>
      </c>
      <c r="P163" s="480">
        <v>36285497.460000001</v>
      </c>
      <c r="Q163" s="480">
        <v>33767862.061000004</v>
      </c>
      <c r="R163" s="480">
        <v>38902989.295000002</v>
      </c>
      <c r="S163" s="480">
        <v>29296743.669</v>
      </c>
      <c r="T163" s="480">
        <v>16261520.005999999</v>
      </c>
      <c r="U163" s="480">
        <v>13975787.901999999</v>
      </c>
      <c r="V163" s="480">
        <v>16398006.777999999</v>
      </c>
      <c r="W163" s="480">
        <v>17977744.241</v>
      </c>
      <c r="X163" s="480">
        <v>8975831.5529999994</v>
      </c>
      <c r="Y163" s="480">
        <v>10042601.448000001</v>
      </c>
      <c r="Z163" s="493">
        <v>57</v>
      </c>
      <c r="AA163" s="482">
        <f t="shared" si="14"/>
        <v>-0.72108460110420769</v>
      </c>
      <c r="AB163" s="494"/>
      <c r="AC163" s="480">
        <v>42911.358000000007</v>
      </c>
      <c r="AD163" s="480">
        <v>38905.438999999998</v>
      </c>
      <c r="AE163" s="495">
        <v>39096.199000000001</v>
      </c>
      <c r="AF163" s="480">
        <v>42216.088000000003</v>
      </c>
      <c r="AG163" s="480">
        <v>40016.33</v>
      </c>
      <c r="AH163" s="480">
        <v>42573.968999999997</v>
      </c>
      <c r="AI163" s="480">
        <v>40750.245999999999</v>
      </c>
      <c r="AJ163" s="480">
        <v>43126.606999999996</v>
      </c>
      <c r="AK163" s="480">
        <v>32044.377</v>
      </c>
      <c r="AL163" s="480">
        <v>16756.109</v>
      </c>
      <c r="AM163" s="480">
        <v>14127.321</v>
      </c>
      <c r="AN163" s="480">
        <v>16712.263999999999</v>
      </c>
      <c r="AO163" s="480">
        <v>19716.637999999999</v>
      </c>
      <c r="AP163" s="480">
        <v>10579.817999999999</v>
      </c>
      <c r="AQ163" s="480">
        <v>14780.738000000001</v>
      </c>
      <c r="AR163" s="482">
        <f t="shared" si="15"/>
        <v>-0.62193925808491002</v>
      </c>
      <c r="AS163" s="483"/>
      <c r="AT163" s="496">
        <f t="shared" si="18"/>
        <v>2.1494526141461483</v>
      </c>
      <c r="AU163" s="497">
        <f t="shared" si="18"/>
        <v>2.2076555490712391</v>
      </c>
      <c r="AV163" s="498">
        <f t="shared" si="18"/>
        <v>2.1716548238735354</v>
      </c>
      <c r="AW163" s="497">
        <f t="shared" si="18"/>
        <v>2.4318783024456945</v>
      </c>
      <c r="AX163" s="497">
        <f t="shared" si="18"/>
        <v>2.4728621821251662</v>
      </c>
      <c r="AY163" s="497">
        <f t="shared" si="18"/>
        <v>2.3466107387356181</v>
      </c>
      <c r="AZ163" s="497">
        <f t="shared" si="18"/>
        <v>2.4135520292274744</v>
      </c>
      <c r="BA163" s="497">
        <f t="shared" si="18"/>
        <v>2.217135895289303</v>
      </c>
      <c r="BB163" s="497">
        <f t="shared" si="18"/>
        <v>2.1875726095734915</v>
      </c>
      <c r="BC163" s="497">
        <f t="shared" si="18"/>
        <v>2.0608293682038963</v>
      </c>
      <c r="BD163" s="497">
        <f t="shared" si="18"/>
        <v>2.0216850883918061</v>
      </c>
      <c r="BE163" s="497">
        <f t="shared" si="18"/>
        <v>2.0383287098553486</v>
      </c>
      <c r="BF163" s="497">
        <f t="shared" si="18"/>
        <v>2.193449604765684</v>
      </c>
      <c r="BG163" s="497">
        <f t="shared" si="18"/>
        <v>2.3574011917511752</v>
      </c>
      <c r="BH163" s="497">
        <f t="shared" si="18"/>
        <v>2.9436074062151709</v>
      </c>
      <c r="BI163" s="540">
        <f t="shared" si="16"/>
        <v>0.35546744070713771</v>
      </c>
      <c r="BJ163" s="491"/>
      <c r="BK163" s="491" t="s">
        <v>506</v>
      </c>
      <c r="BL163" s="491" t="s">
        <v>767</v>
      </c>
      <c r="BM163" s="491"/>
      <c r="BN163" s="468"/>
    </row>
    <row r="164" spans="1:66" s="409" customFormat="1" ht="114.75" x14ac:dyDescent="0.2">
      <c r="A164" s="468">
        <v>163</v>
      </c>
      <c r="B164" s="469">
        <v>184</v>
      </c>
      <c r="C164" s="487"/>
      <c r="D164" s="488"/>
      <c r="E164" s="489">
        <v>3948</v>
      </c>
      <c r="F164" s="490" t="s">
        <v>351</v>
      </c>
      <c r="G164" s="487" t="s">
        <v>257</v>
      </c>
      <c r="H164" s="487" t="s">
        <v>9</v>
      </c>
      <c r="I164" s="588">
        <v>983</v>
      </c>
      <c r="J164" s="491" t="s">
        <v>256</v>
      </c>
      <c r="K164" s="480">
        <v>85147594.599999994</v>
      </c>
      <c r="L164" s="480">
        <v>76914983.625</v>
      </c>
      <c r="M164" s="492">
        <v>84222423.125</v>
      </c>
      <c r="N164" s="480">
        <v>87636839.025000006</v>
      </c>
      <c r="O164" s="480">
        <v>84089901.474999994</v>
      </c>
      <c r="P164" s="480">
        <v>64325953.525000006</v>
      </c>
      <c r="Q164" s="480">
        <v>68972994.974999994</v>
      </c>
      <c r="R164" s="480">
        <v>88045915.870000005</v>
      </c>
      <c r="S164" s="480">
        <v>101435905.317</v>
      </c>
      <c r="T164" s="480">
        <v>90072293.194000006</v>
      </c>
      <c r="U164" s="480">
        <v>95411887.548000008</v>
      </c>
      <c r="V164" s="480">
        <v>87225450.306999996</v>
      </c>
      <c r="W164" s="480">
        <v>73377203.497999996</v>
      </c>
      <c r="X164" s="480">
        <v>56997932.644999996</v>
      </c>
      <c r="Y164" s="480">
        <v>82503415.765000001</v>
      </c>
      <c r="Z164" s="493">
        <v>23.333333333333332</v>
      </c>
      <c r="AA164" s="482">
        <f t="shared" si="14"/>
        <v>-2.0410328938751957E-2</v>
      </c>
      <c r="AB164" s="494"/>
      <c r="AC164" s="480">
        <v>53975.770000000004</v>
      </c>
      <c r="AD164" s="480">
        <v>49904.680999999997</v>
      </c>
      <c r="AE164" s="495">
        <v>56009.209000000003</v>
      </c>
      <c r="AF164" s="480">
        <v>59330.922000000006</v>
      </c>
      <c r="AG164" s="480">
        <v>62616.962</v>
      </c>
      <c r="AH164" s="480">
        <v>53765.118000000002</v>
      </c>
      <c r="AI164" s="480">
        <v>52005.493999999999</v>
      </c>
      <c r="AJ164" s="480">
        <v>6084.4209999999994</v>
      </c>
      <c r="AK164" s="480">
        <v>3018.9350000000004</v>
      </c>
      <c r="AL164" s="480">
        <v>3172.9700000000003</v>
      </c>
      <c r="AM164" s="480">
        <v>4447.6779999999999</v>
      </c>
      <c r="AN164" s="480">
        <v>4518.4979999999996</v>
      </c>
      <c r="AO164" s="480">
        <v>3454.6530000000002</v>
      </c>
      <c r="AP164" s="480">
        <v>2481.6120000000001</v>
      </c>
      <c r="AQ164" s="480">
        <v>4457.9449999999997</v>
      </c>
      <c r="AR164" s="482">
        <f t="shared" si="15"/>
        <v>-0.9204069280821302</v>
      </c>
      <c r="AS164" s="483"/>
      <c r="AT164" s="496">
        <f t="shared" si="18"/>
        <v>1.2678166718288013</v>
      </c>
      <c r="AU164" s="497">
        <f t="shared" si="18"/>
        <v>1.2976582363538143</v>
      </c>
      <c r="AV164" s="498">
        <f t="shared" si="18"/>
        <v>1.330030814166272</v>
      </c>
      <c r="AW164" s="497">
        <f t="shared" si="18"/>
        <v>1.3540178459215029</v>
      </c>
      <c r="AX164" s="497">
        <f t="shared" si="18"/>
        <v>1.4892861307160903</v>
      </c>
      <c r="AY164" s="497">
        <f t="shared" si="18"/>
        <v>1.6716462035531092</v>
      </c>
      <c r="AZ164" s="497">
        <f t="shared" si="18"/>
        <v>1.5079958183300566</v>
      </c>
      <c r="BA164" s="497">
        <f t="shared" si="18"/>
        <v>0.13821018135545687</v>
      </c>
      <c r="BB164" s="497">
        <f t="shared" si="18"/>
        <v>5.9523991836331482E-2</v>
      </c>
      <c r="BC164" s="497">
        <f t="shared" si="18"/>
        <v>7.0453851844672732E-2</v>
      </c>
      <c r="BD164" s="497">
        <f t="shared" si="18"/>
        <v>9.3231108078905847E-2</v>
      </c>
      <c r="BE164" s="497">
        <f t="shared" si="18"/>
        <v>0.10360503692664531</v>
      </c>
      <c r="BF164" s="497">
        <f t="shared" si="18"/>
        <v>9.4161478914746646E-2</v>
      </c>
      <c r="BG164" s="497">
        <f t="shared" si="18"/>
        <v>8.7077263502036623E-2</v>
      </c>
      <c r="BH164" s="497">
        <f t="shared" si="18"/>
        <v>0.10806691962179756</v>
      </c>
      <c r="BI164" s="540">
        <f t="shared" si="16"/>
        <v>-0.91874855945383549</v>
      </c>
      <c r="BJ164" s="491" t="s">
        <v>325</v>
      </c>
      <c r="BK164" s="491" t="s">
        <v>508</v>
      </c>
      <c r="BL164" s="491" t="s">
        <v>768</v>
      </c>
      <c r="BM164" s="491"/>
      <c r="BN164" s="468"/>
    </row>
    <row r="165" spans="1:66" s="409" customFormat="1" ht="114.75" x14ac:dyDescent="0.2">
      <c r="A165" s="468">
        <v>164</v>
      </c>
      <c r="B165" s="469">
        <v>185</v>
      </c>
      <c r="C165" s="487"/>
      <c r="D165" s="488"/>
      <c r="E165" s="489">
        <v>3954</v>
      </c>
      <c r="F165" s="490" t="s">
        <v>351</v>
      </c>
      <c r="G165" s="487" t="s">
        <v>259</v>
      </c>
      <c r="H165" s="487" t="s">
        <v>9</v>
      </c>
      <c r="I165" s="588">
        <v>1599</v>
      </c>
      <c r="J165" s="491" t="s">
        <v>258</v>
      </c>
      <c r="K165" s="480">
        <v>83066141.150000006</v>
      </c>
      <c r="L165" s="480">
        <v>58781576.625</v>
      </c>
      <c r="M165" s="492">
        <v>87609108.349999994</v>
      </c>
      <c r="N165" s="480">
        <v>79392371.075000003</v>
      </c>
      <c r="O165" s="480">
        <v>85537377.474999994</v>
      </c>
      <c r="P165" s="480">
        <v>77396588.525000006</v>
      </c>
      <c r="Q165" s="480">
        <v>80200072.875</v>
      </c>
      <c r="R165" s="480">
        <v>68379654.018999994</v>
      </c>
      <c r="S165" s="480">
        <v>75519929.604999989</v>
      </c>
      <c r="T165" s="480">
        <v>62590499.191</v>
      </c>
      <c r="U165" s="480">
        <v>70117306.342000008</v>
      </c>
      <c r="V165" s="480">
        <v>60392448.292000003</v>
      </c>
      <c r="W165" s="480">
        <v>70836015.495000005</v>
      </c>
      <c r="X165" s="480">
        <v>64541573.482000001</v>
      </c>
      <c r="Y165" s="480">
        <v>66803748.969999999</v>
      </c>
      <c r="Z165" s="493">
        <v>41.4</v>
      </c>
      <c r="AA165" s="482">
        <f t="shared" si="14"/>
        <v>-0.23747941021020558</v>
      </c>
      <c r="AB165" s="494"/>
      <c r="AC165" s="480">
        <v>109954.41800000001</v>
      </c>
      <c r="AD165" s="480">
        <v>72052.380999999994</v>
      </c>
      <c r="AE165" s="495">
        <v>20425.95</v>
      </c>
      <c r="AF165" s="480">
        <v>5725.9089999999997</v>
      </c>
      <c r="AG165" s="480">
        <v>4254.4009999999998</v>
      </c>
      <c r="AH165" s="480">
        <v>2309.549</v>
      </c>
      <c r="AI165" s="480">
        <v>2258.3200000000002</v>
      </c>
      <c r="AJ165" s="480">
        <v>1702.479</v>
      </c>
      <c r="AK165" s="480">
        <v>1829.9939999999999</v>
      </c>
      <c r="AL165" s="480">
        <v>1925.6010000000001</v>
      </c>
      <c r="AM165" s="480">
        <v>2562.6180000000004</v>
      </c>
      <c r="AN165" s="480">
        <v>2298.3719999999998</v>
      </c>
      <c r="AO165" s="480">
        <v>4615.6769999999997</v>
      </c>
      <c r="AP165" s="480">
        <v>2866.4380000000001</v>
      </c>
      <c r="AQ165" s="480">
        <v>2664.002</v>
      </c>
      <c r="AR165" s="482">
        <f t="shared" si="15"/>
        <v>-0.86957757166741323</v>
      </c>
      <c r="AS165" s="483"/>
      <c r="AT165" s="496">
        <f t="shared" si="18"/>
        <v>2.647394389043435</v>
      </c>
      <c r="AU165" s="497">
        <f t="shared" si="18"/>
        <v>2.4515293783173515</v>
      </c>
      <c r="AV165" s="498">
        <f t="shared" si="18"/>
        <v>0.46629740639290507</v>
      </c>
      <c r="AW165" s="497">
        <f t="shared" si="18"/>
        <v>0.14424330505486166</v>
      </c>
      <c r="AX165" s="497">
        <f t="shared" si="18"/>
        <v>9.9474665358858669E-2</v>
      </c>
      <c r="AY165" s="497">
        <f t="shared" si="18"/>
        <v>5.9680899223458372E-2</v>
      </c>
      <c r="AZ165" s="497">
        <f t="shared" si="18"/>
        <v>5.6317155809068209E-2</v>
      </c>
      <c r="BA165" s="497">
        <f t="shared" si="18"/>
        <v>4.9794899504081974E-2</v>
      </c>
      <c r="BB165" s="497">
        <f t="shared" si="18"/>
        <v>4.8463869327516972E-2</v>
      </c>
      <c r="BC165" s="497">
        <f t="shared" si="18"/>
        <v>6.1530137157841544E-2</v>
      </c>
      <c r="BD165" s="497">
        <f t="shared" si="18"/>
        <v>7.3095163910054592E-2</v>
      </c>
      <c r="BE165" s="497">
        <f t="shared" si="18"/>
        <v>7.6114549583659055E-2</v>
      </c>
      <c r="BF165" s="497">
        <f t="shared" si="18"/>
        <v>0.13032006297208515</v>
      </c>
      <c r="BG165" s="497">
        <f t="shared" si="18"/>
        <v>8.8824546578475369E-2</v>
      </c>
      <c r="BH165" s="497">
        <f t="shared" si="18"/>
        <v>7.9756062828041013E-2</v>
      </c>
      <c r="BI165" s="540">
        <f t="shared" si="16"/>
        <v>-0.82895881097644775</v>
      </c>
      <c r="BJ165" s="491" t="s">
        <v>343</v>
      </c>
      <c r="BK165" s="491" t="s">
        <v>509</v>
      </c>
      <c r="BL165" s="491" t="s">
        <v>769</v>
      </c>
      <c r="BM165" s="491"/>
      <c r="BN165" s="468"/>
    </row>
    <row r="166" spans="1:66" s="409" customFormat="1" ht="102" x14ac:dyDescent="0.2">
      <c r="A166" s="468">
        <v>165</v>
      </c>
      <c r="B166" s="469">
        <v>186</v>
      </c>
      <c r="C166" s="487"/>
      <c r="D166" s="488"/>
      <c r="E166" s="489">
        <v>6004</v>
      </c>
      <c r="F166" s="490">
        <v>1</v>
      </c>
      <c r="G166" s="487" t="s">
        <v>261</v>
      </c>
      <c r="H166" s="487" t="s">
        <v>9</v>
      </c>
      <c r="I166" s="588">
        <v>2837</v>
      </c>
      <c r="J166" s="491" t="s">
        <v>260</v>
      </c>
      <c r="K166" s="480">
        <v>41997102.450000003</v>
      </c>
      <c r="L166" s="480">
        <v>42099716.399999999</v>
      </c>
      <c r="M166" s="492">
        <v>38976405.097999997</v>
      </c>
      <c r="N166" s="480">
        <v>38319772.645000003</v>
      </c>
      <c r="O166" s="480">
        <v>32047636.440000001</v>
      </c>
      <c r="P166" s="480">
        <v>45538588.413000003</v>
      </c>
      <c r="Q166" s="480">
        <v>42628200.156000003</v>
      </c>
      <c r="R166" s="480">
        <v>35627998.027000003</v>
      </c>
      <c r="S166" s="480">
        <v>46624079.910999998</v>
      </c>
      <c r="T166" s="480">
        <v>34033512.479999997</v>
      </c>
      <c r="U166" s="480">
        <v>39303016.825000003</v>
      </c>
      <c r="V166" s="480">
        <v>43170713.213</v>
      </c>
      <c r="W166" s="480">
        <v>40373790.321000002</v>
      </c>
      <c r="X166" s="480">
        <v>41756759.967</v>
      </c>
      <c r="Y166" s="480">
        <v>38775797.810000002</v>
      </c>
      <c r="Z166" s="493">
        <v>60</v>
      </c>
      <c r="AA166" s="482">
        <f t="shared" si="14"/>
        <v>-5.1468904711863446E-3</v>
      </c>
      <c r="AB166" s="494"/>
      <c r="AC166" s="480">
        <v>23356.695</v>
      </c>
      <c r="AD166" s="480">
        <v>23528.192999999999</v>
      </c>
      <c r="AE166" s="495">
        <v>21667.348999999998</v>
      </c>
      <c r="AF166" s="480">
        <v>21904.071</v>
      </c>
      <c r="AG166" s="480">
        <v>18646.41</v>
      </c>
      <c r="AH166" s="480">
        <v>24838.397000000001</v>
      </c>
      <c r="AI166" s="480">
        <v>23335.53</v>
      </c>
      <c r="AJ166" s="480">
        <v>18494.056</v>
      </c>
      <c r="AK166" s="480">
        <v>6363.3670000000002</v>
      </c>
      <c r="AL166" s="480">
        <v>5529.2179999999998</v>
      </c>
      <c r="AM166" s="480">
        <v>5497.7240000000002</v>
      </c>
      <c r="AN166" s="480">
        <v>7037.7790000000005</v>
      </c>
      <c r="AO166" s="480">
        <v>6482.17</v>
      </c>
      <c r="AP166" s="480">
        <v>8887.9650000000001</v>
      </c>
      <c r="AQ166" s="480">
        <v>6952.8689999999997</v>
      </c>
      <c r="AR166" s="482">
        <f t="shared" si="15"/>
        <v>-0.6791084594612844</v>
      </c>
      <c r="AS166" s="483"/>
      <c r="AT166" s="496">
        <f t="shared" si="18"/>
        <v>1.1123003082323362</v>
      </c>
      <c r="AU166" s="497">
        <f t="shared" si="18"/>
        <v>1.1177364130652434</v>
      </c>
      <c r="AV166" s="498">
        <f t="shared" si="18"/>
        <v>1.1118187501141208</v>
      </c>
      <c r="AW166" s="497">
        <f t="shared" si="18"/>
        <v>1.1432255197817862</v>
      </c>
      <c r="AX166" s="497">
        <f t="shared" si="18"/>
        <v>1.163668343212146</v>
      </c>
      <c r="AY166" s="497">
        <f t="shared" si="18"/>
        <v>1.0908725046430876</v>
      </c>
      <c r="AZ166" s="497">
        <f t="shared" si="18"/>
        <v>1.0948400314628568</v>
      </c>
      <c r="BA166" s="497">
        <f t="shared" si="18"/>
        <v>1.0381754251801985</v>
      </c>
      <c r="BB166" s="497">
        <f t="shared" si="18"/>
        <v>0.27296482899595809</v>
      </c>
      <c r="BC166" s="497">
        <f t="shared" si="18"/>
        <v>0.32492784888126247</v>
      </c>
      <c r="BD166" s="497">
        <f t="shared" si="18"/>
        <v>0.27976091629195182</v>
      </c>
      <c r="BE166" s="497">
        <f t="shared" si="18"/>
        <v>0.32604413854718123</v>
      </c>
      <c r="BF166" s="497">
        <f t="shared" si="18"/>
        <v>0.3211078250747425</v>
      </c>
      <c r="BG166" s="497">
        <f t="shared" si="18"/>
        <v>0.42570185076735267</v>
      </c>
      <c r="BH166" s="497">
        <f t="shared" si="18"/>
        <v>0.35861900425976045</v>
      </c>
      <c r="BI166" s="540">
        <f t="shared" si="16"/>
        <v>-0.67744832129971666</v>
      </c>
      <c r="BJ166" s="491" t="s">
        <v>406</v>
      </c>
      <c r="BK166" s="491" t="s">
        <v>599</v>
      </c>
      <c r="BL166" s="491" t="s">
        <v>770</v>
      </c>
      <c r="BM166" s="491"/>
      <c r="BN166" s="468"/>
    </row>
    <row r="167" spans="1:66" s="409" customFormat="1" ht="114.75" x14ac:dyDescent="0.2">
      <c r="A167" s="468">
        <v>166</v>
      </c>
      <c r="B167" s="469">
        <v>187</v>
      </c>
      <c r="C167" s="487"/>
      <c r="D167" s="488"/>
      <c r="E167" s="489"/>
      <c r="F167" s="490">
        <v>2</v>
      </c>
      <c r="G167" s="487"/>
      <c r="H167" s="487"/>
      <c r="I167" s="588">
        <v>6249</v>
      </c>
      <c r="J167" s="491" t="s">
        <v>262</v>
      </c>
      <c r="K167" s="480">
        <v>31957882.975000001</v>
      </c>
      <c r="L167" s="480">
        <v>38351435.774999999</v>
      </c>
      <c r="M167" s="492">
        <v>36129218.259000003</v>
      </c>
      <c r="N167" s="480">
        <v>38987675.262000002</v>
      </c>
      <c r="O167" s="480">
        <v>33871161.409999996</v>
      </c>
      <c r="P167" s="480">
        <v>40065033.262999997</v>
      </c>
      <c r="Q167" s="480">
        <v>35266830.119000003</v>
      </c>
      <c r="R167" s="480">
        <v>37190188.692000002</v>
      </c>
      <c r="S167" s="480">
        <v>38808663.691</v>
      </c>
      <c r="T167" s="480">
        <v>26534972.537</v>
      </c>
      <c r="U167" s="480">
        <v>40956357.185000002</v>
      </c>
      <c r="V167" s="480">
        <v>38348820.630999997</v>
      </c>
      <c r="W167" s="480">
        <v>37451517.884000003</v>
      </c>
      <c r="X167" s="480">
        <v>35193616.056000002</v>
      </c>
      <c r="Y167" s="480">
        <v>42792271.362999998</v>
      </c>
      <c r="Z167" s="493">
        <v>90</v>
      </c>
      <c r="AA167" s="482">
        <f t="shared" si="14"/>
        <v>0.18442284181834431</v>
      </c>
      <c r="AB167" s="494"/>
      <c r="AC167" s="480">
        <v>17704.740000000002</v>
      </c>
      <c r="AD167" s="480">
        <v>21286.947</v>
      </c>
      <c r="AE167" s="495">
        <v>20241.713</v>
      </c>
      <c r="AF167" s="480">
        <v>22492.174999999999</v>
      </c>
      <c r="AG167" s="480">
        <v>20135.800999999999</v>
      </c>
      <c r="AH167" s="480">
        <v>22365.061000000002</v>
      </c>
      <c r="AI167" s="480">
        <v>19531.602999999999</v>
      </c>
      <c r="AJ167" s="480">
        <v>19943.444</v>
      </c>
      <c r="AK167" s="480">
        <v>5651.3040000000001</v>
      </c>
      <c r="AL167" s="480">
        <v>3140.8780000000002</v>
      </c>
      <c r="AM167" s="480">
        <v>7186.0159999999996</v>
      </c>
      <c r="AN167" s="480">
        <v>5995.3879999999999</v>
      </c>
      <c r="AO167" s="480">
        <v>6414.6809999999996</v>
      </c>
      <c r="AP167" s="480">
        <v>5588.857</v>
      </c>
      <c r="AQ167" s="480">
        <v>6784.3909999999996</v>
      </c>
      <c r="AR167" s="482">
        <f t="shared" si="15"/>
        <v>-0.66483118301301869</v>
      </c>
      <c r="AS167" s="483"/>
      <c r="AT167" s="496">
        <f t="shared" si="18"/>
        <v>1.1080045579896551</v>
      </c>
      <c r="AU167" s="497">
        <f t="shared" si="18"/>
        <v>1.1100990911988875</v>
      </c>
      <c r="AV167" s="498">
        <f t="shared" si="18"/>
        <v>1.1205176295204045</v>
      </c>
      <c r="AW167" s="497">
        <f t="shared" si="18"/>
        <v>1.1538094974296853</v>
      </c>
      <c r="AX167" s="497">
        <f t="shared" si="18"/>
        <v>1.1889643083838974</v>
      </c>
      <c r="AY167" s="497">
        <f t="shared" si="18"/>
        <v>1.1164379099944042</v>
      </c>
      <c r="AZ167" s="497">
        <f t="shared" si="18"/>
        <v>1.107647210372749</v>
      </c>
      <c r="BA167" s="497">
        <f t="shared" si="18"/>
        <v>1.0725110412946113</v>
      </c>
      <c r="BB167" s="497">
        <f t="shared" si="18"/>
        <v>0.29123929878114185</v>
      </c>
      <c r="BC167" s="497">
        <f t="shared" si="18"/>
        <v>0.23673497273233676</v>
      </c>
      <c r="BD167" s="497">
        <f t="shared" si="18"/>
        <v>0.35091089608095477</v>
      </c>
      <c r="BE167" s="497">
        <f t="shared" si="18"/>
        <v>0.31267652571059845</v>
      </c>
      <c r="BF167" s="497">
        <f t="shared" si="18"/>
        <v>0.34255919986305672</v>
      </c>
      <c r="BG167" s="497">
        <f t="shared" si="18"/>
        <v>0.31760629490911213</v>
      </c>
      <c r="BH167" s="497">
        <f t="shared" si="18"/>
        <v>0.31708487462369528</v>
      </c>
      <c r="BI167" s="540">
        <f t="shared" si="16"/>
        <v>-0.71701928977287799</v>
      </c>
      <c r="BJ167" s="491" t="s">
        <v>407</v>
      </c>
      <c r="BK167" s="491" t="s">
        <v>599</v>
      </c>
      <c r="BL167" s="491" t="s">
        <v>771</v>
      </c>
      <c r="BM167" s="491"/>
      <c r="BN167" s="468"/>
    </row>
    <row r="168" spans="1:66" s="409" customFormat="1" ht="102.75" thickBot="1" x14ac:dyDescent="0.25">
      <c r="A168" s="468">
        <v>167</v>
      </c>
      <c r="B168" s="469">
        <v>188</v>
      </c>
      <c r="C168" s="558"/>
      <c r="D168" s="559"/>
      <c r="E168" s="560">
        <v>6264</v>
      </c>
      <c r="F168" s="561">
        <v>1</v>
      </c>
      <c r="G168" s="558" t="s">
        <v>282</v>
      </c>
      <c r="H168" s="558" t="s">
        <v>9</v>
      </c>
      <c r="I168" s="585">
        <v>2408</v>
      </c>
      <c r="J168" s="562" t="s">
        <v>281</v>
      </c>
      <c r="K168" s="563">
        <v>70532215.825000003</v>
      </c>
      <c r="L168" s="563">
        <v>59229087.075000003</v>
      </c>
      <c r="M168" s="564">
        <v>84095132.549999997</v>
      </c>
      <c r="N168" s="563">
        <v>92378031.150000006</v>
      </c>
      <c r="O168" s="563">
        <v>75682741</v>
      </c>
      <c r="P168" s="563">
        <v>92852958.400000006</v>
      </c>
      <c r="Q168" s="563">
        <v>63881965.350000001</v>
      </c>
      <c r="R168" s="563">
        <v>95972917.839000002</v>
      </c>
      <c r="S168" s="563">
        <v>93784729.946999997</v>
      </c>
      <c r="T168" s="563">
        <v>85507034.192000002</v>
      </c>
      <c r="U168" s="563">
        <v>75267938.787</v>
      </c>
      <c r="V168" s="563">
        <v>86577936.924999997</v>
      </c>
      <c r="W168" s="563">
        <v>83112472.103</v>
      </c>
      <c r="X168" s="563">
        <v>55681186.501000002</v>
      </c>
      <c r="Y168" s="563">
        <v>82891079.133000001</v>
      </c>
      <c r="Z168" s="565">
        <v>51.5</v>
      </c>
      <c r="AA168" s="566">
        <f t="shared" si="14"/>
        <v>-1.4317753958995285E-2</v>
      </c>
      <c r="AB168" s="567"/>
      <c r="AC168" s="563">
        <v>38349.881999999998</v>
      </c>
      <c r="AD168" s="563">
        <v>29278.851999999999</v>
      </c>
      <c r="AE168" s="568">
        <v>43223.711000000003</v>
      </c>
      <c r="AF168" s="563">
        <v>48035.714</v>
      </c>
      <c r="AG168" s="563">
        <v>37823.298000000003</v>
      </c>
      <c r="AH168" s="563">
        <v>42981.911999999997</v>
      </c>
      <c r="AI168" s="563">
        <v>31051.88</v>
      </c>
      <c r="AJ168" s="563">
        <v>2301.8539999999998</v>
      </c>
      <c r="AK168" s="563">
        <v>2247.9569999999999</v>
      </c>
      <c r="AL168" s="563">
        <v>2767.8780000000002</v>
      </c>
      <c r="AM168" s="563">
        <v>3247.09</v>
      </c>
      <c r="AN168" s="563">
        <v>2009.462</v>
      </c>
      <c r="AO168" s="563">
        <v>1151.2629999999999</v>
      </c>
      <c r="AP168" s="563">
        <v>2903.0439999999999</v>
      </c>
      <c r="AQ168" s="563">
        <v>4410.2079999999996</v>
      </c>
      <c r="AR168" s="566">
        <f t="shared" si="15"/>
        <v>-0.89796785380135458</v>
      </c>
      <c r="AS168" s="569"/>
      <c r="AT168" s="570">
        <f t="shared" si="18"/>
        <v>1.0874429947061712</v>
      </c>
      <c r="AU168" s="571">
        <f t="shared" si="18"/>
        <v>0.98866463914681224</v>
      </c>
      <c r="AV168" s="572">
        <f t="shared" si="18"/>
        <v>1.0279717669581103</v>
      </c>
      <c r="AW168" s="571">
        <f t="shared" si="18"/>
        <v>1.0399813332674606</v>
      </c>
      <c r="AX168" s="571">
        <f t="shared" si="18"/>
        <v>0.99952241423179955</v>
      </c>
      <c r="AY168" s="571">
        <f t="shared" si="18"/>
        <v>0.92580597841242285</v>
      </c>
      <c r="AZ168" s="571">
        <f t="shared" si="18"/>
        <v>0.97216420408706161</v>
      </c>
      <c r="BA168" s="571">
        <f t="shared" si="18"/>
        <v>4.79688239522214E-2</v>
      </c>
      <c r="BB168" s="571">
        <f t="shared" si="18"/>
        <v>4.7938656991823175E-2</v>
      </c>
      <c r="BC168" s="571">
        <f t="shared" si="18"/>
        <v>6.4740357940258467E-2</v>
      </c>
      <c r="BD168" s="571">
        <f t="shared" si="18"/>
        <v>8.6280826931873555E-2</v>
      </c>
      <c r="BE168" s="571">
        <f t="shared" si="18"/>
        <v>4.6419724732889855E-2</v>
      </c>
      <c r="BF168" s="571">
        <f t="shared" si="18"/>
        <v>2.7703736175077494E-2</v>
      </c>
      <c r="BG168" s="571">
        <f t="shared" si="18"/>
        <v>0.10427378374732955</v>
      </c>
      <c r="BH168" s="571">
        <f t="shared" si="18"/>
        <v>0.10640971371415624</v>
      </c>
      <c r="BI168" s="573">
        <f t="shared" si="16"/>
        <v>-0.89648576241637934</v>
      </c>
      <c r="BJ168" s="562" t="s">
        <v>325</v>
      </c>
      <c r="BK168" s="562" t="s">
        <v>600</v>
      </c>
      <c r="BL168" s="491" t="s">
        <v>772</v>
      </c>
      <c r="BM168" s="562"/>
      <c r="BN168" s="468"/>
    </row>
    <row r="169" spans="1:66" s="37" customFormat="1" x14ac:dyDescent="0.2">
      <c r="A169" s="113"/>
      <c r="C169" s="19" t="s">
        <v>312</v>
      </c>
      <c r="F169" s="100"/>
      <c r="K169" s="101">
        <f t="shared" ref="K169:V169" si="19">SUM(K2:K168)</f>
        <v>5759636981.1590033</v>
      </c>
      <c r="L169" s="101">
        <f t="shared" si="19"/>
        <v>5415501289.5669994</v>
      </c>
      <c r="M169" s="102">
        <f t="shared" si="19"/>
        <v>5605838022.210001</v>
      </c>
      <c r="N169" s="101">
        <f t="shared" si="19"/>
        <v>5661534433.7675028</v>
      </c>
      <c r="O169" s="101">
        <f t="shared" si="19"/>
        <v>5567289036.8370018</v>
      </c>
      <c r="P169" s="101">
        <f t="shared" si="19"/>
        <v>5691854735.7535019</v>
      </c>
      <c r="Q169" s="101">
        <f t="shared" si="19"/>
        <v>5545837363.0490017</v>
      </c>
      <c r="R169" s="101">
        <f t="shared" si="19"/>
        <v>5615822253.5295048</v>
      </c>
      <c r="S169" s="101">
        <f t="shared" si="19"/>
        <v>5470399170.3045015</v>
      </c>
      <c r="T169" s="101">
        <f t="shared" si="19"/>
        <v>4748470894.5365009</v>
      </c>
      <c r="U169" s="101">
        <f t="shared" si="19"/>
        <v>5018538736.9040003</v>
      </c>
      <c r="V169" s="101">
        <f t="shared" si="19"/>
        <v>4519993592.4925003</v>
      </c>
      <c r="W169" s="101">
        <f>SUM(W2:W168)</f>
        <v>3856648242.7155008</v>
      </c>
      <c r="X169" s="101">
        <f>SUM(X2:X168)</f>
        <v>3881542001.3245006</v>
      </c>
      <c r="Y169" s="101">
        <f>SUM(Y2:Y168)</f>
        <v>3965045830.5020018</v>
      </c>
      <c r="AA169" s="70">
        <f t="shared" si="14"/>
        <v>-0.29269347155720105</v>
      </c>
      <c r="AB169" s="19"/>
      <c r="AC169" s="103">
        <f t="shared" ref="AC169:AQ169" si="20">SUM(AC2:AC168)</f>
        <v>4975086.4845000003</v>
      </c>
      <c r="AD169" s="103">
        <f t="shared" si="20"/>
        <v>4623166.5240000002</v>
      </c>
      <c r="AE169" s="121">
        <f t="shared" si="20"/>
        <v>4581447.1490000021</v>
      </c>
      <c r="AF169" s="103">
        <f t="shared" si="20"/>
        <v>4813180.8254999993</v>
      </c>
      <c r="AG169" s="103">
        <f t="shared" si="20"/>
        <v>4755350.3729999997</v>
      </c>
      <c r="AH169" s="103">
        <f t="shared" si="20"/>
        <v>4692301.3744999962</v>
      </c>
      <c r="AI169" s="103">
        <f t="shared" si="20"/>
        <v>4384553.4540000008</v>
      </c>
      <c r="AJ169" s="103">
        <f t="shared" si="20"/>
        <v>4039598.9355000006</v>
      </c>
      <c r="AK169" s="103">
        <f t="shared" si="20"/>
        <v>3187823.3069999991</v>
      </c>
      <c r="AL169" s="103">
        <f t="shared" si="20"/>
        <v>2201321.7665000004</v>
      </c>
      <c r="AM169" s="103">
        <f t="shared" si="20"/>
        <v>1658067.718000001</v>
      </c>
      <c r="AN169" s="103">
        <f t="shared" si="20"/>
        <v>1520651.6860000009</v>
      </c>
      <c r="AO169" s="103">
        <f t="shared" si="20"/>
        <v>944131.07850000064</v>
      </c>
      <c r="AP169" s="103">
        <f t="shared" si="20"/>
        <v>890464.11399999971</v>
      </c>
      <c r="AQ169" s="103">
        <f t="shared" si="20"/>
        <v>882678.7699999999</v>
      </c>
      <c r="AR169" s="70">
        <f t="shared" si="15"/>
        <v>-0.80733625396231767</v>
      </c>
      <c r="AS169" s="32"/>
      <c r="AT169" s="32"/>
      <c r="AU169" s="32"/>
      <c r="AV169" s="105"/>
      <c r="AW169" s="106"/>
      <c r="AX169" s="106"/>
      <c r="AY169" s="106"/>
      <c r="AZ169" s="106"/>
      <c r="BA169" s="106"/>
      <c r="BB169" s="106"/>
      <c r="BC169" s="106"/>
      <c r="BD169" s="106"/>
      <c r="BE169" s="106"/>
      <c r="BF169" s="106"/>
      <c r="BG169" s="106"/>
      <c r="BH169" s="106"/>
      <c r="BI169" s="18"/>
      <c r="BJ169" s="18"/>
      <c r="BK169" s="18"/>
      <c r="BL169" s="18"/>
      <c r="BM169" s="409"/>
    </row>
    <row r="170" spans="1:66" s="37" customFormat="1" x14ac:dyDescent="0.2">
      <c r="A170" s="113"/>
      <c r="F170" s="100"/>
      <c r="M170" s="107"/>
      <c r="AE170" s="122"/>
      <c r="AV170" s="105"/>
      <c r="AW170" s="106"/>
      <c r="AX170" s="106"/>
      <c r="AY170" s="106"/>
      <c r="AZ170" s="106"/>
      <c r="BA170" s="106"/>
      <c r="BB170" s="106"/>
      <c r="BC170" s="106"/>
      <c r="BD170" s="106"/>
      <c r="BE170" s="106"/>
      <c r="BF170" s="106"/>
      <c r="BG170" s="106"/>
      <c r="BH170" s="106"/>
      <c r="BI170" s="19"/>
      <c r="BJ170" s="19"/>
      <c r="BK170" s="19"/>
      <c r="BL170" s="19"/>
    </row>
  </sheetData>
  <mergeCells count="4">
    <mergeCell ref="BM39:BM40"/>
    <mergeCell ref="BM63:BM64"/>
    <mergeCell ref="BM82:BM85"/>
    <mergeCell ref="BM88:BM8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70"/>
  <sheetViews>
    <sheetView zoomScale="90" zoomScaleNormal="90" workbookViewId="0">
      <pane xSplit="30" ySplit="1" topLeftCell="AE153" activePane="bottomRight" state="frozen"/>
      <selection pane="topRight" activeCell="AE1" sqref="AE1"/>
      <selection pane="bottomLeft" activeCell="A2" sqref="A2"/>
      <selection pane="bottomRight" activeCell="AQ1" sqref="AQ1:AQ1048576"/>
    </sheetView>
  </sheetViews>
  <sheetFormatPr defaultRowHeight="12.75" x14ac:dyDescent="0.2"/>
  <cols>
    <col min="1" max="1" width="4" style="343" bestFit="1" customWidth="1"/>
    <col min="2" max="2" width="4.5703125" style="343" customWidth="1"/>
    <col min="3" max="3" width="8.28515625" style="343" customWidth="1"/>
    <col min="4" max="4" width="3.28515625" style="343" bestFit="1" customWidth="1"/>
    <col min="5" max="5" width="5.28515625" style="343" customWidth="1"/>
    <col min="6" max="6" width="5.7109375" style="356" customWidth="1"/>
    <col min="7" max="7" width="15.42578125" style="343" customWidth="1"/>
    <col min="8" max="8" width="15" style="343" customWidth="1"/>
    <col min="9" max="9" width="5.5703125" style="343" customWidth="1"/>
    <col min="10" max="10" width="11.140625" style="343" customWidth="1"/>
    <col min="11" max="12" width="12.7109375" style="343" hidden="1" customWidth="1"/>
    <col min="13" max="13" width="12.7109375" style="357" hidden="1" customWidth="1"/>
    <col min="14" max="25" width="12.7109375" style="343" hidden="1" customWidth="1"/>
    <col min="26" max="26" width="6.5703125" style="343" bestFit="1" customWidth="1"/>
    <col min="27" max="27" width="6.28515625" style="343" bestFit="1" customWidth="1"/>
    <col min="28" max="28" width="3.28515625" style="343" bestFit="1" customWidth="1"/>
    <col min="29" max="30" width="9.140625" style="343" bestFit="1" customWidth="1"/>
    <col min="31" max="31" width="10.140625" style="358" customWidth="1"/>
    <col min="32" max="40" width="9.140625" style="343" hidden="1" customWidth="1"/>
    <col min="41" max="42" width="7.5703125" style="343" hidden="1" customWidth="1"/>
    <col min="43" max="43" width="10.140625" style="343" customWidth="1"/>
    <col min="44" max="44" width="8.140625" style="343" customWidth="1"/>
    <col min="45" max="45" width="10.28515625" style="343" customWidth="1"/>
    <col min="46" max="46" width="9.140625" style="359" bestFit="1" customWidth="1"/>
    <col min="47" max="47" width="10.28515625" style="343" customWidth="1"/>
    <col min="48" max="48" width="3.28515625" style="343" bestFit="1" customWidth="1"/>
    <col min="49" max="50" width="5.5703125" style="343" hidden="1" customWidth="1"/>
    <col min="51" max="51" width="5.5703125" style="360" hidden="1" customWidth="1"/>
    <col min="52" max="63" width="5.5703125" style="361" hidden="1" customWidth="1"/>
    <col min="64" max="64" width="8.140625" style="362" hidden="1" customWidth="1"/>
    <col min="65" max="65" width="39.85546875" style="339" customWidth="1"/>
    <col min="66" max="67" width="36.42578125" style="362" customWidth="1"/>
    <col min="68" max="68" width="43.28515625" style="343" customWidth="1"/>
    <col min="69" max="69" width="28.42578125" style="343" customWidth="1"/>
    <col min="70" max="16384" width="9.140625" style="343"/>
  </cols>
  <sheetData>
    <row r="1" spans="1:69" ht="191.25" x14ac:dyDescent="0.2">
      <c r="B1" s="363" t="s">
        <v>0</v>
      </c>
      <c r="C1" s="364" t="s">
        <v>4</v>
      </c>
      <c r="D1" s="364" t="s">
        <v>5</v>
      </c>
      <c r="E1" s="364" t="s">
        <v>302</v>
      </c>
      <c r="F1" s="364" t="s">
        <v>344</v>
      </c>
      <c r="G1" s="364" t="s">
        <v>2</v>
      </c>
      <c r="H1" s="364" t="s">
        <v>3</v>
      </c>
      <c r="I1" s="364" t="s">
        <v>6</v>
      </c>
      <c r="J1" s="364" t="s">
        <v>1</v>
      </c>
      <c r="K1" s="364" t="s">
        <v>426</v>
      </c>
      <c r="L1" s="364" t="s">
        <v>427</v>
      </c>
      <c r="M1" s="364" t="s">
        <v>316</v>
      </c>
      <c r="N1" s="364" t="s">
        <v>418</v>
      </c>
      <c r="O1" s="364" t="s">
        <v>419</v>
      </c>
      <c r="P1" s="364" t="s">
        <v>420</v>
      </c>
      <c r="Q1" s="364" t="s">
        <v>421</v>
      </c>
      <c r="R1" s="364" t="s">
        <v>422</v>
      </c>
      <c r="S1" s="364" t="s">
        <v>423</v>
      </c>
      <c r="T1" s="364" t="s">
        <v>424</v>
      </c>
      <c r="U1" s="364" t="s">
        <v>425</v>
      </c>
      <c r="V1" s="365" t="s">
        <v>317</v>
      </c>
      <c r="W1" s="365" t="s">
        <v>417</v>
      </c>
      <c r="X1" s="365" t="s">
        <v>459</v>
      </c>
      <c r="Y1" s="365" t="s">
        <v>464</v>
      </c>
      <c r="Z1" s="364" t="s">
        <v>303</v>
      </c>
      <c r="AA1" s="344" t="s">
        <v>466</v>
      </c>
      <c r="AB1" s="366" t="s">
        <v>409</v>
      </c>
      <c r="AC1" s="366" t="s">
        <v>429</v>
      </c>
      <c r="AD1" s="366" t="s">
        <v>430</v>
      </c>
      <c r="AE1" s="385" t="s">
        <v>310</v>
      </c>
      <c r="AF1" s="366" t="s">
        <v>431</v>
      </c>
      <c r="AG1" s="366" t="s">
        <v>432</v>
      </c>
      <c r="AH1" s="366" t="s">
        <v>433</v>
      </c>
      <c r="AI1" s="366" t="s">
        <v>434</v>
      </c>
      <c r="AJ1" s="366" t="s">
        <v>435</v>
      </c>
      <c r="AK1" s="366" t="s">
        <v>436</v>
      </c>
      <c r="AL1" s="366" t="s">
        <v>437</v>
      </c>
      <c r="AM1" s="366" t="s">
        <v>438</v>
      </c>
      <c r="AN1" s="367" t="s">
        <v>311</v>
      </c>
      <c r="AO1" s="367" t="s">
        <v>428</v>
      </c>
      <c r="AP1" s="367" t="s">
        <v>457</v>
      </c>
      <c r="AQ1" s="385" t="s">
        <v>311</v>
      </c>
      <c r="AR1" s="367" t="s">
        <v>465</v>
      </c>
      <c r="AS1" s="344" t="s">
        <v>466</v>
      </c>
      <c r="AT1" s="386" t="s">
        <v>773</v>
      </c>
      <c r="AU1" s="344" t="s">
        <v>774</v>
      </c>
      <c r="AV1" s="344" t="s">
        <v>777</v>
      </c>
      <c r="AW1" s="368" t="s">
        <v>440</v>
      </c>
      <c r="AX1" s="368" t="s">
        <v>441</v>
      </c>
      <c r="AY1" s="368" t="s">
        <v>318</v>
      </c>
      <c r="AZ1" s="368" t="s">
        <v>442</v>
      </c>
      <c r="BA1" s="368" t="s">
        <v>443</v>
      </c>
      <c r="BB1" s="368" t="s">
        <v>444</v>
      </c>
      <c r="BC1" s="368" t="s">
        <v>445</v>
      </c>
      <c r="BD1" s="368" t="s">
        <v>446</v>
      </c>
      <c r="BE1" s="368" t="s">
        <v>447</v>
      </c>
      <c r="BF1" s="368" t="s">
        <v>448</v>
      </c>
      <c r="BG1" s="368" t="s">
        <v>449</v>
      </c>
      <c r="BH1" s="368" t="s">
        <v>319</v>
      </c>
      <c r="BI1" s="368" t="s">
        <v>439</v>
      </c>
      <c r="BJ1" s="368" t="s">
        <v>460</v>
      </c>
      <c r="BK1" s="368" t="s">
        <v>467</v>
      </c>
      <c r="BL1" s="344" t="s">
        <v>468</v>
      </c>
      <c r="BM1" s="369" t="s">
        <v>408</v>
      </c>
      <c r="BN1" s="369" t="s">
        <v>474</v>
      </c>
      <c r="BO1" s="369" t="s">
        <v>675</v>
      </c>
      <c r="BP1" s="369" t="s">
        <v>667</v>
      </c>
      <c r="BQ1" s="369" t="s">
        <v>668</v>
      </c>
    </row>
    <row r="2" spans="1:69" s="340" customFormat="1" ht="38.25" x14ac:dyDescent="0.2">
      <c r="A2" s="340">
        <v>1</v>
      </c>
      <c r="B2" s="370">
        <v>9</v>
      </c>
      <c r="C2" s="220" t="s">
        <v>10</v>
      </c>
      <c r="D2" s="345">
        <v>10</v>
      </c>
      <c r="E2" s="345">
        <v>593</v>
      </c>
      <c r="F2" s="345">
        <v>5</v>
      </c>
      <c r="G2" s="220" t="s">
        <v>8</v>
      </c>
      <c r="H2" s="220" t="s">
        <v>40</v>
      </c>
      <c r="I2" s="345">
        <v>3148</v>
      </c>
      <c r="J2" s="220" t="s">
        <v>7</v>
      </c>
      <c r="K2" s="371">
        <v>5077423.3</v>
      </c>
      <c r="L2" s="371">
        <v>14197272</v>
      </c>
      <c r="M2" s="371">
        <v>7094150.9500000002</v>
      </c>
      <c r="N2" s="371">
        <v>11274929.275</v>
      </c>
      <c r="O2" s="371">
        <v>5325223.75</v>
      </c>
      <c r="P2" s="371">
        <v>6758529.6500000004</v>
      </c>
      <c r="Q2" s="371">
        <v>1319833.375</v>
      </c>
      <c r="R2" s="371">
        <v>2179334.375</v>
      </c>
      <c r="S2" s="371">
        <v>926174.875</v>
      </c>
      <c r="T2" s="371">
        <v>594682.07499999995</v>
      </c>
      <c r="U2" s="371">
        <v>937879.75</v>
      </c>
      <c r="V2" s="371">
        <v>2221231.5</v>
      </c>
      <c r="W2" s="371">
        <v>5699252.3499999996</v>
      </c>
      <c r="X2" s="371">
        <v>2309406.35</v>
      </c>
      <c r="Y2" s="371">
        <v>5511353.1979999999</v>
      </c>
      <c r="Z2" s="372">
        <v>72</v>
      </c>
      <c r="AA2" s="123">
        <f t="shared" ref="AA2:AA65" si="0">(Y2-M2)/M2</f>
        <v>-0.22311306358655933</v>
      </c>
      <c r="AB2" s="345"/>
      <c r="AC2" s="371">
        <v>1698.0640000000001</v>
      </c>
      <c r="AD2" s="371">
        <v>4529.0829999999996</v>
      </c>
      <c r="AE2" s="373">
        <v>2132.4749999999999</v>
      </c>
      <c r="AF2" s="371">
        <v>3858.8919999999998</v>
      </c>
      <c r="AG2" s="371">
        <v>1596.02</v>
      </c>
      <c r="AH2" s="371">
        <v>2042.1030000000001</v>
      </c>
      <c r="AI2" s="371">
        <v>238.92599999999999</v>
      </c>
      <c r="AJ2" s="371">
        <v>510.57799999999997</v>
      </c>
      <c r="AK2" s="371">
        <v>176.50399999999999</v>
      </c>
      <c r="AL2" s="371">
        <v>150.328</v>
      </c>
      <c r="AM2" s="371">
        <v>36.984000000000002</v>
      </c>
      <c r="AN2" s="371">
        <v>55.177</v>
      </c>
      <c r="AO2" s="371">
        <v>24.381</v>
      </c>
      <c r="AP2" s="371">
        <v>20.527999999999999</v>
      </c>
      <c r="AQ2" s="1088"/>
      <c r="AR2" s="371">
        <v>10.367000000000001</v>
      </c>
      <c r="AS2" s="123">
        <f t="shared" ref="AS2:AS65" si="1">(AR2-AE2)/AE2</f>
        <v>-0.99513851276099363</v>
      </c>
      <c r="AT2" s="127">
        <v>117.96599999999999</v>
      </c>
      <c r="AU2" s="123">
        <f>(AT2-AE2)/AE2</f>
        <v>-0.9446811803186439</v>
      </c>
      <c r="AV2" s="123"/>
      <c r="AW2" s="374">
        <f t="shared" ref="AW2:AW33" si="2">IF(K2=0,0,AC2*2000/K2)</f>
        <v>0.66886840023757721</v>
      </c>
      <c r="AX2" s="374">
        <f t="shared" ref="AX2:AX33" si="3">IF(L2=0,0,AD2*2000/L2)</f>
        <v>0.638021586118798</v>
      </c>
      <c r="AY2" s="375">
        <f t="shared" ref="AY2:AY33" si="4">IF(M2=0,0,AE2*2000/M2)</f>
        <v>0.60119245136727739</v>
      </c>
      <c r="AZ2" s="374">
        <f t="shared" ref="AZ2:AZ33" si="5">IF(N2=0,0,AF2*2000/N2)</f>
        <v>0.68450841790313577</v>
      </c>
      <c r="BA2" s="374">
        <f t="shared" ref="BA2:BA33" si="6">IF(O2=0,0,AG2*2000/O2)</f>
        <v>0.59941894460303191</v>
      </c>
      <c r="BB2" s="374">
        <f t="shared" ref="BB2:BB33" si="7">IF(P2=0,0,AH2*2000/P2)</f>
        <v>0.6043039257806615</v>
      </c>
      <c r="BC2" s="374">
        <f t="shared" ref="BC2:BC33" si="8">IF(Q2=0,0,AI2*2000/Q2)</f>
        <v>0.36205479346966807</v>
      </c>
      <c r="BD2" s="374">
        <f t="shared" ref="BD2:BD33" si="9">IF(R2=0,0,AJ2*2000/R2)</f>
        <v>0.46856325110734787</v>
      </c>
      <c r="BE2" s="374">
        <f t="shared" ref="BE2:BE33" si="10">IF(S2=0,0,AK2*2000/S2)</f>
        <v>0.38114616313684824</v>
      </c>
      <c r="BF2" s="374">
        <f t="shared" ref="BF2:BF33" si="11">IF(T2=0,0,AL2*2000/T2)</f>
        <v>0.5055743440728393</v>
      </c>
      <c r="BG2" s="374">
        <f t="shared" ref="BG2:BG33" si="12">IF(U2=0,0,AM2*2000/U2)</f>
        <v>7.8867253504513776E-2</v>
      </c>
      <c r="BH2" s="374">
        <f t="shared" ref="BH2:BH33" si="13">IF(V2=0,0,AN2*2000/V2)</f>
        <v>4.9681449232103901E-2</v>
      </c>
      <c r="BI2" s="374">
        <f t="shared" ref="BI2:BI33" si="14">IF(W2=0,0,AO2*2000/W2)</f>
        <v>8.5558590856219946E-3</v>
      </c>
      <c r="BJ2" s="374">
        <f t="shared" ref="BJ2:BJ33" si="15">IF(X2=0,0,AP2*2000/X2)</f>
        <v>1.7777728895566603E-2</v>
      </c>
      <c r="BK2" s="374">
        <f t="shared" ref="BK2:BK33" si="16">IF(Y2=0,0,AR2*2000/Y2)</f>
        <v>3.7620524860435558E-3</v>
      </c>
      <c r="BL2" s="123">
        <f t="shared" ref="BL2:BL65" si="17">(BK2-AY2)/AY2</f>
        <v>-0.99374234909721904</v>
      </c>
      <c r="BM2" s="220" t="s">
        <v>375</v>
      </c>
      <c r="BN2" s="220" t="s">
        <v>601</v>
      </c>
      <c r="BO2" s="220" t="s">
        <v>676</v>
      </c>
      <c r="BP2" s="220"/>
      <c r="BQ2" s="221"/>
    </row>
    <row r="3" spans="1:69" s="340" customFormat="1" ht="89.25" x14ac:dyDescent="0.2">
      <c r="A3" s="340">
        <v>2</v>
      </c>
      <c r="B3" s="370">
        <v>10</v>
      </c>
      <c r="C3" s="220"/>
      <c r="D3" s="345"/>
      <c r="E3" s="345">
        <v>594</v>
      </c>
      <c r="F3" s="345">
        <v>4</v>
      </c>
      <c r="G3" s="220" t="s">
        <v>12</v>
      </c>
      <c r="H3" s="220" t="s">
        <v>9</v>
      </c>
      <c r="I3" s="345">
        <v>1619</v>
      </c>
      <c r="J3" s="220" t="s">
        <v>15</v>
      </c>
      <c r="K3" s="371">
        <v>16368780.050000001</v>
      </c>
      <c r="L3" s="371">
        <v>15625458.125</v>
      </c>
      <c r="M3" s="371">
        <v>14843934.074999999</v>
      </c>
      <c r="N3" s="371">
        <v>12776113.35</v>
      </c>
      <c r="O3" s="371">
        <v>17071825.350000001</v>
      </c>
      <c r="P3" s="371">
        <v>19672773.649999999</v>
      </c>
      <c r="Q3" s="371">
        <v>16976282.774999999</v>
      </c>
      <c r="R3" s="371">
        <v>17610270.975000001</v>
      </c>
      <c r="S3" s="371">
        <v>23232280.649999999</v>
      </c>
      <c r="T3" s="371">
        <v>14913659.800000001</v>
      </c>
      <c r="U3" s="371">
        <v>14054148.800000001</v>
      </c>
      <c r="V3" s="371">
        <v>10918656.975</v>
      </c>
      <c r="W3" s="371">
        <v>11850171.675000001</v>
      </c>
      <c r="X3" s="371">
        <v>14173547.300000001</v>
      </c>
      <c r="Y3" s="371">
        <v>8550173.7530000005</v>
      </c>
      <c r="Z3" s="372">
        <v>45</v>
      </c>
      <c r="AA3" s="123">
        <f t="shared" si="0"/>
        <v>-0.42399543747636853</v>
      </c>
      <c r="AB3" s="345"/>
      <c r="AC3" s="371">
        <v>8677.6209999999992</v>
      </c>
      <c r="AD3" s="371">
        <v>8260.2440000000006</v>
      </c>
      <c r="AE3" s="373">
        <v>7490.7309999999998</v>
      </c>
      <c r="AF3" s="371">
        <v>6372.6059999999998</v>
      </c>
      <c r="AG3" s="371">
        <v>8154.6890000000003</v>
      </c>
      <c r="AH3" s="371">
        <v>8792.0280000000002</v>
      </c>
      <c r="AI3" s="371">
        <v>8557.8919999999998</v>
      </c>
      <c r="AJ3" s="371">
        <v>8007.4440000000004</v>
      </c>
      <c r="AK3" s="371">
        <v>11928.245999999999</v>
      </c>
      <c r="AL3" s="371">
        <v>8205.9470000000001</v>
      </c>
      <c r="AM3" s="371">
        <v>7689.6030000000001</v>
      </c>
      <c r="AN3" s="371">
        <v>5956.7830000000004</v>
      </c>
      <c r="AO3" s="371">
        <v>692.01</v>
      </c>
      <c r="AP3" s="371">
        <v>958.75900000000001</v>
      </c>
      <c r="AQ3" s="1071">
        <v>5956.7830000000004</v>
      </c>
      <c r="AR3" s="371">
        <v>752.77200000000005</v>
      </c>
      <c r="AS3" s="123">
        <f t="shared" si="1"/>
        <v>-0.89950620306616269</v>
      </c>
      <c r="AT3" s="127">
        <v>649.66</v>
      </c>
      <c r="AU3" s="123">
        <f>(AT3-AE3)/AE3</f>
        <v>-0.91327148178195161</v>
      </c>
      <c r="AV3" s="123"/>
      <c r="AW3" s="374">
        <f t="shared" si="2"/>
        <v>1.0602648424003962</v>
      </c>
      <c r="AX3" s="374">
        <f t="shared" si="3"/>
        <v>1.0572802325435819</v>
      </c>
      <c r="AY3" s="375">
        <f t="shared" si="4"/>
        <v>1.0092649242650318</v>
      </c>
      <c r="AZ3" s="374">
        <f t="shared" si="5"/>
        <v>0.99758131842185016</v>
      </c>
      <c r="BA3" s="374">
        <f t="shared" si="6"/>
        <v>0.95533885015992148</v>
      </c>
      <c r="BB3" s="374">
        <f t="shared" si="7"/>
        <v>0.89382698712644426</v>
      </c>
      <c r="BC3" s="374">
        <f t="shared" si="8"/>
        <v>1.008217418786487</v>
      </c>
      <c r="BD3" s="374">
        <f t="shared" si="9"/>
        <v>0.90940610867005689</v>
      </c>
      <c r="BE3" s="374">
        <f t="shared" si="10"/>
        <v>1.0268682769205442</v>
      </c>
      <c r="BF3" s="374">
        <f t="shared" si="11"/>
        <v>1.1004605321626015</v>
      </c>
      <c r="BG3" s="374">
        <f t="shared" si="12"/>
        <v>1.0942822805462256</v>
      </c>
      <c r="BH3" s="374">
        <f t="shared" si="13"/>
        <v>1.0911200917180568</v>
      </c>
      <c r="BI3" s="374">
        <f t="shared" si="14"/>
        <v>0.11679324468520833</v>
      </c>
      <c r="BJ3" s="374">
        <f t="shared" si="15"/>
        <v>0.13528850325281661</v>
      </c>
      <c r="BK3" s="374">
        <f t="shared" si="16"/>
        <v>0.1760834391782681</v>
      </c>
      <c r="BL3" s="123">
        <f t="shared" si="17"/>
        <v>-0.82553298450702051</v>
      </c>
      <c r="BM3" s="220" t="s">
        <v>469</v>
      </c>
      <c r="BN3" s="220" t="s">
        <v>483</v>
      </c>
      <c r="BO3" s="220" t="s">
        <v>680</v>
      </c>
      <c r="BP3" s="220"/>
      <c r="BQ3" s="221"/>
    </row>
    <row r="4" spans="1:69" s="340" customFormat="1" ht="38.25" x14ac:dyDescent="0.2">
      <c r="A4" s="340">
        <v>3</v>
      </c>
      <c r="B4" s="370">
        <v>11</v>
      </c>
      <c r="C4" s="220"/>
      <c r="D4" s="345"/>
      <c r="E4" s="345"/>
      <c r="F4" s="345">
        <v>3</v>
      </c>
      <c r="G4" s="376"/>
      <c r="H4" s="220"/>
      <c r="I4" s="345">
        <v>2866</v>
      </c>
      <c r="J4" s="220" t="s">
        <v>14</v>
      </c>
      <c r="K4" s="371">
        <v>6968201.2000000002</v>
      </c>
      <c r="L4" s="371">
        <v>4110433.05</v>
      </c>
      <c r="M4" s="371">
        <v>4313714.6500000004</v>
      </c>
      <c r="N4" s="371">
        <v>7438967.875</v>
      </c>
      <c r="O4" s="371">
        <v>9189413</v>
      </c>
      <c r="P4" s="371">
        <v>9345540.0500000007</v>
      </c>
      <c r="Q4" s="371">
        <v>8609175.375</v>
      </c>
      <c r="R4" s="371">
        <v>11325421.824999999</v>
      </c>
      <c r="S4" s="371">
        <v>8201848.3499999996</v>
      </c>
      <c r="T4" s="371">
        <v>5326660.9249999998</v>
      </c>
      <c r="U4" s="371">
        <v>5850326.5250000004</v>
      </c>
      <c r="V4" s="371">
        <v>4431117.45</v>
      </c>
      <c r="W4" s="371">
        <v>2796814.3250000002</v>
      </c>
      <c r="X4" s="371">
        <v>1722476.7250000001</v>
      </c>
      <c r="Y4" s="371">
        <v>0</v>
      </c>
      <c r="Z4" s="372">
        <v>64</v>
      </c>
      <c r="AA4" s="123">
        <f t="shared" si="0"/>
        <v>-1</v>
      </c>
      <c r="AB4" s="345"/>
      <c r="AC4" s="371">
        <v>7409.3519999999999</v>
      </c>
      <c r="AD4" s="371">
        <v>4504.3689999999997</v>
      </c>
      <c r="AE4" s="373">
        <v>4682.0910000000003</v>
      </c>
      <c r="AF4" s="371">
        <v>8049.4579999999996</v>
      </c>
      <c r="AG4" s="371">
        <v>8060.366</v>
      </c>
      <c r="AH4" s="371">
        <v>5951.78</v>
      </c>
      <c r="AI4" s="371">
        <v>5867.1750000000002</v>
      </c>
      <c r="AJ4" s="371">
        <v>7590.277</v>
      </c>
      <c r="AK4" s="371">
        <v>6264.6769999999997</v>
      </c>
      <c r="AL4" s="371">
        <v>4176.7560000000003</v>
      </c>
      <c r="AM4" s="371">
        <v>4129.3549999999996</v>
      </c>
      <c r="AN4" s="371">
        <v>3061.009</v>
      </c>
      <c r="AO4" s="371">
        <v>1904.54</v>
      </c>
      <c r="AP4" s="371">
        <v>1189.0319999999999</v>
      </c>
      <c r="AQ4" s="1072">
        <v>3061.009</v>
      </c>
      <c r="AR4" s="371">
        <v>0</v>
      </c>
      <c r="AS4" s="123">
        <f t="shared" si="1"/>
        <v>-1</v>
      </c>
      <c r="AT4" s="127">
        <v>0</v>
      </c>
      <c r="AU4" s="123">
        <f>(AT4-AE4)/AE4</f>
        <v>-1</v>
      </c>
      <c r="AV4" s="123"/>
      <c r="AW4" s="374">
        <f t="shared" si="2"/>
        <v>2.1266182727329972</v>
      </c>
      <c r="AX4" s="374">
        <f t="shared" si="3"/>
        <v>2.1916761300856122</v>
      </c>
      <c r="AY4" s="375">
        <f t="shared" si="4"/>
        <v>2.1707931005589347</v>
      </c>
      <c r="AZ4" s="374">
        <f t="shared" si="5"/>
        <v>2.1641330182515408</v>
      </c>
      <c r="BA4" s="374">
        <f t="shared" si="6"/>
        <v>1.7542722260932226</v>
      </c>
      <c r="BB4" s="374">
        <f t="shared" si="7"/>
        <v>1.2737155837238106</v>
      </c>
      <c r="BC4" s="374">
        <f t="shared" si="8"/>
        <v>1.3630051066302038</v>
      </c>
      <c r="BD4" s="374">
        <f t="shared" si="9"/>
        <v>1.3403963432505528</v>
      </c>
      <c r="BE4" s="374">
        <f t="shared" si="10"/>
        <v>1.5276256601354987</v>
      </c>
      <c r="BF4" s="374">
        <f t="shared" si="11"/>
        <v>1.5682454951832703</v>
      </c>
      <c r="BG4" s="374">
        <f t="shared" si="12"/>
        <v>1.4116665052298083</v>
      </c>
      <c r="BH4" s="374">
        <f t="shared" si="13"/>
        <v>1.3815968701077874</v>
      </c>
      <c r="BI4" s="374">
        <f t="shared" si="14"/>
        <v>1.3619352439493815</v>
      </c>
      <c r="BJ4" s="374">
        <f t="shared" si="15"/>
        <v>1.3806073344764642</v>
      </c>
      <c r="BK4" s="374">
        <f t="shared" si="16"/>
        <v>0</v>
      </c>
      <c r="BL4" s="123">
        <f t="shared" si="17"/>
        <v>-1</v>
      </c>
      <c r="BM4" s="220" t="s">
        <v>470</v>
      </c>
      <c r="BN4" s="220" t="s">
        <v>482</v>
      </c>
      <c r="BO4" s="220"/>
      <c r="BP4" s="220"/>
      <c r="BQ4" s="221"/>
    </row>
    <row r="5" spans="1:69" s="340" customFormat="1" ht="51" x14ac:dyDescent="0.2">
      <c r="A5" s="340">
        <v>4</v>
      </c>
      <c r="B5" s="370">
        <v>12</v>
      </c>
      <c r="C5" s="220"/>
      <c r="D5" s="345"/>
      <c r="E5" s="345"/>
      <c r="F5" s="345">
        <v>2</v>
      </c>
      <c r="G5" s="220"/>
      <c r="H5" s="220"/>
      <c r="I5" s="345">
        <v>3297</v>
      </c>
      <c r="J5" s="220" t="s">
        <v>13</v>
      </c>
      <c r="K5" s="371">
        <v>5426843.5250000004</v>
      </c>
      <c r="L5" s="371">
        <v>5240961.3250000002</v>
      </c>
      <c r="M5" s="371">
        <v>3571737.2749999999</v>
      </c>
      <c r="N5" s="371">
        <v>4491553.4749999996</v>
      </c>
      <c r="O5" s="371">
        <v>4199221.375</v>
      </c>
      <c r="P5" s="371">
        <v>4170352.4750000001</v>
      </c>
      <c r="Q5" s="371">
        <v>5011687.5250000004</v>
      </c>
      <c r="R5" s="371">
        <v>5273245.1500000004</v>
      </c>
      <c r="S5" s="371">
        <v>4517469.2249999996</v>
      </c>
      <c r="T5" s="371">
        <v>1361116.425</v>
      </c>
      <c r="U5" s="371">
        <v>762638.9</v>
      </c>
      <c r="V5" s="371">
        <v>0</v>
      </c>
      <c r="W5" s="371">
        <v>0</v>
      </c>
      <c r="X5" s="371">
        <v>0</v>
      </c>
      <c r="Y5" s="371">
        <v>0</v>
      </c>
      <c r="Z5" s="372">
        <v>74</v>
      </c>
      <c r="AA5" s="123">
        <f t="shared" si="0"/>
        <v>-1</v>
      </c>
      <c r="AB5" s="345"/>
      <c r="AC5" s="371">
        <v>5771.0079999999998</v>
      </c>
      <c r="AD5" s="371">
        <v>5686.2520000000004</v>
      </c>
      <c r="AE5" s="373">
        <v>3833.3180000000002</v>
      </c>
      <c r="AF5" s="371">
        <v>4757.2569999999996</v>
      </c>
      <c r="AG5" s="371">
        <v>3715.9609999999998</v>
      </c>
      <c r="AH5" s="371">
        <v>2934.7950000000001</v>
      </c>
      <c r="AI5" s="371">
        <v>3538.721</v>
      </c>
      <c r="AJ5" s="371">
        <v>3636.636</v>
      </c>
      <c r="AK5" s="371">
        <v>3341.328</v>
      </c>
      <c r="AL5" s="371">
        <v>959.89599999999996</v>
      </c>
      <c r="AM5" s="371">
        <v>491.42</v>
      </c>
      <c r="AN5" s="371">
        <v>0</v>
      </c>
      <c r="AO5" s="371">
        <v>0</v>
      </c>
      <c r="AP5" s="371">
        <v>0</v>
      </c>
      <c r="AQ5" s="1088"/>
      <c r="AR5" s="371">
        <v>0</v>
      </c>
      <c r="AS5" s="123">
        <f t="shared" si="1"/>
        <v>-1</v>
      </c>
      <c r="AT5" s="127">
        <v>0</v>
      </c>
      <c r="AU5" s="123">
        <f t="shared" ref="AU5:AU68" si="18">(AT5-AE5)/AE5</f>
        <v>-1</v>
      </c>
      <c r="AV5" s="123"/>
      <c r="AW5" s="374">
        <f t="shared" si="2"/>
        <v>2.1268378103826016</v>
      </c>
      <c r="AX5" s="374">
        <f t="shared" si="3"/>
        <v>2.1699270982504339</v>
      </c>
      <c r="AY5" s="375">
        <f t="shared" si="4"/>
        <v>2.1464725453525975</v>
      </c>
      <c r="AZ5" s="374">
        <f t="shared" si="5"/>
        <v>2.1183125288294606</v>
      </c>
      <c r="BA5" s="374">
        <f t="shared" si="6"/>
        <v>1.7698333420204597</v>
      </c>
      <c r="BB5" s="374">
        <f t="shared" si="7"/>
        <v>1.407456572360829</v>
      </c>
      <c r="BC5" s="374">
        <f t="shared" si="8"/>
        <v>1.4121874048801555</v>
      </c>
      <c r="BD5" s="374">
        <f t="shared" si="9"/>
        <v>1.3792781850849472</v>
      </c>
      <c r="BE5" s="374">
        <f t="shared" si="10"/>
        <v>1.4792919812309293</v>
      </c>
      <c r="BF5" s="374">
        <f t="shared" si="11"/>
        <v>1.4104539220441779</v>
      </c>
      <c r="BG5" s="374">
        <f t="shared" si="12"/>
        <v>1.288735730632151</v>
      </c>
      <c r="BH5" s="374">
        <f t="shared" si="13"/>
        <v>0</v>
      </c>
      <c r="BI5" s="374">
        <f t="shared" si="14"/>
        <v>0</v>
      </c>
      <c r="BJ5" s="374">
        <f t="shared" si="15"/>
        <v>0</v>
      </c>
      <c r="BK5" s="374">
        <f t="shared" si="16"/>
        <v>0</v>
      </c>
      <c r="BL5" s="123">
        <f t="shared" si="17"/>
        <v>-1</v>
      </c>
      <c r="BM5" s="220" t="s">
        <v>475</v>
      </c>
      <c r="BN5" s="220" t="s">
        <v>481</v>
      </c>
      <c r="BO5" s="220" t="s">
        <v>677</v>
      </c>
      <c r="BP5" s="220"/>
      <c r="BQ5" s="221"/>
    </row>
    <row r="6" spans="1:69" s="340" customFormat="1" ht="51" x14ac:dyDescent="0.2">
      <c r="A6" s="340">
        <v>5</v>
      </c>
      <c r="B6" s="370">
        <v>13</v>
      </c>
      <c r="C6" s="220"/>
      <c r="D6" s="345"/>
      <c r="E6" s="345"/>
      <c r="F6" s="345">
        <v>1</v>
      </c>
      <c r="G6" s="220"/>
      <c r="H6" s="220"/>
      <c r="I6" s="345">
        <v>8006</v>
      </c>
      <c r="J6" s="220" t="s">
        <v>11</v>
      </c>
      <c r="K6" s="371">
        <v>5357728.875</v>
      </c>
      <c r="L6" s="371">
        <v>4190055.85</v>
      </c>
      <c r="M6" s="371">
        <v>3551160.4249999998</v>
      </c>
      <c r="N6" s="371">
        <v>4576885.05</v>
      </c>
      <c r="O6" s="371">
        <v>4580328.7750000004</v>
      </c>
      <c r="P6" s="371">
        <v>4535758.0750000002</v>
      </c>
      <c r="Q6" s="371">
        <v>4222331.125</v>
      </c>
      <c r="R6" s="371">
        <v>6467250.4249999998</v>
      </c>
      <c r="S6" s="371">
        <v>4096292.2</v>
      </c>
      <c r="T6" s="371">
        <v>1255119.875</v>
      </c>
      <c r="U6" s="371">
        <v>2159892.0750000002</v>
      </c>
      <c r="V6" s="371">
        <v>268457.65000000002</v>
      </c>
      <c r="W6" s="371">
        <v>0</v>
      </c>
      <c r="X6" s="371">
        <v>0</v>
      </c>
      <c r="Y6" s="371">
        <v>0</v>
      </c>
      <c r="Z6" s="372">
        <v>95</v>
      </c>
      <c r="AA6" s="123">
        <f t="shared" si="0"/>
        <v>-1</v>
      </c>
      <c r="AB6" s="345"/>
      <c r="AC6" s="371">
        <v>5690.9570000000003</v>
      </c>
      <c r="AD6" s="371">
        <v>4516.0129999999999</v>
      </c>
      <c r="AE6" s="373">
        <v>3949.636</v>
      </c>
      <c r="AF6" s="371">
        <v>5001.3360000000002</v>
      </c>
      <c r="AG6" s="371">
        <v>4270.9639999999999</v>
      </c>
      <c r="AH6" s="371">
        <v>3037.1669999999999</v>
      </c>
      <c r="AI6" s="371">
        <v>2741.4690000000001</v>
      </c>
      <c r="AJ6" s="371">
        <v>4335.0020000000004</v>
      </c>
      <c r="AK6" s="371">
        <v>3108.7820000000002</v>
      </c>
      <c r="AL6" s="371">
        <v>886.89499999999998</v>
      </c>
      <c r="AM6" s="371">
        <v>1533.2449999999999</v>
      </c>
      <c r="AN6" s="371">
        <v>176.46600000000001</v>
      </c>
      <c r="AO6" s="371">
        <v>0</v>
      </c>
      <c r="AP6" s="371">
        <v>0</v>
      </c>
      <c r="AQ6" s="1072">
        <v>176.46600000000001</v>
      </c>
      <c r="AR6" s="371">
        <v>0</v>
      </c>
      <c r="AS6" s="123">
        <f t="shared" si="1"/>
        <v>-1</v>
      </c>
      <c r="AT6" s="127">
        <v>0</v>
      </c>
      <c r="AU6" s="123">
        <f t="shared" si="18"/>
        <v>-1</v>
      </c>
      <c r="AV6" s="123"/>
      <c r="AW6" s="374">
        <f t="shared" si="2"/>
        <v>2.1243915594739757</v>
      </c>
      <c r="AX6" s="374">
        <f t="shared" si="3"/>
        <v>2.1555860645628386</v>
      </c>
      <c r="AY6" s="375">
        <f t="shared" si="4"/>
        <v>2.2244199232424147</v>
      </c>
      <c r="AZ6" s="374">
        <f t="shared" si="5"/>
        <v>2.185475905714521</v>
      </c>
      <c r="BA6" s="374">
        <f t="shared" si="6"/>
        <v>1.8649159087930318</v>
      </c>
      <c r="BB6" s="374">
        <f t="shared" si="7"/>
        <v>1.3392103149152195</v>
      </c>
      <c r="BC6" s="374">
        <f t="shared" si="8"/>
        <v>1.2985570855720132</v>
      </c>
      <c r="BD6" s="374">
        <f t="shared" si="9"/>
        <v>1.3406012494096362</v>
      </c>
      <c r="BE6" s="374">
        <f t="shared" si="10"/>
        <v>1.5178516806003244</v>
      </c>
      <c r="BF6" s="374">
        <f t="shared" si="11"/>
        <v>1.4132434959648774</v>
      </c>
      <c r="BG6" s="374">
        <f t="shared" si="12"/>
        <v>1.4197422341113963</v>
      </c>
      <c r="BH6" s="374">
        <f t="shared" si="13"/>
        <v>1.3146654602690591</v>
      </c>
      <c r="BI6" s="374">
        <f t="shared" si="14"/>
        <v>0</v>
      </c>
      <c r="BJ6" s="374">
        <f t="shared" si="15"/>
        <v>0</v>
      </c>
      <c r="BK6" s="374">
        <f t="shared" si="16"/>
        <v>0</v>
      </c>
      <c r="BL6" s="123">
        <f t="shared" si="17"/>
        <v>-1</v>
      </c>
      <c r="BM6" s="220" t="s">
        <v>306</v>
      </c>
      <c r="BN6" s="220" t="s">
        <v>480</v>
      </c>
      <c r="BO6" s="220" t="s">
        <v>678</v>
      </c>
      <c r="BP6" s="220"/>
      <c r="BQ6" s="221"/>
    </row>
    <row r="7" spans="1:69" s="340" customFormat="1" ht="102" x14ac:dyDescent="0.2">
      <c r="A7" s="340">
        <v>6</v>
      </c>
      <c r="B7" s="370">
        <v>14</v>
      </c>
      <c r="C7" s="220" t="s">
        <v>22</v>
      </c>
      <c r="D7" s="345">
        <v>13</v>
      </c>
      <c r="E7" s="345">
        <v>703</v>
      </c>
      <c r="F7" s="345" t="s">
        <v>348</v>
      </c>
      <c r="G7" s="220" t="s">
        <v>21</v>
      </c>
      <c r="H7" s="220" t="s">
        <v>9</v>
      </c>
      <c r="I7" s="345">
        <v>3149</v>
      </c>
      <c r="J7" s="220" t="s">
        <v>23</v>
      </c>
      <c r="K7" s="371">
        <v>46241166.924999997</v>
      </c>
      <c r="L7" s="371">
        <v>45420245.299999997</v>
      </c>
      <c r="M7" s="371">
        <v>49331775.75</v>
      </c>
      <c r="N7" s="371">
        <v>42723635.549999997</v>
      </c>
      <c r="O7" s="371">
        <v>46546493.024999999</v>
      </c>
      <c r="P7" s="371">
        <v>56039763.924999997</v>
      </c>
      <c r="Q7" s="371">
        <v>47907871.024999999</v>
      </c>
      <c r="R7" s="371">
        <v>47135194.100000001</v>
      </c>
      <c r="S7" s="371">
        <v>52100569.5</v>
      </c>
      <c r="T7" s="371">
        <v>46280501.375</v>
      </c>
      <c r="U7" s="371">
        <v>55689637.875</v>
      </c>
      <c r="V7" s="371">
        <v>29065115.600000001</v>
      </c>
      <c r="W7" s="371">
        <v>15998735.199999999</v>
      </c>
      <c r="X7" s="371">
        <v>9551995.125</v>
      </c>
      <c r="Y7" s="371">
        <v>36059499.450000003</v>
      </c>
      <c r="Z7" s="372">
        <v>72.5</v>
      </c>
      <c r="AA7" s="123">
        <f t="shared" si="0"/>
        <v>-0.26904112203988517</v>
      </c>
      <c r="AB7" s="345"/>
      <c r="AC7" s="371">
        <v>35098.120999999999</v>
      </c>
      <c r="AD7" s="371">
        <v>36826.995000000003</v>
      </c>
      <c r="AE7" s="373">
        <v>37777.947</v>
      </c>
      <c r="AF7" s="371">
        <v>34062.815999999999</v>
      </c>
      <c r="AG7" s="371">
        <v>38493.737000000001</v>
      </c>
      <c r="AH7" s="371">
        <v>48000.222000000002</v>
      </c>
      <c r="AI7" s="371">
        <v>43876.451000000001</v>
      </c>
      <c r="AJ7" s="371">
        <v>39888.186000000002</v>
      </c>
      <c r="AK7" s="371">
        <v>47130.338000000003</v>
      </c>
      <c r="AL7" s="371">
        <v>8144.3339999999998</v>
      </c>
      <c r="AM7" s="371">
        <v>1384.857</v>
      </c>
      <c r="AN7" s="371">
        <v>680.31</v>
      </c>
      <c r="AO7" s="371">
        <v>588.61500000000001</v>
      </c>
      <c r="AP7" s="371">
        <v>199.161</v>
      </c>
      <c r="AQ7" s="1072">
        <v>680.31</v>
      </c>
      <c r="AR7" s="371">
        <v>1518.3340000000001</v>
      </c>
      <c r="AS7" s="123">
        <f t="shared" si="1"/>
        <v>-0.95980898591445418</v>
      </c>
      <c r="AT7" s="127">
        <v>1926.9670000000001</v>
      </c>
      <c r="AU7" s="123">
        <f t="shared" si="18"/>
        <v>-0.94899227848458789</v>
      </c>
      <c r="AV7" s="123"/>
      <c r="AW7" s="374">
        <f t="shared" si="2"/>
        <v>1.5180465085116361</v>
      </c>
      <c r="AX7" s="374">
        <f t="shared" si="3"/>
        <v>1.6216114535163024</v>
      </c>
      <c r="AY7" s="375">
        <f t="shared" si="4"/>
        <v>1.5315867481214682</v>
      </c>
      <c r="AZ7" s="374">
        <f t="shared" si="5"/>
        <v>1.5945654231665687</v>
      </c>
      <c r="BA7" s="374">
        <f t="shared" si="6"/>
        <v>1.6539908593897767</v>
      </c>
      <c r="BB7" s="374">
        <f t="shared" si="7"/>
        <v>1.7130772379498387</v>
      </c>
      <c r="BC7" s="374">
        <f t="shared" si="8"/>
        <v>1.8317011405956127</v>
      </c>
      <c r="BD7" s="374">
        <f t="shared" si="9"/>
        <v>1.6925011877695864</v>
      </c>
      <c r="BE7" s="374">
        <f t="shared" si="10"/>
        <v>1.8092062506149764</v>
      </c>
      <c r="BF7" s="374">
        <f t="shared" si="11"/>
        <v>0.35195530549716308</v>
      </c>
      <c r="BG7" s="374">
        <f t="shared" si="12"/>
        <v>4.9734817924599405E-2</v>
      </c>
      <c r="BH7" s="374">
        <f t="shared" si="13"/>
        <v>4.6812819144610593E-2</v>
      </c>
      <c r="BI7" s="374">
        <f t="shared" si="14"/>
        <v>7.3582691711779821E-2</v>
      </c>
      <c r="BJ7" s="374">
        <f t="shared" si="15"/>
        <v>4.1700398166817532E-2</v>
      </c>
      <c r="BK7" s="374">
        <f t="shared" si="16"/>
        <v>8.4212705287566039E-2</v>
      </c>
      <c r="BL7" s="123">
        <f t="shared" si="17"/>
        <v>-0.94501603948267687</v>
      </c>
      <c r="BM7" s="220" t="s">
        <v>476</v>
      </c>
      <c r="BN7" s="220" t="s">
        <v>602</v>
      </c>
      <c r="BO7" s="220"/>
      <c r="BP7" s="220" t="s">
        <v>622</v>
      </c>
      <c r="BQ7" s="221"/>
    </row>
    <row r="8" spans="1:69" s="340" customFormat="1" ht="102" x14ac:dyDescent="0.2">
      <c r="A8" s="340">
        <v>7</v>
      </c>
      <c r="B8" s="370">
        <v>15</v>
      </c>
      <c r="C8" s="220"/>
      <c r="D8" s="345"/>
      <c r="E8" s="345"/>
      <c r="F8" s="345" t="s">
        <v>347</v>
      </c>
      <c r="G8" s="220"/>
      <c r="H8" s="220"/>
      <c r="I8" s="345">
        <v>3407</v>
      </c>
      <c r="J8" s="220" t="s">
        <v>25</v>
      </c>
      <c r="K8" s="371">
        <v>66041644.924999997</v>
      </c>
      <c r="L8" s="371">
        <v>53769562.450000003</v>
      </c>
      <c r="M8" s="371">
        <v>56141183.774999999</v>
      </c>
      <c r="N8" s="371">
        <v>63231404.299999997</v>
      </c>
      <c r="O8" s="371">
        <v>52604827.950000003</v>
      </c>
      <c r="P8" s="371">
        <v>59201658.725000001</v>
      </c>
      <c r="Q8" s="371">
        <v>66135898.924999997</v>
      </c>
      <c r="R8" s="371">
        <v>56480416.774999999</v>
      </c>
      <c r="S8" s="371">
        <v>57357980.049999997</v>
      </c>
      <c r="T8" s="371">
        <v>62026558.625</v>
      </c>
      <c r="U8" s="371">
        <v>58924185.524999999</v>
      </c>
      <c r="V8" s="371">
        <v>45407469.649999999</v>
      </c>
      <c r="W8" s="371">
        <v>26310918.600000001</v>
      </c>
      <c r="X8" s="371">
        <v>35974930.25</v>
      </c>
      <c r="Y8" s="371">
        <v>53892027.825000003</v>
      </c>
      <c r="Z8" s="372">
        <v>76.166666666666671</v>
      </c>
      <c r="AA8" s="123">
        <f t="shared" si="0"/>
        <v>-4.0062495992497366E-2</v>
      </c>
      <c r="AB8" s="345"/>
      <c r="AC8" s="371">
        <v>49838.574000000001</v>
      </c>
      <c r="AD8" s="371">
        <v>41334.902000000002</v>
      </c>
      <c r="AE8" s="373">
        <v>41013.675000000003</v>
      </c>
      <c r="AF8" s="371">
        <v>49452.856</v>
      </c>
      <c r="AG8" s="371">
        <v>42370.322</v>
      </c>
      <c r="AH8" s="371">
        <v>50305.464999999997</v>
      </c>
      <c r="AI8" s="371">
        <v>61789.728000000003</v>
      </c>
      <c r="AJ8" s="371">
        <v>49239.99</v>
      </c>
      <c r="AK8" s="371">
        <v>44853.85</v>
      </c>
      <c r="AL8" s="371">
        <v>2444.2310000000002</v>
      </c>
      <c r="AM8" s="371">
        <v>3543.451</v>
      </c>
      <c r="AN8" s="371">
        <v>2038.6690000000001</v>
      </c>
      <c r="AO8" s="371">
        <v>724.59500000000003</v>
      </c>
      <c r="AP8" s="371">
        <v>833.36300000000006</v>
      </c>
      <c r="AQ8" s="1072">
        <v>2038.6690000000001</v>
      </c>
      <c r="AR8" s="371">
        <v>2165.7130000000002</v>
      </c>
      <c r="AS8" s="123">
        <f t="shared" si="1"/>
        <v>-0.94719534399197336</v>
      </c>
      <c r="AT8" s="127">
        <v>1972.182</v>
      </c>
      <c r="AU8" s="123">
        <f>(AT8-AE8)/AE8</f>
        <v>-0.95191403842742695</v>
      </c>
      <c r="AV8" s="123"/>
      <c r="AW8" s="374">
        <f t="shared" si="2"/>
        <v>1.5093074697518221</v>
      </c>
      <c r="AX8" s="374">
        <f t="shared" si="3"/>
        <v>1.5374832941382806</v>
      </c>
      <c r="AY8" s="375">
        <f t="shared" si="4"/>
        <v>1.4610904951478287</v>
      </c>
      <c r="AZ8" s="374">
        <f t="shared" si="5"/>
        <v>1.5641865477278354</v>
      </c>
      <c r="BA8" s="374">
        <f t="shared" si="6"/>
        <v>1.6108910018780889</v>
      </c>
      <c r="BB8" s="374">
        <f t="shared" si="7"/>
        <v>1.699461335489802</v>
      </c>
      <c r="BC8" s="374">
        <f t="shared" si="8"/>
        <v>1.8685684780688117</v>
      </c>
      <c r="BD8" s="374">
        <f t="shared" si="9"/>
        <v>1.7436128418158261</v>
      </c>
      <c r="BE8" s="374">
        <f t="shared" si="10"/>
        <v>1.5639968478980635</v>
      </c>
      <c r="BF8" s="374">
        <f t="shared" si="11"/>
        <v>7.8812400822600048E-2</v>
      </c>
      <c r="BG8" s="374">
        <f t="shared" si="12"/>
        <v>0.1202715308978384</v>
      </c>
      <c r="BH8" s="374">
        <f t="shared" si="13"/>
        <v>8.9794433194098938E-2</v>
      </c>
      <c r="BI8" s="374">
        <f t="shared" si="14"/>
        <v>5.5079414825144113E-2</v>
      </c>
      <c r="BJ8" s="374">
        <f t="shared" si="15"/>
        <v>4.6330207964753456E-2</v>
      </c>
      <c r="BK8" s="374">
        <f t="shared" si="16"/>
        <v>8.0372295770074778E-2</v>
      </c>
      <c r="BL8" s="123">
        <f t="shared" si="17"/>
        <v>-0.94499156894320713</v>
      </c>
      <c r="BM8" s="220" t="s">
        <v>477</v>
      </c>
      <c r="BN8" s="220" t="s">
        <v>603</v>
      </c>
      <c r="BO8" s="220"/>
      <c r="BP8" s="220" t="s">
        <v>623</v>
      </c>
      <c r="BQ8" s="221"/>
    </row>
    <row r="9" spans="1:69" s="340" customFormat="1" ht="114.75" x14ac:dyDescent="0.2">
      <c r="A9" s="340">
        <v>8</v>
      </c>
      <c r="B9" s="370">
        <v>16</v>
      </c>
      <c r="C9" s="220"/>
      <c r="D9" s="345"/>
      <c r="E9" s="345"/>
      <c r="F9" s="345" t="s">
        <v>346</v>
      </c>
      <c r="G9" s="220"/>
      <c r="H9" s="220"/>
      <c r="I9" s="345">
        <v>3803</v>
      </c>
      <c r="J9" s="220" t="s">
        <v>24</v>
      </c>
      <c r="K9" s="371">
        <v>56028845.924999997</v>
      </c>
      <c r="L9" s="371">
        <v>53619887.225000001</v>
      </c>
      <c r="M9" s="371">
        <v>58897159.049999997</v>
      </c>
      <c r="N9" s="371">
        <v>59294767.450000003</v>
      </c>
      <c r="O9" s="371">
        <v>62211837.799999997</v>
      </c>
      <c r="P9" s="371">
        <v>55427705.950000003</v>
      </c>
      <c r="Q9" s="371">
        <v>59843823.950000003</v>
      </c>
      <c r="R9" s="371">
        <v>72923519.125</v>
      </c>
      <c r="S9" s="371">
        <v>62193449.049999997</v>
      </c>
      <c r="T9" s="371">
        <v>55443349.149999999</v>
      </c>
      <c r="U9" s="371">
        <v>66719638.125</v>
      </c>
      <c r="V9" s="371">
        <v>44821034</v>
      </c>
      <c r="W9" s="371">
        <v>32055069.675000001</v>
      </c>
      <c r="X9" s="371">
        <v>52510658.924999997</v>
      </c>
      <c r="Y9" s="371">
        <v>40688438.899999999</v>
      </c>
      <c r="Z9" s="372">
        <v>77.5</v>
      </c>
      <c r="AA9" s="123">
        <f t="shared" si="0"/>
        <v>-0.30916126420532331</v>
      </c>
      <c r="AB9" s="345"/>
      <c r="AC9" s="371">
        <v>41479.264999999999</v>
      </c>
      <c r="AD9" s="371">
        <v>41828.173999999999</v>
      </c>
      <c r="AE9" s="373">
        <v>43695.858</v>
      </c>
      <c r="AF9" s="371">
        <v>46724.207999999999</v>
      </c>
      <c r="AG9" s="371">
        <v>50603.000999999997</v>
      </c>
      <c r="AH9" s="371">
        <v>48713.483999999997</v>
      </c>
      <c r="AI9" s="371">
        <v>56594.000999999997</v>
      </c>
      <c r="AJ9" s="371">
        <v>64745.508999999998</v>
      </c>
      <c r="AK9" s="371">
        <v>15416.06</v>
      </c>
      <c r="AL9" s="371">
        <v>2902.02</v>
      </c>
      <c r="AM9" s="371">
        <v>1662.6469999999999</v>
      </c>
      <c r="AN9" s="371">
        <v>1026.9059999999999</v>
      </c>
      <c r="AO9" s="371">
        <v>996.94200000000001</v>
      </c>
      <c r="AP9" s="371">
        <v>1825.3979999999999</v>
      </c>
      <c r="AQ9" s="1072">
        <v>1026.9059999999999</v>
      </c>
      <c r="AR9" s="371">
        <v>2207.3389999999999</v>
      </c>
      <c r="AS9" s="123">
        <f t="shared" si="1"/>
        <v>-0.94948402203247728</v>
      </c>
      <c r="AT9" s="127">
        <v>3077.4090000000001</v>
      </c>
      <c r="AU9" s="123">
        <f t="shared" si="18"/>
        <v>-0.92957206607546194</v>
      </c>
      <c r="AV9" s="123"/>
      <c r="AW9" s="374">
        <f t="shared" si="2"/>
        <v>1.4806396353594</v>
      </c>
      <c r="AX9" s="374">
        <f t="shared" si="3"/>
        <v>1.5601738893810215</v>
      </c>
      <c r="AY9" s="375">
        <f t="shared" si="4"/>
        <v>1.4838018914598226</v>
      </c>
      <c r="AZ9" s="374">
        <f t="shared" si="5"/>
        <v>1.5759976810567624</v>
      </c>
      <c r="BA9" s="374">
        <f t="shared" si="6"/>
        <v>1.6267965322831213</v>
      </c>
      <c r="BB9" s="374">
        <f t="shared" si="7"/>
        <v>1.7577304766660651</v>
      </c>
      <c r="BC9" s="374">
        <f t="shared" si="8"/>
        <v>1.8913898632976645</v>
      </c>
      <c r="BD9" s="374">
        <f t="shared" si="9"/>
        <v>1.7757099431534051</v>
      </c>
      <c r="BE9" s="374">
        <f t="shared" si="10"/>
        <v>0.49574545986688612</v>
      </c>
      <c r="BF9" s="374">
        <f t="shared" si="11"/>
        <v>0.10468415218383322</v>
      </c>
      <c r="BG9" s="374">
        <f t="shared" si="12"/>
        <v>4.9839808689759735E-2</v>
      </c>
      <c r="BH9" s="374">
        <f t="shared" si="13"/>
        <v>4.5822503782487478E-2</v>
      </c>
      <c r="BI9" s="374">
        <f t="shared" si="14"/>
        <v>6.2201830169629789E-2</v>
      </c>
      <c r="BJ9" s="374">
        <f t="shared" si="15"/>
        <v>6.9524855995701074E-2</v>
      </c>
      <c r="BK9" s="374">
        <f t="shared" si="16"/>
        <v>0.10849956693718225</v>
      </c>
      <c r="BL9" s="123">
        <f t="shared" si="17"/>
        <v>-0.92687732266573941</v>
      </c>
      <c r="BM9" s="220" t="s">
        <v>478</v>
      </c>
      <c r="BN9" s="220" t="s">
        <v>604</v>
      </c>
      <c r="BO9" s="220"/>
      <c r="BP9" s="220" t="s">
        <v>624</v>
      </c>
      <c r="BQ9" s="221"/>
    </row>
    <row r="10" spans="1:69" s="340" customFormat="1" ht="89.25" x14ac:dyDescent="0.2">
      <c r="A10" s="340">
        <v>9</v>
      </c>
      <c r="B10" s="370">
        <v>17</v>
      </c>
      <c r="C10" s="220"/>
      <c r="D10" s="345"/>
      <c r="E10" s="345"/>
      <c r="F10" s="345" t="s">
        <v>345</v>
      </c>
      <c r="G10" s="220"/>
      <c r="H10" s="220"/>
      <c r="I10" s="345">
        <v>3943</v>
      </c>
      <c r="J10" s="220" t="s">
        <v>20</v>
      </c>
      <c r="K10" s="371">
        <v>38515933.549999997</v>
      </c>
      <c r="L10" s="371">
        <v>42256266.850000001</v>
      </c>
      <c r="M10" s="371">
        <v>50163578.475000001</v>
      </c>
      <c r="N10" s="371">
        <v>42878960.125</v>
      </c>
      <c r="O10" s="371">
        <v>43260104.100000001</v>
      </c>
      <c r="P10" s="371">
        <v>45277146.450000003</v>
      </c>
      <c r="Q10" s="371">
        <v>47907747.075000003</v>
      </c>
      <c r="R10" s="371">
        <v>50008871</v>
      </c>
      <c r="S10" s="371">
        <v>44379294.100000001</v>
      </c>
      <c r="T10" s="371">
        <v>50324339.950000003</v>
      </c>
      <c r="U10" s="371">
        <v>42816034.225000001</v>
      </c>
      <c r="V10" s="371">
        <v>41088248.024999999</v>
      </c>
      <c r="W10" s="371">
        <v>28291470.199999999</v>
      </c>
      <c r="X10" s="371">
        <v>31090079.824999999</v>
      </c>
      <c r="Y10" s="371">
        <v>36038612.950000003</v>
      </c>
      <c r="Z10" s="372">
        <v>80</v>
      </c>
      <c r="AA10" s="123">
        <f t="shared" si="0"/>
        <v>-0.28157810814951034</v>
      </c>
      <c r="AB10" s="345"/>
      <c r="AC10" s="371">
        <v>28957.522000000001</v>
      </c>
      <c r="AD10" s="371">
        <v>34091.356</v>
      </c>
      <c r="AE10" s="373">
        <v>38185.510999999999</v>
      </c>
      <c r="AF10" s="371">
        <v>34643.870999999999</v>
      </c>
      <c r="AG10" s="371">
        <v>34447.156000000003</v>
      </c>
      <c r="AH10" s="371">
        <v>39451.116000000002</v>
      </c>
      <c r="AI10" s="371">
        <v>44181.398000000001</v>
      </c>
      <c r="AJ10" s="371">
        <v>42967.150999999998</v>
      </c>
      <c r="AK10" s="371">
        <v>40748.766000000003</v>
      </c>
      <c r="AL10" s="371">
        <v>41320.491000000002</v>
      </c>
      <c r="AM10" s="371">
        <v>1026.856</v>
      </c>
      <c r="AN10" s="371">
        <v>2142.6080000000002</v>
      </c>
      <c r="AO10" s="371">
        <v>808.39599999999996</v>
      </c>
      <c r="AP10" s="371">
        <v>652.92899999999997</v>
      </c>
      <c r="AQ10" s="1072">
        <v>2142.6080000000002</v>
      </c>
      <c r="AR10" s="371">
        <v>1312.5840000000001</v>
      </c>
      <c r="AS10" s="123">
        <f t="shared" si="1"/>
        <v>-0.96562612452665608</v>
      </c>
      <c r="AT10" s="127">
        <v>1127.1869999999999</v>
      </c>
      <c r="AU10" s="123">
        <f>(AT10-AE10)/AE10</f>
        <v>-0.97048129066545685</v>
      </c>
      <c r="AV10" s="123"/>
      <c r="AW10" s="374">
        <f t="shared" si="2"/>
        <v>1.5036645528743779</v>
      </c>
      <c r="AX10" s="374">
        <f t="shared" si="3"/>
        <v>1.6135526652657912</v>
      </c>
      <c r="AY10" s="375">
        <f t="shared" si="4"/>
        <v>1.5224396728008747</v>
      </c>
      <c r="AZ10" s="374">
        <f t="shared" si="5"/>
        <v>1.6158913788490574</v>
      </c>
      <c r="BA10" s="374">
        <f t="shared" si="6"/>
        <v>1.5925600142048664</v>
      </c>
      <c r="BB10" s="374">
        <f t="shared" si="7"/>
        <v>1.7426502813540272</v>
      </c>
      <c r="BC10" s="374">
        <f t="shared" si="8"/>
        <v>1.844436472073447</v>
      </c>
      <c r="BD10" s="374">
        <f t="shared" si="9"/>
        <v>1.7183811648137388</v>
      </c>
      <c r="BE10" s="374">
        <f t="shared" si="10"/>
        <v>1.836386397141905</v>
      </c>
      <c r="BF10" s="374">
        <f t="shared" si="11"/>
        <v>1.6421672312465172</v>
      </c>
      <c r="BG10" s="374">
        <f t="shared" si="12"/>
        <v>4.7965955679306026E-2</v>
      </c>
      <c r="BH10" s="374">
        <f t="shared" si="13"/>
        <v>0.10429298414945012</v>
      </c>
      <c r="BI10" s="374">
        <f t="shared" si="14"/>
        <v>5.7147684039410583E-2</v>
      </c>
      <c r="BJ10" s="374">
        <f t="shared" si="15"/>
        <v>4.2002401002198132E-2</v>
      </c>
      <c r="BK10" s="374">
        <f t="shared" si="16"/>
        <v>7.2843203028988932E-2</v>
      </c>
      <c r="BL10" s="123">
        <f t="shared" si="17"/>
        <v>-0.95215363581863488</v>
      </c>
      <c r="BM10" s="220" t="s">
        <v>479</v>
      </c>
      <c r="BN10" s="220" t="s">
        <v>605</v>
      </c>
      <c r="BO10" s="220"/>
      <c r="BP10" s="220" t="s">
        <v>625</v>
      </c>
      <c r="BQ10" s="221"/>
    </row>
    <row r="11" spans="1:69" s="340" customFormat="1" ht="38.25" x14ac:dyDescent="0.2">
      <c r="A11" s="340">
        <v>10</v>
      </c>
      <c r="B11" s="370">
        <v>18</v>
      </c>
      <c r="C11" s="220"/>
      <c r="D11" s="345"/>
      <c r="E11" s="345">
        <v>709</v>
      </c>
      <c r="F11" s="345" t="s">
        <v>349</v>
      </c>
      <c r="G11" s="220" t="s">
        <v>27</v>
      </c>
      <c r="H11" s="220" t="s">
        <v>9</v>
      </c>
      <c r="I11" s="345">
        <v>3938</v>
      </c>
      <c r="J11" s="220" t="s">
        <v>26</v>
      </c>
      <c r="K11" s="371">
        <v>57725304.849999994</v>
      </c>
      <c r="L11" s="371">
        <v>49316020.674999997</v>
      </c>
      <c r="M11" s="371">
        <v>56327504.599999994</v>
      </c>
      <c r="N11" s="371">
        <v>47037003.924999997</v>
      </c>
      <c r="O11" s="371">
        <v>46550709.274999999</v>
      </c>
      <c r="P11" s="371">
        <v>59256464.875</v>
      </c>
      <c r="Q11" s="371">
        <v>61387926.25</v>
      </c>
      <c r="R11" s="371">
        <v>60776237.649999999</v>
      </c>
      <c r="S11" s="371">
        <v>62763788.299999997</v>
      </c>
      <c r="T11" s="371">
        <v>41847108.974999994</v>
      </c>
      <c r="U11" s="371">
        <v>42531331.375</v>
      </c>
      <c r="V11" s="371">
        <v>37071962.375</v>
      </c>
      <c r="W11" s="371">
        <v>10476452.35</v>
      </c>
      <c r="X11" s="371">
        <v>17812266.375</v>
      </c>
      <c r="Y11" s="371">
        <v>17737647.850000001</v>
      </c>
      <c r="Z11" s="372">
        <v>79.75</v>
      </c>
      <c r="AA11" s="123">
        <f t="shared" si="0"/>
        <v>-0.6850979290497452</v>
      </c>
      <c r="AB11" s="345"/>
      <c r="AC11" s="371">
        <v>46363.952999999994</v>
      </c>
      <c r="AD11" s="371">
        <v>40332.376000000004</v>
      </c>
      <c r="AE11" s="373">
        <v>47745.517</v>
      </c>
      <c r="AF11" s="371">
        <v>43953.758999999998</v>
      </c>
      <c r="AG11" s="371">
        <v>43362.319000000003</v>
      </c>
      <c r="AH11" s="371">
        <v>57779.447</v>
      </c>
      <c r="AI11" s="371">
        <v>60971.446000000004</v>
      </c>
      <c r="AJ11" s="371">
        <v>61250.750999999997</v>
      </c>
      <c r="AK11" s="371">
        <v>59651.076999999997</v>
      </c>
      <c r="AL11" s="371">
        <v>39595.633000000002</v>
      </c>
      <c r="AM11" s="371">
        <v>38146.070999999996</v>
      </c>
      <c r="AN11" s="371">
        <v>36067.595000000001</v>
      </c>
      <c r="AO11" s="371">
        <v>9649.853000000001</v>
      </c>
      <c r="AP11" s="371">
        <v>16196.278</v>
      </c>
      <c r="AQ11" s="1072">
        <f>SUM(16762.402+19305.193)</f>
        <v>36067.595000000001</v>
      </c>
      <c r="AR11" s="371">
        <v>21063.554</v>
      </c>
      <c r="AS11" s="123">
        <f t="shared" si="1"/>
        <v>-0.558837031757348</v>
      </c>
      <c r="AT11" s="127">
        <v>6126.5950000000003</v>
      </c>
      <c r="AU11" s="123">
        <f t="shared" si="18"/>
        <v>-0.87168229846584333</v>
      </c>
      <c r="AV11" s="123"/>
      <c r="AW11" s="374">
        <f t="shared" si="2"/>
        <v>1.6063649423931972</v>
      </c>
      <c r="AX11" s="374">
        <f t="shared" si="3"/>
        <v>1.6356703338169329</v>
      </c>
      <c r="AY11" s="375">
        <f t="shared" si="4"/>
        <v>1.6952825210012945</v>
      </c>
      <c r="AZ11" s="374">
        <f t="shared" si="5"/>
        <v>1.8689013046019598</v>
      </c>
      <c r="BA11" s="374">
        <f t="shared" si="6"/>
        <v>1.863014320311879</v>
      </c>
      <c r="BB11" s="374">
        <f t="shared" si="7"/>
        <v>1.9501482959499614</v>
      </c>
      <c r="BC11" s="374">
        <f t="shared" si="8"/>
        <v>1.9864311998973903</v>
      </c>
      <c r="BD11" s="374">
        <f t="shared" si="9"/>
        <v>2.015615094594458</v>
      </c>
      <c r="BE11" s="374">
        <f t="shared" si="10"/>
        <v>1.9008118730780947</v>
      </c>
      <c r="BF11" s="374">
        <f t="shared" si="11"/>
        <v>1.8923951484273356</v>
      </c>
      <c r="BG11" s="374">
        <f t="shared" si="12"/>
        <v>1.7937868280522409</v>
      </c>
      <c r="BH11" s="374">
        <f t="shared" si="13"/>
        <v>1.9458152571023697</v>
      </c>
      <c r="BI11" s="374">
        <f t="shared" si="14"/>
        <v>1.8421986141138706</v>
      </c>
      <c r="BJ11" s="374">
        <f t="shared" si="15"/>
        <v>1.818553311411502</v>
      </c>
      <c r="BK11" s="374">
        <f t="shared" si="16"/>
        <v>2.3750109572730072</v>
      </c>
      <c r="BL11" s="123">
        <f t="shared" si="17"/>
        <v>0.40095289596346495</v>
      </c>
      <c r="BM11" s="220" t="s">
        <v>471</v>
      </c>
      <c r="BN11" s="220" t="s">
        <v>484</v>
      </c>
      <c r="BO11" s="220"/>
      <c r="BP11" s="220" t="s">
        <v>626</v>
      </c>
      <c r="BQ11" s="221"/>
    </row>
    <row r="12" spans="1:69" s="340" customFormat="1" ht="114.75" x14ac:dyDescent="0.2">
      <c r="A12" s="340">
        <v>11</v>
      </c>
      <c r="B12" s="370">
        <v>19</v>
      </c>
      <c r="C12" s="220" t="s">
        <v>30</v>
      </c>
      <c r="D12" s="345">
        <v>17</v>
      </c>
      <c r="E12" s="345">
        <v>861</v>
      </c>
      <c r="F12" s="345" t="s">
        <v>351</v>
      </c>
      <c r="G12" s="220" t="s">
        <v>29</v>
      </c>
      <c r="H12" s="220" t="s">
        <v>9</v>
      </c>
      <c r="I12" s="345">
        <v>2832</v>
      </c>
      <c r="J12" s="220" t="s">
        <v>28</v>
      </c>
      <c r="K12" s="371">
        <v>47415211.049999997</v>
      </c>
      <c r="L12" s="371">
        <v>39442384.450000003</v>
      </c>
      <c r="M12" s="371">
        <v>56114767.349999994</v>
      </c>
      <c r="N12" s="371">
        <v>58097007.325000003</v>
      </c>
      <c r="O12" s="371">
        <v>66303881.899999999</v>
      </c>
      <c r="P12" s="371">
        <v>51488875.375</v>
      </c>
      <c r="Q12" s="371">
        <v>66702131.575000003</v>
      </c>
      <c r="R12" s="371">
        <v>64290465.974999994</v>
      </c>
      <c r="S12" s="371">
        <v>65312169.034000002</v>
      </c>
      <c r="T12" s="371">
        <v>47566048.495000005</v>
      </c>
      <c r="U12" s="371">
        <v>57019175.453000002</v>
      </c>
      <c r="V12" s="371">
        <v>57500363.252000004</v>
      </c>
      <c r="W12" s="371">
        <v>54159484.310000002</v>
      </c>
      <c r="X12" s="371">
        <v>50679190.634999998</v>
      </c>
      <c r="Y12" s="371">
        <v>56129000.072000004</v>
      </c>
      <c r="Z12" s="372">
        <v>59.4</v>
      </c>
      <c r="AA12" s="123">
        <f t="shared" si="0"/>
        <v>2.5363594419340157E-4</v>
      </c>
      <c r="AB12" s="345"/>
      <c r="AC12" s="371">
        <v>39089.071000000004</v>
      </c>
      <c r="AD12" s="371">
        <v>37686.773000000001</v>
      </c>
      <c r="AE12" s="373">
        <v>42331.063999999998</v>
      </c>
      <c r="AF12" s="371">
        <v>44322.963000000003</v>
      </c>
      <c r="AG12" s="371">
        <v>46364.550999999999</v>
      </c>
      <c r="AH12" s="371">
        <v>40949.347999999998</v>
      </c>
      <c r="AI12" s="371">
        <v>22006.748</v>
      </c>
      <c r="AJ12" s="371">
        <v>24250.063999999998</v>
      </c>
      <c r="AK12" s="371">
        <v>13256.557000000001</v>
      </c>
      <c r="AL12" s="371">
        <v>13398.074000000001</v>
      </c>
      <c r="AM12" s="371">
        <v>210.81799999999998</v>
      </c>
      <c r="AN12" s="371">
        <v>82.525999999999996</v>
      </c>
      <c r="AO12" s="371">
        <v>103.29600000000001</v>
      </c>
      <c r="AP12" s="371">
        <v>108.654</v>
      </c>
      <c r="AQ12" s="1072">
        <f>SUM(35.602+46.924)</f>
        <v>82.525999999999996</v>
      </c>
      <c r="AR12" s="371">
        <v>32.148000000000003</v>
      </c>
      <c r="AS12" s="123">
        <f t="shared" si="1"/>
        <v>-0.99924055771430642</v>
      </c>
      <c r="AT12" s="127">
        <v>37.491</v>
      </c>
      <c r="AU12" s="123">
        <f t="shared" si="18"/>
        <v>-0.99911433834972818</v>
      </c>
      <c r="AV12" s="123"/>
      <c r="AW12" s="374">
        <f t="shared" si="2"/>
        <v>1.6487987772016888</v>
      </c>
      <c r="AX12" s="374">
        <f t="shared" si="3"/>
        <v>1.9109784322382668</v>
      </c>
      <c r="AY12" s="375">
        <f t="shared" si="4"/>
        <v>1.5087316939575623</v>
      </c>
      <c r="AZ12" s="374">
        <f t="shared" si="5"/>
        <v>1.5258260292842027</v>
      </c>
      <c r="BA12" s="374">
        <f t="shared" si="6"/>
        <v>1.3985471037707069</v>
      </c>
      <c r="BB12" s="374">
        <f t="shared" si="7"/>
        <v>1.5906095327101519</v>
      </c>
      <c r="BC12" s="374">
        <f t="shared" si="8"/>
        <v>0.65985141645002965</v>
      </c>
      <c r="BD12" s="374">
        <f t="shared" si="9"/>
        <v>0.75439067464310761</v>
      </c>
      <c r="BE12" s="374">
        <f t="shared" si="10"/>
        <v>0.40594447240295889</v>
      </c>
      <c r="BF12" s="374">
        <f t="shared" si="11"/>
        <v>0.5633461018486059</v>
      </c>
      <c r="BG12" s="374">
        <f t="shared" si="12"/>
        <v>7.3946351670333742E-3</v>
      </c>
      <c r="BH12" s="374">
        <f t="shared" si="13"/>
        <v>2.8704514313526372E-3</v>
      </c>
      <c r="BI12" s="374">
        <f t="shared" si="14"/>
        <v>3.8145119480366778E-3</v>
      </c>
      <c r="BJ12" s="374">
        <f t="shared" si="15"/>
        <v>4.2879137823073881E-3</v>
      </c>
      <c r="BK12" s="374">
        <f t="shared" si="16"/>
        <v>1.1455041051421494E-3</v>
      </c>
      <c r="BL12" s="123">
        <f t="shared" si="17"/>
        <v>-0.99924075028732418</v>
      </c>
      <c r="BM12" s="220" t="s">
        <v>321</v>
      </c>
      <c r="BN12" s="220" t="s">
        <v>606</v>
      </c>
      <c r="BO12" s="220" t="s">
        <v>679</v>
      </c>
      <c r="BP12" s="220"/>
      <c r="BQ12" s="221"/>
    </row>
    <row r="13" spans="1:69" s="340" customFormat="1" ht="102" x14ac:dyDescent="0.2">
      <c r="A13" s="340">
        <v>12</v>
      </c>
      <c r="B13" s="370">
        <v>20</v>
      </c>
      <c r="C13" s="220" t="s">
        <v>33</v>
      </c>
      <c r="D13" s="345">
        <v>18</v>
      </c>
      <c r="E13" s="345">
        <v>983</v>
      </c>
      <c r="F13" s="345" t="s">
        <v>350</v>
      </c>
      <c r="G13" s="220" t="s">
        <v>32</v>
      </c>
      <c r="H13" s="220" t="s">
        <v>9</v>
      </c>
      <c r="I13" s="345">
        <v>2480</v>
      </c>
      <c r="J13" s="220" t="s">
        <v>31</v>
      </c>
      <c r="K13" s="371">
        <v>43756015.112999998</v>
      </c>
      <c r="L13" s="371">
        <v>40283815.482999995</v>
      </c>
      <c r="M13" s="371">
        <v>42642027.098999999</v>
      </c>
      <c r="N13" s="371">
        <v>33470707.662</v>
      </c>
      <c r="O13" s="371">
        <v>41738507.914999999</v>
      </c>
      <c r="P13" s="371">
        <v>42692287.792000003</v>
      </c>
      <c r="Q13" s="371">
        <v>43668754.495000005</v>
      </c>
      <c r="R13" s="371">
        <v>36881776.625</v>
      </c>
      <c r="S13" s="371">
        <v>39952877.225000001</v>
      </c>
      <c r="T13" s="371">
        <v>38060178.597999997</v>
      </c>
      <c r="U13" s="371">
        <v>34819216.711999997</v>
      </c>
      <c r="V13" s="371">
        <v>39828419.092</v>
      </c>
      <c r="W13" s="371">
        <v>30012771.390999999</v>
      </c>
      <c r="X13" s="371">
        <v>32816166.872000001</v>
      </c>
      <c r="Y13" s="371">
        <v>28480359.509</v>
      </c>
      <c r="Z13" s="372">
        <v>52</v>
      </c>
      <c r="AA13" s="123">
        <f t="shared" si="0"/>
        <v>-0.33210587191649027</v>
      </c>
      <c r="AB13" s="345"/>
      <c r="AC13" s="371">
        <v>21761.134000000002</v>
      </c>
      <c r="AD13" s="371">
        <v>19078.239000000001</v>
      </c>
      <c r="AE13" s="373">
        <v>20015.919999999998</v>
      </c>
      <c r="AF13" s="371">
        <v>15677.113000000001</v>
      </c>
      <c r="AG13" s="371">
        <v>27395.929</v>
      </c>
      <c r="AH13" s="371">
        <v>36894.300999999999</v>
      </c>
      <c r="AI13" s="371">
        <v>32930.464999999997</v>
      </c>
      <c r="AJ13" s="371">
        <v>31366.105000000003</v>
      </c>
      <c r="AK13" s="371">
        <v>33300.881999999998</v>
      </c>
      <c r="AL13" s="371">
        <v>26741.175000000003</v>
      </c>
      <c r="AM13" s="371">
        <v>30629.559999999998</v>
      </c>
      <c r="AN13" s="371">
        <v>36391.191999999995</v>
      </c>
      <c r="AO13" s="371">
        <v>26393.281999999999</v>
      </c>
      <c r="AP13" s="371">
        <v>8240.1929999999993</v>
      </c>
      <c r="AQ13" s="1072">
        <f>SUM(12446.653+12073.839+11870.7)</f>
        <v>36391.191999999995</v>
      </c>
      <c r="AR13" s="371">
        <v>1373.1180000000002</v>
      </c>
      <c r="AS13" s="123">
        <f t="shared" si="1"/>
        <v>-0.93139870662952295</v>
      </c>
      <c r="AT13" s="127">
        <v>2459.23</v>
      </c>
      <c r="AU13" s="123">
        <f t="shared" si="18"/>
        <v>-0.87713629950559358</v>
      </c>
      <c r="AV13" s="123"/>
      <c r="AW13" s="374">
        <f t="shared" si="2"/>
        <v>0.994657943315991</v>
      </c>
      <c r="AX13" s="374">
        <f t="shared" si="3"/>
        <v>0.94719126136654697</v>
      </c>
      <c r="AY13" s="375">
        <f t="shared" si="4"/>
        <v>0.93878839078311049</v>
      </c>
      <c r="AZ13" s="374">
        <f t="shared" si="5"/>
        <v>0.93676615136515673</v>
      </c>
      <c r="BA13" s="374">
        <f t="shared" si="6"/>
        <v>1.312741176842809</v>
      </c>
      <c r="BB13" s="374">
        <f t="shared" si="7"/>
        <v>1.7283824741251523</v>
      </c>
      <c r="BC13" s="374">
        <f t="shared" si="8"/>
        <v>1.5081934614723429</v>
      </c>
      <c r="BD13" s="374">
        <f t="shared" si="9"/>
        <v>1.7008998953016139</v>
      </c>
      <c r="BE13" s="374">
        <f t="shared" si="10"/>
        <v>1.667007951014972</v>
      </c>
      <c r="BF13" s="374">
        <f t="shared" si="11"/>
        <v>1.4052049141674396</v>
      </c>
      <c r="BG13" s="374">
        <f t="shared" si="12"/>
        <v>1.7593480205684184</v>
      </c>
      <c r="BH13" s="374">
        <f t="shared" si="13"/>
        <v>1.8273982663454289</v>
      </c>
      <c r="BI13" s="374">
        <f t="shared" si="14"/>
        <v>1.7588033878080727</v>
      </c>
      <c r="BJ13" s="374">
        <f t="shared" si="15"/>
        <v>0.50220326049297637</v>
      </c>
      <c r="BK13" s="374">
        <f t="shared" si="16"/>
        <v>9.6425608642059804E-2</v>
      </c>
      <c r="BL13" s="123">
        <f t="shared" si="17"/>
        <v>-0.89728717399069624</v>
      </c>
      <c r="BM13" s="220"/>
      <c r="BN13" s="220" t="s">
        <v>607</v>
      </c>
      <c r="BO13" s="220" t="s">
        <v>684</v>
      </c>
      <c r="BP13" s="220"/>
      <c r="BQ13" s="221"/>
    </row>
    <row r="14" spans="1:69" s="340" customFormat="1" ht="114.75" x14ac:dyDescent="0.2">
      <c r="A14" s="340">
        <v>13</v>
      </c>
      <c r="B14" s="370">
        <v>22</v>
      </c>
      <c r="C14" s="220"/>
      <c r="D14" s="345"/>
      <c r="E14" s="345"/>
      <c r="F14" s="345" t="s">
        <v>352</v>
      </c>
      <c r="G14" s="220"/>
      <c r="H14" s="220"/>
      <c r="I14" s="345">
        <v>2594</v>
      </c>
      <c r="J14" s="220" t="s">
        <v>34</v>
      </c>
      <c r="K14" s="371">
        <v>40903160.410999998</v>
      </c>
      <c r="L14" s="371">
        <v>40920324.487999998</v>
      </c>
      <c r="M14" s="371">
        <v>37719690.598999999</v>
      </c>
      <c r="N14" s="371">
        <v>37871754.483000003</v>
      </c>
      <c r="O14" s="371">
        <v>38620207.853</v>
      </c>
      <c r="P14" s="371">
        <v>44104137.997999996</v>
      </c>
      <c r="Q14" s="371">
        <v>42217464.213</v>
      </c>
      <c r="R14" s="371">
        <v>42060188.521000005</v>
      </c>
      <c r="S14" s="371">
        <v>37942684.794</v>
      </c>
      <c r="T14" s="371">
        <v>38628033.996000007</v>
      </c>
      <c r="U14" s="371">
        <v>40639360.774999999</v>
      </c>
      <c r="V14" s="371">
        <v>36077887.93</v>
      </c>
      <c r="W14" s="371">
        <v>29780082.515000001</v>
      </c>
      <c r="X14" s="371">
        <v>27297730.879000001</v>
      </c>
      <c r="Y14" s="371">
        <v>33718492.763999999</v>
      </c>
      <c r="Z14" s="372">
        <v>54</v>
      </c>
      <c r="AA14" s="123">
        <f t="shared" si="0"/>
        <v>-0.10607716477679904</v>
      </c>
      <c r="AB14" s="345"/>
      <c r="AC14" s="371">
        <v>20917.067999999999</v>
      </c>
      <c r="AD14" s="371">
        <v>20085.559000000001</v>
      </c>
      <c r="AE14" s="373">
        <v>18181.559999999998</v>
      </c>
      <c r="AF14" s="371">
        <v>17076.517</v>
      </c>
      <c r="AG14" s="371">
        <v>25740.108</v>
      </c>
      <c r="AH14" s="371">
        <v>37764.426999999996</v>
      </c>
      <c r="AI14" s="371">
        <v>32441.294000000002</v>
      </c>
      <c r="AJ14" s="371">
        <v>35518.258000000002</v>
      </c>
      <c r="AK14" s="371">
        <v>31633.383999999998</v>
      </c>
      <c r="AL14" s="371">
        <v>27734.794000000002</v>
      </c>
      <c r="AM14" s="371">
        <v>38302.432999999997</v>
      </c>
      <c r="AN14" s="371">
        <v>37694.542999999998</v>
      </c>
      <c r="AO14" s="371">
        <v>26445.644</v>
      </c>
      <c r="AP14" s="371">
        <v>11322.39</v>
      </c>
      <c r="AQ14" s="1072">
        <f>SUM(13731.732+10975.781+12987.03)</f>
        <v>37694.542999999998</v>
      </c>
      <c r="AR14" s="371">
        <v>2358.116</v>
      </c>
      <c r="AS14" s="123">
        <f t="shared" si="1"/>
        <v>-0.87030177828525168</v>
      </c>
      <c r="AT14" s="127">
        <v>1985.02</v>
      </c>
      <c r="AU14" s="123">
        <f t="shared" si="18"/>
        <v>-0.8908223496773654</v>
      </c>
      <c r="AV14" s="123"/>
      <c r="AW14" s="374">
        <f t="shared" si="2"/>
        <v>1.0227604805996759</v>
      </c>
      <c r="AX14" s="374">
        <f t="shared" si="3"/>
        <v>0.9816910912273018</v>
      </c>
      <c r="AY14" s="375">
        <f t="shared" si="4"/>
        <v>0.96403547915008692</v>
      </c>
      <c r="AZ14" s="374">
        <f t="shared" si="5"/>
        <v>0.90180754671217378</v>
      </c>
      <c r="BA14" s="374">
        <f t="shared" si="6"/>
        <v>1.3329865078911283</v>
      </c>
      <c r="BB14" s="374">
        <f t="shared" si="7"/>
        <v>1.7125117376384278</v>
      </c>
      <c r="BC14" s="374">
        <f t="shared" si="8"/>
        <v>1.5368660626476174</v>
      </c>
      <c r="BD14" s="374">
        <f t="shared" si="9"/>
        <v>1.6889252877345655</v>
      </c>
      <c r="BE14" s="374">
        <f t="shared" si="10"/>
        <v>1.6674299234092307</v>
      </c>
      <c r="BF14" s="374">
        <f t="shared" si="11"/>
        <v>1.4359930408506931</v>
      </c>
      <c r="BG14" s="374">
        <f t="shared" si="12"/>
        <v>1.8849919029022917</v>
      </c>
      <c r="BH14" s="374">
        <f t="shared" si="13"/>
        <v>2.08962027229181</v>
      </c>
      <c r="BI14" s="374">
        <f t="shared" si="14"/>
        <v>1.7760625066555495</v>
      </c>
      <c r="BJ14" s="374">
        <f t="shared" si="15"/>
        <v>0.8295480712435519</v>
      </c>
      <c r="BK14" s="374">
        <f t="shared" si="16"/>
        <v>0.1398707834602663</v>
      </c>
      <c r="BL14" s="123">
        <f t="shared" si="17"/>
        <v>-0.85491116614963258</v>
      </c>
      <c r="BM14" s="220"/>
      <c r="BN14" s="220" t="s">
        <v>608</v>
      </c>
      <c r="BO14" s="220" t="s">
        <v>685</v>
      </c>
      <c r="BP14" s="220"/>
      <c r="BQ14" s="221"/>
    </row>
    <row r="15" spans="1:69" s="340" customFormat="1" ht="63.75" x14ac:dyDescent="0.2">
      <c r="A15" s="340">
        <v>14</v>
      </c>
      <c r="B15" s="370">
        <v>23</v>
      </c>
      <c r="C15" s="220"/>
      <c r="D15" s="345"/>
      <c r="E15" s="345">
        <v>988</v>
      </c>
      <c r="F15" s="345" t="s">
        <v>353</v>
      </c>
      <c r="G15" s="220" t="s">
        <v>36</v>
      </c>
      <c r="H15" s="220" t="s">
        <v>9</v>
      </c>
      <c r="I15" s="345">
        <v>1001</v>
      </c>
      <c r="J15" s="220" t="s">
        <v>37</v>
      </c>
      <c r="K15" s="371">
        <v>28352012.774999999</v>
      </c>
      <c r="L15" s="371">
        <v>23822309.324999999</v>
      </c>
      <c r="M15" s="371">
        <v>28893582.175000001</v>
      </c>
      <c r="N15" s="371">
        <v>24596961.175000001</v>
      </c>
      <c r="O15" s="371">
        <v>33423653.475000001</v>
      </c>
      <c r="P15" s="371">
        <v>21248881.699999999</v>
      </c>
      <c r="Q15" s="371">
        <v>23816247.899999999</v>
      </c>
      <c r="R15" s="371">
        <v>27264141.409000002</v>
      </c>
      <c r="S15" s="371">
        <v>19526664.614</v>
      </c>
      <c r="T15" s="371">
        <v>16976410.140999999</v>
      </c>
      <c r="U15" s="371">
        <v>27302865.673</v>
      </c>
      <c r="V15" s="371">
        <v>26222005.346999999</v>
      </c>
      <c r="W15" s="371">
        <v>18919520.368000001</v>
      </c>
      <c r="X15" s="371">
        <v>14188929.437000001</v>
      </c>
      <c r="Y15" s="371">
        <v>16104594.174000001</v>
      </c>
      <c r="Z15" s="372">
        <v>25.833333333333332</v>
      </c>
      <c r="AA15" s="123">
        <f t="shared" si="0"/>
        <v>-0.44262382987131293</v>
      </c>
      <c r="AB15" s="345"/>
      <c r="AC15" s="371">
        <v>50911.756999999998</v>
      </c>
      <c r="AD15" s="371">
        <v>40590.055999999997</v>
      </c>
      <c r="AE15" s="373">
        <v>46484.578000000001</v>
      </c>
      <c r="AF15" s="371">
        <v>36834.603999999999</v>
      </c>
      <c r="AG15" s="371">
        <v>50329.93</v>
      </c>
      <c r="AH15" s="371">
        <v>33049.226999999999</v>
      </c>
      <c r="AI15" s="371">
        <v>19587.266</v>
      </c>
      <c r="AJ15" s="371">
        <v>16976.288</v>
      </c>
      <c r="AK15" s="371">
        <v>12646.942999999999</v>
      </c>
      <c r="AL15" s="371">
        <v>10897.567999999999</v>
      </c>
      <c r="AM15" s="371">
        <v>19279.593000000001</v>
      </c>
      <c r="AN15" s="371">
        <v>19665.508000000002</v>
      </c>
      <c r="AO15" s="371">
        <v>14200.364</v>
      </c>
      <c r="AP15" s="371">
        <v>10346.413</v>
      </c>
      <c r="AQ15" s="1072">
        <v>19665.508000000002</v>
      </c>
      <c r="AR15" s="371">
        <v>12113.05</v>
      </c>
      <c r="AS15" s="123">
        <f t="shared" si="1"/>
        <v>-0.73941787747325582</v>
      </c>
      <c r="AT15" s="127">
        <v>5421.6880000000001</v>
      </c>
      <c r="AU15" s="123">
        <f t="shared" si="18"/>
        <v>-0.88336587674303502</v>
      </c>
      <c r="AV15" s="123"/>
      <c r="AW15" s="374">
        <f t="shared" si="2"/>
        <v>3.5914033620140398</v>
      </c>
      <c r="AX15" s="374">
        <f t="shared" si="3"/>
        <v>3.4077347788783277</v>
      </c>
      <c r="AY15" s="375">
        <f t="shared" si="4"/>
        <v>3.2176403547650456</v>
      </c>
      <c r="AZ15" s="374">
        <f t="shared" si="5"/>
        <v>2.995053229375193</v>
      </c>
      <c r="BA15" s="374">
        <f t="shared" si="6"/>
        <v>3.0116354597587867</v>
      </c>
      <c r="BB15" s="374">
        <f t="shared" si="7"/>
        <v>3.1106791845897472</v>
      </c>
      <c r="BC15" s="374">
        <f t="shared" si="8"/>
        <v>1.6448658144845731</v>
      </c>
      <c r="BD15" s="374">
        <f t="shared" si="9"/>
        <v>1.2453198320337393</v>
      </c>
      <c r="BE15" s="374">
        <f t="shared" si="10"/>
        <v>1.2953510750558539</v>
      </c>
      <c r="BF15" s="374">
        <f t="shared" si="11"/>
        <v>1.2838483412557418</v>
      </c>
      <c r="BG15" s="374">
        <f t="shared" si="12"/>
        <v>1.4122761493908478</v>
      </c>
      <c r="BH15" s="374">
        <f t="shared" si="13"/>
        <v>1.4999240324882237</v>
      </c>
      <c r="BI15" s="374">
        <f t="shared" si="14"/>
        <v>1.5011336147842456</v>
      </c>
      <c r="BJ15" s="374">
        <f t="shared" si="15"/>
        <v>1.4583782442415989</v>
      </c>
      <c r="BK15" s="374">
        <f t="shared" si="16"/>
        <v>1.5042974531523268</v>
      </c>
      <c r="BL15" s="123">
        <f t="shared" si="17"/>
        <v>-0.53248427813736454</v>
      </c>
      <c r="BM15" s="220"/>
      <c r="BN15" s="220" t="s">
        <v>510</v>
      </c>
      <c r="BO15" s="220" t="s">
        <v>686</v>
      </c>
      <c r="BP15" s="220"/>
      <c r="BQ15" s="221"/>
    </row>
    <row r="16" spans="1:69" s="340" customFormat="1" ht="76.5" x14ac:dyDescent="0.2">
      <c r="A16" s="340">
        <v>15</v>
      </c>
      <c r="B16" s="370">
        <v>24</v>
      </c>
      <c r="C16" s="220"/>
      <c r="D16" s="345"/>
      <c r="E16" s="345"/>
      <c r="F16" s="345" t="s">
        <v>354</v>
      </c>
      <c r="G16" s="220"/>
      <c r="H16" s="220"/>
      <c r="I16" s="345">
        <v>3797</v>
      </c>
      <c r="J16" s="220" t="s">
        <v>35</v>
      </c>
      <c r="K16" s="371">
        <v>29927789.291999999</v>
      </c>
      <c r="L16" s="371">
        <v>26862923.692000002</v>
      </c>
      <c r="M16" s="371">
        <v>28934086.597999997</v>
      </c>
      <c r="N16" s="371">
        <v>29407126.806000002</v>
      </c>
      <c r="O16" s="371">
        <v>26178044.107000001</v>
      </c>
      <c r="P16" s="371">
        <v>27946783.795000002</v>
      </c>
      <c r="Q16" s="371">
        <v>31205026.589000002</v>
      </c>
      <c r="R16" s="371">
        <v>31466004.375</v>
      </c>
      <c r="S16" s="371">
        <v>25337033.380999997</v>
      </c>
      <c r="T16" s="371">
        <v>10053030.877999999</v>
      </c>
      <c r="U16" s="371">
        <v>10951908.217</v>
      </c>
      <c r="V16" s="371">
        <v>12801848.331999999</v>
      </c>
      <c r="W16" s="371">
        <v>9424643.216</v>
      </c>
      <c r="X16" s="371">
        <v>8518301.9899999984</v>
      </c>
      <c r="Y16" s="371">
        <v>10992511.954</v>
      </c>
      <c r="Z16" s="372">
        <v>77</v>
      </c>
      <c r="AA16" s="123">
        <f t="shared" si="0"/>
        <v>-0.62008436254698185</v>
      </c>
      <c r="AB16" s="345"/>
      <c r="AC16" s="371">
        <v>16534.385000000002</v>
      </c>
      <c r="AD16" s="371">
        <v>14840.547999999999</v>
      </c>
      <c r="AE16" s="373">
        <v>16047.103000000001</v>
      </c>
      <c r="AF16" s="371">
        <v>16340.441999999999</v>
      </c>
      <c r="AG16" s="371">
        <v>14057.4</v>
      </c>
      <c r="AH16" s="371">
        <v>13484.488000000001</v>
      </c>
      <c r="AI16" s="371">
        <v>15906.897000000001</v>
      </c>
      <c r="AJ16" s="371">
        <v>16852.597999999998</v>
      </c>
      <c r="AK16" s="371">
        <v>13082.165000000001</v>
      </c>
      <c r="AL16" s="371">
        <v>5544.7129999999997</v>
      </c>
      <c r="AM16" s="371">
        <v>5570.759</v>
      </c>
      <c r="AN16" s="371">
        <v>6241.4840000000004</v>
      </c>
      <c r="AO16" s="371">
        <v>4376.085</v>
      </c>
      <c r="AP16" s="371">
        <v>4605.6869999999999</v>
      </c>
      <c r="AQ16" s="1072">
        <f>SUM(1136.71+3022.495+2082.279)</f>
        <v>6241.4840000000004</v>
      </c>
      <c r="AR16" s="371">
        <v>5977.8680000000004</v>
      </c>
      <c r="AS16" s="123">
        <f t="shared" si="1"/>
        <v>-0.6274799258158934</v>
      </c>
      <c r="AT16" s="127">
        <v>2228.3939999999998</v>
      </c>
      <c r="AU16" s="123">
        <f t="shared" si="18"/>
        <v>-0.8611341872735534</v>
      </c>
      <c r="AV16" s="123"/>
      <c r="AW16" s="374">
        <f t="shared" si="2"/>
        <v>1.1049519788232276</v>
      </c>
      <c r="AX16" s="374">
        <f t="shared" si="3"/>
        <v>1.1049093665422305</v>
      </c>
      <c r="AY16" s="375">
        <f t="shared" si="4"/>
        <v>1.1092178732270208</v>
      </c>
      <c r="AZ16" s="374">
        <f t="shared" si="5"/>
        <v>1.11132529932615</v>
      </c>
      <c r="BA16" s="374">
        <f t="shared" si="6"/>
        <v>1.0739839800515163</v>
      </c>
      <c r="BB16" s="374">
        <f t="shared" si="7"/>
        <v>0.9650117951971654</v>
      </c>
      <c r="BC16" s="374">
        <f t="shared" si="8"/>
        <v>1.0195086329846164</v>
      </c>
      <c r="BD16" s="374">
        <f t="shared" si="9"/>
        <v>1.071162248575134</v>
      </c>
      <c r="BE16" s="374">
        <f t="shared" si="10"/>
        <v>1.0326516765621181</v>
      </c>
      <c r="BF16" s="374">
        <f t="shared" si="11"/>
        <v>1.1030928020193436</v>
      </c>
      <c r="BG16" s="374">
        <f t="shared" si="12"/>
        <v>1.0173129448533618</v>
      </c>
      <c r="BH16" s="374">
        <f t="shared" si="13"/>
        <v>0.97509107093520919</v>
      </c>
      <c r="BI16" s="374">
        <f t="shared" si="14"/>
        <v>0.92864735559873957</v>
      </c>
      <c r="BJ16" s="374">
        <f t="shared" si="15"/>
        <v>1.0813626953838487</v>
      </c>
      <c r="BK16" s="374">
        <f t="shared" si="16"/>
        <v>1.0876254717784954</v>
      </c>
      <c r="BL16" s="123">
        <f t="shared" si="17"/>
        <v>-1.9466330258190948E-2</v>
      </c>
      <c r="BM16" s="220"/>
      <c r="BN16" s="220" t="s">
        <v>485</v>
      </c>
      <c r="BO16" s="220" t="s">
        <v>681</v>
      </c>
      <c r="BP16" s="220"/>
      <c r="BQ16" s="221"/>
    </row>
    <row r="17" spans="1:69" s="340" customFormat="1" ht="102" x14ac:dyDescent="0.2">
      <c r="A17" s="340">
        <v>16</v>
      </c>
      <c r="B17" s="370">
        <v>25</v>
      </c>
      <c r="C17" s="220"/>
      <c r="D17" s="345"/>
      <c r="E17" s="345">
        <v>990</v>
      </c>
      <c r="F17" s="345">
        <v>70</v>
      </c>
      <c r="G17" s="220" t="s">
        <v>39</v>
      </c>
      <c r="H17" s="220" t="s">
        <v>9</v>
      </c>
      <c r="I17" s="345">
        <v>2872</v>
      </c>
      <c r="J17" s="220" t="s">
        <v>38</v>
      </c>
      <c r="K17" s="371">
        <v>23561144.824999999</v>
      </c>
      <c r="L17" s="371">
        <v>26205024.850000001</v>
      </c>
      <c r="M17" s="371">
        <v>25122960.274999999</v>
      </c>
      <c r="N17" s="371">
        <v>24428644.800000001</v>
      </c>
      <c r="O17" s="371">
        <v>25532418.975000001</v>
      </c>
      <c r="P17" s="371">
        <v>22483103.125</v>
      </c>
      <c r="Q17" s="371">
        <v>25822382.949999999</v>
      </c>
      <c r="R17" s="371">
        <v>24207612.199999999</v>
      </c>
      <c r="S17" s="371">
        <v>22853504.774999999</v>
      </c>
      <c r="T17" s="371">
        <v>26281225.383000001</v>
      </c>
      <c r="U17" s="371">
        <v>21085735.956999999</v>
      </c>
      <c r="V17" s="371">
        <v>28357274.66</v>
      </c>
      <c r="W17" s="371">
        <v>28741120.403000001</v>
      </c>
      <c r="X17" s="371">
        <v>31191961.151000001</v>
      </c>
      <c r="Y17" s="371">
        <v>27633597.045000002</v>
      </c>
      <c r="Z17" s="372">
        <v>65.5</v>
      </c>
      <c r="AA17" s="123">
        <f t="shared" si="0"/>
        <v>9.9933954538723377E-2</v>
      </c>
      <c r="AB17" s="345"/>
      <c r="AC17" s="371">
        <v>24905.960999999999</v>
      </c>
      <c r="AD17" s="371">
        <v>28858.785</v>
      </c>
      <c r="AE17" s="373">
        <v>30896.05</v>
      </c>
      <c r="AF17" s="371">
        <v>32828.178</v>
      </c>
      <c r="AG17" s="371">
        <v>29235.192999999999</v>
      </c>
      <c r="AH17" s="371">
        <v>30221.678</v>
      </c>
      <c r="AI17" s="371">
        <v>31725.409</v>
      </c>
      <c r="AJ17" s="371">
        <v>20907.391</v>
      </c>
      <c r="AK17" s="371">
        <v>1195.5139999999999</v>
      </c>
      <c r="AL17" s="371">
        <v>3143.7890000000002</v>
      </c>
      <c r="AM17" s="371">
        <v>1712.546</v>
      </c>
      <c r="AN17" s="371">
        <v>2419.8710000000001</v>
      </c>
      <c r="AO17" s="371">
        <v>741.05100000000004</v>
      </c>
      <c r="AP17" s="371">
        <v>2046.319</v>
      </c>
      <c r="AQ17" s="1072">
        <v>2419.8710000000001</v>
      </c>
      <c r="AR17" s="371">
        <v>3482.3020000000001</v>
      </c>
      <c r="AS17" s="123">
        <f t="shared" si="1"/>
        <v>-0.88728973444825476</v>
      </c>
      <c r="AT17" s="127">
        <v>2251.1309999999999</v>
      </c>
      <c r="AU17" s="123">
        <f t="shared" si="18"/>
        <v>-0.92713855007355306</v>
      </c>
      <c r="AV17" s="123"/>
      <c r="AW17" s="374">
        <f t="shared" si="2"/>
        <v>2.1141554185918046</v>
      </c>
      <c r="AX17" s="374">
        <f t="shared" si="3"/>
        <v>2.2025382662440025</v>
      </c>
      <c r="AY17" s="375">
        <f t="shared" si="4"/>
        <v>2.4595867415150781</v>
      </c>
      <c r="AZ17" s="374">
        <f t="shared" si="5"/>
        <v>2.6876790152517995</v>
      </c>
      <c r="BA17" s="374">
        <f t="shared" si="6"/>
        <v>2.2900449055473797</v>
      </c>
      <c r="BB17" s="374">
        <f t="shared" si="7"/>
        <v>2.6883902842037068</v>
      </c>
      <c r="BC17" s="374">
        <f t="shared" si="8"/>
        <v>2.457202269940002</v>
      </c>
      <c r="BD17" s="374">
        <f t="shared" si="9"/>
        <v>1.7273402124311956</v>
      </c>
      <c r="BE17" s="374">
        <f t="shared" si="10"/>
        <v>0.10462412761370428</v>
      </c>
      <c r="BF17" s="374">
        <f t="shared" si="11"/>
        <v>0.23924219317669704</v>
      </c>
      <c r="BG17" s="374">
        <f t="shared" si="12"/>
        <v>0.16243644551865619</v>
      </c>
      <c r="BH17" s="374">
        <f t="shared" si="13"/>
        <v>0.17067020925063747</v>
      </c>
      <c r="BI17" s="374">
        <f t="shared" si="14"/>
        <v>5.1567300759969611E-2</v>
      </c>
      <c r="BJ17" s="374">
        <f t="shared" si="15"/>
        <v>0.1312081013498182</v>
      </c>
      <c r="BK17" s="374">
        <f t="shared" si="16"/>
        <v>0.25203392770975391</v>
      </c>
      <c r="BL17" s="123">
        <f t="shared" si="17"/>
        <v>-0.89752996978894761</v>
      </c>
      <c r="BM17" s="220" t="s">
        <v>324</v>
      </c>
      <c r="BN17" s="220" t="s">
        <v>472</v>
      </c>
      <c r="BO17" s="220" t="s">
        <v>775</v>
      </c>
      <c r="BP17" s="220"/>
      <c r="BQ17" s="221"/>
    </row>
    <row r="18" spans="1:69" s="340" customFormat="1" ht="114.75" x14ac:dyDescent="0.2">
      <c r="A18" s="340">
        <v>17</v>
      </c>
      <c r="B18" s="370">
        <v>26</v>
      </c>
      <c r="C18" s="220"/>
      <c r="D18" s="345"/>
      <c r="E18" s="345">
        <v>1001</v>
      </c>
      <c r="F18" s="345">
        <v>1</v>
      </c>
      <c r="G18" s="220" t="s">
        <v>42</v>
      </c>
      <c r="H18" s="220" t="s">
        <v>9</v>
      </c>
      <c r="I18" s="345">
        <v>2526</v>
      </c>
      <c r="J18" s="220" t="s">
        <v>41</v>
      </c>
      <c r="K18" s="371">
        <v>35759654.825000003</v>
      </c>
      <c r="L18" s="371">
        <v>32438774.355999999</v>
      </c>
      <c r="M18" s="371">
        <v>29110607.456999999</v>
      </c>
      <c r="N18" s="371">
        <v>33078183.081999999</v>
      </c>
      <c r="O18" s="371">
        <v>35652564.739</v>
      </c>
      <c r="P18" s="371">
        <v>27263623.208000001</v>
      </c>
      <c r="Q18" s="371">
        <v>31252666.127</v>
      </c>
      <c r="R18" s="371">
        <v>31543107.956999999</v>
      </c>
      <c r="S18" s="371">
        <v>29116134.210000001</v>
      </c>
      <c r="T18" s="371">
        <v>27033668.890999999</v>
      </c>
      <c r="U18" s="371">
        <v>32361188.361000001</v>
      </c>
      <c r="V18" s="371">
        <v>28291488.940000001</v>
      </c>
      <c r="W18" s="371">
        <v>26530709.938000001</v>
      </c>
      <c r="X18" s="371">
        <v>28153996.090999998</v>
      </c>
      <c r="Y18" s="371">
        <v>24492242.620000001</v>
      </c>
      <c r="Z18" s="372">
        <v>53</v>
      </c>
      <c r="AA18" s="123">
        <f t="shared" si="0"/>
        <v>-0.15864886515411603</v>
      </c>
      <c r="AB18" s="345"/>
      <c r="AC18" s="371">
        <v>34977.769</v>
      </c>
      <c r="AD18" s="371">
        <v>27833.638999999999</v>
      </c>
      <c r="AE18" s="373">
        <v>29379.416000000001</v>
      </c>
      <c r="AF18" s="371">
        <v>34856.913999999997</v>
      </c>
      <c r="AG18" s="371">
        <v>36929.794000000002</v>
      </c>
      <c r="AH18" s="371">
        <v>34362.131000000001</v>
      </c>
      <c r="AI18" s="371">
        <v>46201.375</v>
      </c>
      <c r="AJ18" s="371">
        <v>45140.813999999998</v>
      </c>
      <c r="AK18" s="371">
        <v>35317.089</v>
      </c>
      <c r="AL18" s="371">
        <v>962.91</v>
      </c>
      <c r="AM18" s="371">
        <v>958.57</v>
      </c>
      <c r="AN18" s="371">
        <v>1528.107</v>
      </c>
      <c r="AO18" s="371">
        <v>1779.2370000000001</v>
      </c>
      <c r="AP18" s="371">
        <v>2355.4850000000001</v>
      </c>
      <c r="AQ18" s="1072">
        <v>1528.107</v>
      </c>
      <c r="AR18" s="371">
        <v>1902.06</v>
      </c>
      <c r="AS18" s="123">
        <f t="shared" si="1"/>
        <v>-0.93525875395208669</v>
      </c>
      <c r="AT18" s="127">
        <v>1350.6</v>
      </c>
      <c r="AU18" s="123">
        <f t="shared" si="18"/>
        <v>-0.95402903856223698</v>
      </c>
      <c r="AV18" s="123"/>
      <c r="AW18" s="374">
        <f t="shared" si="2"/>
        <v>1.9562699456229999</v>
      </c>
      <c r="AX18" s="374">
        <f t="shared" si="3"/>
        <v>1.7160721730444655</v>
      </c>
      <c r="AY18" s="375">
        <f t="shared" si="4"/>
        <v>2.0184680820142327</v>
      </c>
      <c r="AZ18" s="374">
        <f t="shared" si="5"/>
        <v>2.1075470749763112</v>
      </c>
      <c r="BA18" s="374">
        <f t="shared" si="6"/>
        <v>2.0716486609224414</v>
      </c>
      <c r="BB18" s="374">
        <f t="shared" si="7"/>
        <v>2.5207310662888767</v>
      </c>
      <c r="BC18" s="374">
        <f t="shared" si="8"/>
        <v>2.9566357514750026</v>
      </c>
      <c r="BD18" s="374">
        <f t="shared" si="9"/>
        <v>2.8621665348599499</v>
      </c>
      <c r="BE18" s="374">
        <f t="shared" si="10"/>
        <v>2.4259462980405049</v>
      </c>
      <c r="BF18" s="374">
        <f t="shared" si="11"/>
        <v>7.1237833376036522E-2</v>
      </c>
      <c r="BG18" s="374">
        <f t="shared" si="12"/>
        <v>5.9241953002888981E-2</v>
      </c>
      <c r="BH18" s="374">
        <f t="shared" si="13"/>
        <v>0.10802591572615902</v>
      </c>
      <c r="BI18" s="374">
        <f t="shared" si="14"/>
        <v>0.13412660303157545</v>
      </c>
      <c r="BJ18" s="374">
        <f t="shared" si="15"/>
        <v>0.16732864438757089</v>
      </c>
      <c r="BK18" s="374">
        <f t="shared" si="16"/>
        <v>0.15531938250904032</v>
      </c>
      <c r="BL18" s="123">
        <f t="shared" si="17"/>
        <v>-0.92305086025732597</v>
      </c>
      <c r="BM18" s="220" t="s">
        <v>324</v>
      </c>
      <c r="BN18" s="220" t="s">
        <v>486</v>
      </c>
      <c r="BO18" s="220" t="s">
        <v>687</v>
      </c>
      <c r="BP18" s="220"/>
      <c r="BQ18" s="221"/>
    </row>
    <row r="19" spans="1:69" s="340" customFormat="1" ht="102" x14ac:dyDescent="0.2">
      <c r="A19" s="340">
        <v>18</v>
      </c>
      <c r="B19" s="370">
        <v>27</v>
      </c>
      <c r="C19" s="220"/>
      <c r="D19" s="345"/>
      <c r="E19" s="345"/>
      <c r="F19" s="345">
        <v>2</v>
      </c>
      <c r="G19" s="220"/>
      <c r="H19" s="220"/>
      <c r="I19" s="345">
        <v>3122</v>
      </c>
      <c r="J19" s="220" t="s">
        <v>43</v>
      </c>
      <c r="K19" s="371">
        <v>29807554.925000001</v>
      </c>
      <c r="L19" s="371">
        <v>34741064.092</v>
      </c>
      <c r="M19" s="371">
        <v>26501576.473999999</v>
      </c>
      <c r="N19" s="371">
        <v>30091900.754999999</v>
      </c>
      <c r="O19" s="371">
        <v>32848961.477000002</v>
      </c>
      <c r="P19" s="371">
        <v>35612746.666000001</v>
      </c>
      <c r="Q19" s="371">
        <v>26072213.410999998</v>
      </c>
      <c r="R19" s="371">
        <v>32572114.940000001</v>
      </c>
      <c r="S19" s="371">
        <v>31097134.199999999</v>
      </c>
      <c r="T19" s="371">
        <v>26189531.822999999</v>
      </c>
      <c r="U19" s="371">
        <v>30158395.785999998</v>
      </c>
      <c r="V19" s="371">
        <v>29989577.171999998</v>
      </c>
      <c r="W19" s="371">
        <v>23903662.344000001</v>
      </c>
      <c r="X19" s="371">
        <v>32048132.129999999</v>
      </c>
      <c r="Y19" s="371">
        <v>25162770.771000002</v>
      </c>
      <c r="Z19" s="372">
        <v>69.666666666666671</v>
      </c>
      <c r="AA19" s="123">
        <f t="shared" si="0"/>
        <v>-5.0517964631782E-2</v>
      </c>
      <c r="AB19" s="345"/>
      <c r="AC19" s="371">
        <v>30754.87</v>
      </c>
      <c r="AD19" s="371">
        <v>30991.679</v>
      </c>
      <c r="AE19" s="373">
        <v>26237.21</v>
      </c>
      <c r="AF19" s="371">
        <v>32104.901000000002</v>
      </c>
      <c r="AG19" s="371">
        <v>33866.154000000002</v>
      </c>
      <c r="AH19" s="371">
        <v>43279.336000000003</v>
      </c>
      <c r="AI19" s="371">
        <v>36972.142999999996</v>
      </c>
      <c r="AJ19" s="371">
        <v>45642.226000000002</v>
      </c>
      <c r="AK19" s="371">
        <v>14799.378000000001</v>
      </c>
      <c r="AL19" s="371">
        <v>1459.7380000000001</v>
      </c>
      <c r="AM19" s="371">
        <v>1056.826</v>
      </c>
      <c r="AN19" s="371">
        <v>1768.2729999999999</v>
      </c>
      <c r="AO19" s="371">
        <v>1442.7349999999999</v>
      </c>
      <c r="AP19" s="371">
        <v>2272.1979999999999</v>
      </c>
      <c r="AQ19" s="1072">
        <v>1768.2729999999999</v>
      </c>
      <c r="AR19" s="371">
        <v>1545.876</v>
      </c>
      <c r="AS19" s="123">
        <f t="shared" si="1"/>
        <v>-0.94108077802479762</v>
      </c>
      <c r="AT19" s="127">
        <v>481.37799999999999</v>
      </c>
      <c r="AU19" s="123">
        <f t="shared" si="18"/>
        <v>-0.98165285104628119</v>
      </c>
      <c r="AV19" s="123"/>
      <c r="AW19" s="374">
        <f t="shared" si="2"/>
        <v>2.0635620786329891</v>
      </c>
      <c r="AX19" s="374">
        <f t="shared" si="3"/>
        <v>1.7841525474250866</v>
      </c>
      <c r="AY19" s="375">
        <f t="shared" si="4"/>
        <v>1.980049000159718</v>
      </c>
      <c r="AZ19" s="374">
        <f t="shared" si="5"/>
        <v>2.1337901690816605</v>
      </c>
      <c r="BA19" s="374">
        <f t="shared" si="6"/>
        <v>2.0619314874664889</v>
      </c>
      <c r="BB19" s="374">
        <f t="shared" si="7"/>
        <v>2.430553105375576</v>
      </c>
      <c r="BC19" s="374">
        <f t="shared" si="8"/>
        <v>2.8361338116694967</v>
      </c>
      <c r="BD19" s="374">
        <f t="shared" si="9"/>
        <v>2.8025337675539959</v>
      </c>
      <c r="BE19" s="374">
        <f t="shared" si="10"/>
        <v>0.95181619661917272</v>
      </c>
      <c r="BF19" s="374">
        <f t="shared" si="11"/>
        <v>0.11147492134380489</v>
      </c>
      <c r="BG19" s="374">
        <f t="shared" si="12"/>
        <v>7.0085027565729818E-2</v>
      </c>
      <c r="BH19" s="374">
        <f t="shared" si="13"/>
        <v>0.11792583735731772</v>
      </c>
      <c r="BI19" s="374">
        <f t="shared" si="14"/>
        <v>0.12071246482965296</v>
      </c>
      <c r="BJ19" s="374">
        <f t="shared" si="15"/>
        <v>0.14179909086639178</v>
      </c>
      <c r="BK19" s="374">
        <f t="shared" si="16"/>
        <v>0.1228700936052413</v>
      </c>
      <c r="BL19" s="123">
        <f t="shared" si="17"/>
        <v>-0.93794593285553529</v>
      </c>
      <c r="BM19" s="220" t="s">
        <v>324</v>
      </c>
      <c r="BN19" s="220" t="s">
        <v>486</v>
      </c>
      <c r="BO19" s="220" t="s">
        <v>688</v>
      </c>
      <c r="BP19" s="220"/>
      <c r="BQ19" s="221"/>
    </row>
    <row r="20" spans="1:69" s="340" customFormat="1" ht="140.25" x14ac:dyDescent="0.2">
      <c r="A20" s="340">
        <v>19</v>
      </c>
      <c r="B20" s="370">
        <v>28</v>
      </c>
      <c r="C20" s="220"/>
      <c r="D20" s="345"/>
      <c r="E20" s="345">
        <v>1008</v>
      </c>
      <c r="F20" s="345" t="s">
        <v>351</v>
      </c>
      <c r="G20" s="220" t="s">
        <v>45</v>
      </c>
      <c r="H20" s="220" t="s">
        <v>9</v>
      </c>
      <c r="I20" s="345">
        <v>3178</v>
      </c>
      <c r="J20" s="220" t="s">
        <v>44</v>
      </c>
      <c r="K20" s="371">
        <v>17489373.600000001</v>
      </c>
      <c r="L20" s="371">
        <v>15628630.129999999</v>
      </c>
      <c r="M20" s="371">
        <v>14606159.979</v>
      </c>
      <c r="N20" s="371">
        <v>14720259.088</v>
      </c>
      <c r="O20" s="371">
        <v>16141287.782</v>
      </c>
      <c r="P20" s="371">
        <v>15718095.388</v>
      </c>
      <c r="Q20" s="371">
        <v>12454510.855</v>
      </c>
      <c r="R20" s="371">
        <v>13943591.887</v>
      </c>
      <c r="S20" s="371">
        <v>14672365.052999999</v>
      </c>
      <c r="T20" s="371">
        <v>8973759.2679999992</v>
      </c>
      <c r="U20" s="371">
        <v>11857217.509</v>
      </c>
      <c r="V20" s="371">
        <v>3905392.66</v>
      </c>
      <c r="W20" s="371">
        <v>1812117.311</v>
      </c>
      <c r="X20" s="371">
        <v>3962919.926</v>
      </c>
      <c r="Y20" s="371">
        <v>4619793.5609999998</v>
      </c>
      <c r="Z20" s="372">
        <v>73.333333333333329</v>
      </c>
      <c r="AA20" s="123">
        <f t="shared" si="0"/>
        <v>-0.68370923174591369</v>
      </c>
      <c r="AB20" s="345"/>
      <c r="AC20" s="371">
        <v>30064.921999999999</v>
      </c>
      <c r="AD20" s="371">
        <v>25151.893</v>
      </c>
      <c r="AE20" s="373">
        <v>23994.466999999997</v>
      </c>
      <c r="AF20" s="371">
        <v>26029.720999999998</v>
      </c>
      <c r="AG20" s="371">
        <v>30563.485000000001</v>
      </c>
      <c r="AH20" s="371">
        <v>29992.014000000003</v>
      </c>
      <c r="AI20" s="371">
        <v>25368.309000000001</v>
      </c>
      <c r="AJ20" s="371">
        <v>26619.975999999999</v>
      </c>
      <c r="AK20" s="371">
        <v>22026.464</v>
      </c>
      <c r="AL20" s="371">
        <v>14104.929</v>
      </c>
      <c r="AM20" s="371">
        <v>12103.713</v>
      </c>
      <c r="AN20" s="371">
        <v>1578.221</v>
      </c>
      <c r="AO20" s="371">
        <v>600.11</v>
      </c>
      <c r="AP20" s="371">
        <v>1461.271</v>
      </c>
      <c r="AQ20" s="1072">
        <f>SUM(850.342+727.879)</f>
        <v>1578.221</v>
      </c>
      <c r="AR20" s="371">
        <v>1767.731</v>
      </c>
      <c r="AS20" s="123">
        <f t="shared" si="1"/>
        <v>-0.92632755709889281</v>
      </c>
      <c r="AT20" s="127">
        <v>1133.297</v>
      </c>
      <c r="AU20" s="123">
        <f t="shared" si="18"/>
        <v>-0.95276840281553243</v>
      </c>
      <c r="AV20" s="123"/>
      <c r="AW20" s="374">
        <f t="shared" si="2"/>
        <v>3.4380787657254914</v>
      </c>
      <c r="AX20" s="374">
        <f t="shared" si="3"/>
        <v>3.2186945101118729</v>
      </c>
      <c r="AY20" s="375">
        <f t="shared" si="4"/>
        <v>3.285527070016764</v>
      </c>
      <c r="AZ20" s="374">
        <f t="shared" si="5"/>
        <v>3.5365846272664458</v>
      </c>
      <c r="BA20" s="374">
        <f t="shared" si="6"/>
        <v>3.7869946206005882</v>
      </c>
      <c r="BB20" s="374">
        <f t="shared" si="7"/>
        <v>3.8162402326298954</v>
      </c>
      <c r="BC20" s="374">
        <f t="shared" si="8"/>
        <v>4.0737543682521444</v>
      </c>
      <c r="BD20" s="374">
        <f t="shared" si="9"/>
        <v>3.8182379713534997</v>
      </c>
      <c r="BE20" s="374">
        <f t="shared" si="10"/>
        <v>3.0024421993912069</v>
      </c>
      <c r="BF20" s="374">
        <f t="shared" si="11"/>
        <v>3.1435942460140445</v>
      </c>
      <c r="BG20" s="374">
        <f t="shared" si="12"/>
        <v>2.0415772909306762</v>
      </c>
      <c r="BH20" s="374">
        <f t="shared" si="13"/>
        <v>0.80822654078527401</v>
      </c>
      <c r="BI20" s="374">
        <f t="shared" si="14"/>
        <v>0.66233018840136226</v>
      </c>
      <c r="BJ20" s="374">
        <f t="shared" si="15"/>
        <v>0.73747187795184332</v>
      </c>
      <c r="BK20" s="374">
        <f t="shared" si="16"/>
        <v>0.76528571099932752</v>
      </c>
      <c r="BL20" s="123">
        <f t="shared" si="17"/>
        <v>-0.76707368568555956</v>
      </c>
      <c r="BM20" s="220"/>
      <c r="BN20" s="220" t="s">
        <v>487</v>
      </c>
      <c r="BO20" s="220" t="s">
        <v>683</v>
      </c>
      <c r="BP20" s="220"/>
      <c r="BQ20" s="221"/>
    </row>
    <row r="21" spans="1:69" s="340" customFormat="1" ht="140.25" x14ac:dyDescent="0.2">
      <c r="A21" s="340">
        <v>20</v>
      </c>
      <c r="B21" s="370">
        <v>29</v>
      </c>
      <c r="C21" s="220"/>
      <c r="D21" s="345"/>
      <c r="E21" s="345"/>
      <c r="F21" s="345" t="s">
        <v>355</v>
      </c>
      <c r="G21" s="220"/>
      <c r="H21" s="220"/>
      <c r="I21" s="345">
        <v>3775</v>
      </c>
      <c r="J21" s="220" t="s">
        <v>46</v>
      </c>
      <c r="K21" s="371">
        <v>17291865.899999999</v>
      </c>
      <c r="L21" s="371">
        <v>14687580.289000001</v>
      </c>
      <c r="M21" s="371">
        <v>15727305.986</v>
      </c>
      <c r="N21" s="371">
        <v>16266365.02</v>
      </c>
      <c r="O21" s="371">
        <v>17554078.476999998</v>
      </c>
      <c r="P21" s="371">
        <v>14799551.23</v>
      </c>
      <c r="Q21" s="371">
        <v>13020624.647</v>
      </c>
      <c r="R21" s="371">
        <v>17055071.734999999</v>
      </c>
      <c r="S21" s="371">
        <v>11556125.313999999</v>
      </c>
      <c r="T21" s="371">
        <v>8548272.8430000003</v>
      </c>
      <c r="U21" s="371">
        <v>10357463.024</v>
      </c>
      <c r="V21" s="371">
        <v>3699384.551</v>
      </c>
      <c r="W21" s="371">
        <v>1025324.7359999999</v>
      </c>
      <c r="X21" s="371">
        <v>2704047.9950000001</v>
      </c>
      <c r="Y21" s="371">
        <v>4609966.71</v>
      </c>
      <c r="Z21" s="372">
        <v>76.5</v>
      </c>
      <c r="AA21" s="123">
        <f t="shared" si="0"/>
        <v>-0.70688134928488955</v>
      </c>
      <c r="AB21" s="345"/>
      <c r="AC21" s="371">
        <v>28943.269999999997</v>
      </c>
      <c r="AD21" s="371">
        <v>22359.33</v>
      </c>
      <c r="AE21" s="373">
        <v>23772.735000000001</v>
      </c>
      <c r="AF21" s="371">
        <v>27311.118999999999</v>
      </c>
      <c r="AG21" s="371">
        <v>32090.099000000002</v>
      </c>
      <c r="AH21" s="371">
        <v>26674.67</v>
      </c>
      <c r="AI21" s="371">
        <v>25450.807000000001</v>
      </c>
      <c r="AJ21" s="371">
        <v>33372.118000000002</v>
      </c>
      <c r="AK21" s="371">
        <v>18406.968000000001</v>
      </c>
      <c r="AL21" s="371">
        <v>12797.548000000001</v>
      </c>
      <c r="AM21" s="371">
        <v>10984.791000000001</v>
      </c>
      <c r="AN21" s="371">
        <v>1431.6849999999999</v>
      </c>
      <c r="AO21" s="371">
        <v>325.61400000000003</v>
      </c>
      <c r="AP21" s="371">
        <v>1033.991</v>
      </c>
      <c r="AQ21" s="1072">
        <f>SUM(845.793+585.892)</f>
        <v>1431.6849999999999</v>
      </c>
      <c r="AR21" s="371">
        <v>1756.72</v>
      </c>
      <c r="AS21" s="123">
        <f t="shared" si="1"/>
        <v>-0.92610358042522234</v>
      </c>
      <c r="AT21" s="127">
        <v>1041.3920000000001</v>
      </c>
      <c r="AU21" s="123">
        <f t="shared" si="18"/>
        <v>-0.95619384980314637</v>
      </c>
      <c r="AV21" s="123"/>
      <c r="AW21" s="374">
        <f t="shared" si="2"/>
        <v>3.3476167543029578</v>
      </c>
      <c r="AX21" s="374">
        <f t="shared" si="3"/>
        <v>3.044658079826208</v>
      </c>
      <c r="AY21" s="375">
        <f t="shared" si="4"/>
        <v>3.0231159769081639</v>
      </c>
      <c r="AZ21" s="374">
        <f t="shared" si="5"/>
        <v>3.3579867372237291</v>
      </c>
      <c r="BA21" s="374">
        <f t="shared" si="6"/>
        <v>3.6561416814953445</v>
      </c>
      <c r="BB21" s="374">
        <f t="shared" si="7"/>
        <v>3.6047944407838641</v>
      </c>
      <c r="BC21" s="374">
        <f t="shared" si="8"/>
        <v>3.9093066100886276</v>
      </c>
      <c r="BD21" s="374">
        <f t="shared" si="9"/>
        <v>3.9134538415941766</v>
      </c>
      <c r="BE21" s="374">
        <f t="shared" si="10"/>
        <v>3.1856643121895454</v>
      </c>
      <c r="BF21" s="374">
        <f t="shared" si="11"/>
        <v>2.9941833245249398</v>
      </c>
      <c r="BG21" s="374">
        <f t="shared" si="12"/>
        <v>2.1211354507462641</v>
      </c>
      <c r="BH21" s="374">
        <f t="shared" si="13"/>
        <v>0.7740125311454813</v>
      </c>
      <c r="BI21" s="374">
        <f t="shared" si="14"/>
        <v>0.63514316697417528</v>
      </c>
      <c r="BJ21" s="374">
        <f t="shared" si="15"/>
        <v>0.76477266817152034</v>
      </c>
      <c r="BK21" s="374">
        <f t="shared" si="16"/>
        <v>0.76213999384824194</v>
      </c>
      <c r="BL21" s="123">
        <f t="shared" si="17"/>
        <v>-0.74789587972483063</v>
      </c>
      <c r="BM21" s="220"/>
      <c r="BN21" s="220" t="s">
        <v>609</v>
      </c>
      <c r="BO21" s="220" t="s">
        <v>682</v>
      </c>
      <c r="BP21" s="220"/>
      <c r="BQ21" s="221"/>
    </row>
    <row r="22" spans="1:69" s="340" customFormat="1" ht="140.25" x14ac:dyDescent="0.2">
      <c r="A22" s="340">
        <v>21</v>
      </c>
      <c r="B22" s="370">
        <v>30</v>
      </c>
      <c r="C22" s="220"/>
      <c r="D22" s="345"/>
      <c r="E22" s="345">
        <v>1010</v>
      </c>
      <c r="F22" s="377" t="s">
        <v>356</v>
      </c>
      <c r="G22" s="220" t="s">
        <v>48</v>
      </c>
      <c r="H22" s="220" t="s">
        <v>9</v>
      </c>
      <c r="I22" s="345">
        <v>1008</v>
      </c>
      <c r="J22" s="220" t="s">
        <v>47</v>
      </c>
      <c r="K22" s="371">
        <v>44040672.939999998</v>
      </c>
      <c r="L22" s="371">
        <v>40372259.421000004</v>
      </c>
      <c r="M22" s="371">
        <v>44575133.169</v>
      </c>
      <c r="N22" s="371">
        <v>43875561.990000002</v>
      </c>
      <c r="O22" s="371">
        <v>45782192.516000003</v>
      </c>
      <c r="P22" s="371">
        <v>45862342.320999995</v>
      </c>
      <c r="Q22" s="371">
        <v>43845876.843999997</v>
      </c>
      <c r="R22" s="371">
        <v>42814334.245000005</v>
      </c>
      <c r="S22" s="371">
        <v>46955772.998000003</v>
      </c>
      <c r="T22" s="371">
        <v>32997592.655999996</v>
      </c>
      <c r="U22" s="371">
        <v>30834791.987999998</v>
      </c>
      <c r="V22" s="371">
        <v>37809281.612999998</v>
      </c>
      <c r="W22" s="371">
        <v>17062691.211999997</v>
      </c>
      <c r="X22" s="371">
        <v>18690757.004000001</v>
      </c>
      <c r="Y22" s="371">
        <v>17356137.002</v>
      </c>
      <c r="Z22" s="372">
        <v>27.166666666666668</v>
      </c>
      <c r="AA22" s="123">
        <f t="shared" si="0"/>
        <v>-0.61063185305141354</v>
      </c>
      <c r="AB22" s="345"/>
      <c r="AC22" s="371">
        <v>57814.39</v>
      </c>
      <c r="AD22" s="371">
        <v>52328.168000000005</v>
      </c>
      <c r="AE22" s="373">
        <v>60900.846000000005</v>
      </c>
      <c r="AF22" s="371">
        <v>63494.399999999994</v>
      </c>
      <c r="AG22" s="371">
        <v>64282.889000000003</v>
      </c>
      <c r="AH22" s="371">
        <v>66394.216</v>
      </c>
      <c r="AI22" s="371">
        <v>58358.486999999994</v>
      </c>
      <c r="AJ22" s="371">
        <v>60470.097999999998</v>
      </c>
      <c r="AK22" s="371">
        <v>75821.803</v>
      </c>
      <c r="AL22" s="371">
        <v>50655.171999999999</v>
      </c>
      <c r="AM22" s="371">
        <v>45682.595000000001</v>
      </c>
      <c r="AN22" s="371">
        <v>55342.871999999996</v>
      </c>
      <c r="AO22" s="371">
        <v>24024.332999999999</v>
      </c>
      <c r="AP22" s="371">
        <v>29047.976000000002</v>
      </c>
      <c r="AQ22" s="1072">
        <f>SUM(5059.465+5752.407+8303.265+2994.069+33233.666)</f>
        <v>55342.871999999996</v>
      </c>
      <c r="AR22" s="371">
        <v>26828.256000000001</v>
      </c>
      <c r="AS22" s="123">
        <f t="shared" si="1"/>
        <v>-0.55947646441561749</v>
      </c>
      <c r="AT22" s="127">
        <v>28596.469000000001</v>
      </c>
      <c r="AU22" s="123">
        <f t="shared" si="18"/>
        <v>-0.5304421715258274</v>
      </c>
      <c r="AV22" s="123"/>
      <c r="AW22" s="374">
        <f t="shared" si="2"/>
        <v>2.6254998455071292</v>
      </c>
      <c r="AX22" s="374">
        <f t="shared" si="3"/>
        <v>2.5922833525032303</v>
      </c>
      <c r="AY22" s="375">
        <f t="shared" si="4"/>
        <v>2.7325031545773961</v>
      </c>
      <c r="AZ22" s="374">
        <f t="shared" si="5"/>
        <v>2.8942945512343048</v>
      </c>
      <c r="BA22" s="374">
        <f t="shared" si="6"/>
        <v>2.8082049140627925</v>
      </c>
      <c r="BB22" s="374">
        <f t="shared" si="7"/>
        <v>2.8953696056469678</v>
      </c>
      <c r="BC22" s="374">
        <f t="shared" si="8"/>
        <v>2.661982891008642</v>
      </c>
      <c r="BD22" s="374">
        <f t="shared" si="9"/>
        <v>2.8247594674235481</v>
      </c>
      <c r="BE22" s="374">
        <f t="shared" si="10"/>
        <v>3.2294986605046199</v>
      </c>
      <c r="BF22" s="374">
        <f t="shared" si="11"/>
        <v>3.0702343972834822</v>
      </c>
      <c r="BG22" s="374">
        <f t="shared" si="12"/>
        <v>2.9630551759699455</v>
      </c>
      <c r="BH22" s="374">
        <f t="shared" si="13"/>
        <v>2.9274754578236371</v>
      </c>
      <c r="BI22" s="374">
        <f t="shared" si="14"/>
        <v>2.8160074751987492</v>
      </c>
      <c r="BJ22" s="374">
        <f t="shared" si="15"/>
        <v>3.1082717509818849</v>
      </c>
      <c r="BK22" s="374">
        <f t="shared" si="16"/>
        <v>3.0915008330377316</v>
      </c>
      <c r="BL22" s="123">
        <f t="shared" si="17"/>
        <v>0.1313805174786184</v>
      </c>
      <c r="BM22" s="220"/>
      <c r="BN22" s="220" t="s">
        <v>621</v>
      </c>
      <c r="BO22" s="220" t="s">
        <v>689</v>
      </c>
      <c r="BP22" s="220"/>
      <c r="BQ22" s="221"/>
    </row>
    <row r="23" spans="1:69" s="340" customFormat="1" ht="114.75" x14ac:dyDescent="0.2">
      <c r="A23" s="340">
        <v>22</v>
      </c>
      <c r="B23" s="370">
        <v>31</v>
      </c>
      <c r="C23" s="220"/>
      <c r="D23" s="345"/>
      <c r="E23" s="345">
        <v>6113</v>
      </c>
      <c r="F23" s="345" t="s">
        <v>351</v>
      </c>
      <c r="G23" s="220" t="s">
        <v>273</v>
      </c>
      <c r="H23" s="220" t="s">
        <v>9</v>
      </c>
      <c r="I23" s="345">
        <v>1378</v>
      </c>
      <c r="J23" s="220" t="s">
        <v>272</v>
      </c>
      <c r="K23" s="371">
        <v>86539070.625</v>
      </c>
      <c r="L23" s="371">
        <v>71063915.843999997</v>
      </c>
      <c r="M23" s="371">
        <v>76555526.203000009</v>
      </c>
      <c r="N23" s="371">
        <v>78215723.469000012</v>
      </c>
      <c r="O23" s="371">
        <v>80809299.400000006</v>
      </c>
      <c r="P23" s="371">
        <v>74860173.324000001</v>
      </c>
      <c r="Q23" s="371">
        <v>84506160.800000012</v>
      </c>
      <c r="R23" s="371">
        <v>83944725.295000002</v>
      </c>
      <c r="S23" s="371">
        <v>90777593.838</v>
      </c>
      <c r="T23" s="371">
        <v>69743612.162</v>
      </c>
      <c r="U23" s="371">
        <v>79373909.048000008</v>
      </c>
      <c r="V23" s="371">
        <v>67137860.518000007</v>
      </c>
      <c r="W23" s="371">
        <v>72914736.473000005</v>
      </c>
      <c r="X23" s="371">
        <v>69289614.041000009</v>
      </c>
      <c r="Y23" s="371">
        <v>76627063.751000002</v>
      </c>
      <c r="Z23" s="372">
        <v>33</v>
      </c>
      <c r="AA23" s="123">
        <f t="shared" si="0"/>
        <v>9.3445308977824779E-4</v>
      </c>
      <c r="AB23" s="345"/>
      <c r="AC23" s="371">
        <v>94646.138000000006</v>
      </c>
      <c r="AD23" s="371">
        <v>76670.152999999991</v>
      </c>
      <c r="AE23" s="373">
        <v>71816.538</v>
      </c>
      <c r="AF23" s="371">
        <v>68824.747000000003</v>
      </c>
      <c r="AG23" s="371">
        <v>87277.968999999997</v>
      </c>
      <c r="AH23" s="371">
        <v>75512.324999999997</v>
      </c>
      <c r="AI23" s="371">
        <v>91062.269</v>
      </c>
      <c r="AJ23" s="371">
        <v>47473.82</v>
      </c>
      <c r="AK23" s="371">
        <v>3618.953</v>
      </c>
      <c r="AL23" s="371">
        <v>3306.252</v>
      </c>
      <c r="AM23" s="371">
        <v>4661.665</v>
      </c>
      <c r="AN23" s="371">
        <v>4586.7740000000003</v>
      </c>
      <c r="AO23" s="371">
        <v>4916.6710000000003</v>
      </c>
      <c r="AP23" s="371">
        <v>4546.5360000000001</v>
      </c>
      <c r="AQ23" s="1072">
        <f>SUM(2313.503+2273.271)</f>
        <v>4586.7740000000003</v>
      </c>
      <c r="AR23" s="371">
        <v>4693.7550000000001</v>
      </c>
      <c r="AS23" s="123">
        <f t="shared" si="1"/>
        <v>-0.93464242177755763</v>
      </c>
      <c r="AT23" s="127">
        <v>4572.6959999999999</v>
      </c>
      <c r="AU23" s="123">
        <f t="shared" si="18"/>
        <v>-0.93632809200577172</v>
      </c>
      <c r="AV23" s="123"/>
      <c r="AW23" s="374">
        <f t="shared" si="2"/>
        <v>2.1873620161725649</v>
      </c>
      <c r="AX23" s="374">
        <f t="shared" si="3"/>
        <v>2.1577801360765663</v>
      </c>
      <c r="AY23" s="375">
        <f t="shared" si="4"/>
        <v>1.8761947454862038</v>
      </c>
      <c r="AZ23" s="374">
        <f t="shared" si="5"/>
        <v>1.7598698560214168</v>
      </c>
      <c r="BA23" s="374">
        <f t="shared" si="6"/>
        <v>2.160097158322845</v>
      </c>
      <c r="BB23" s="374">
        <f t="shared" si="7"/>
        <v>2.0174231943914274</v>
      </c>
      <c r="BC23" s="374">
        <f t="shared" si="8"/>
        <v>2.1551628458312351</v>
      </c>
      <c r="BD23" s="374">
        <f t="shared" si="9"/>
        <v>1.1310733302936351</v>
      </c>
      <c r="BE23" s="374">
        <f t="shared" si="10"/>
        <v>7.9732296197634764E-2</v>
      </c>
      <c r="BF23" s="374">
        <f t="shared" si="11"/>
        <v>9.4811607759009084E-2</v>
      </c>
      <c r="BG23" s="374">
        <f t="shared" si="12"/>
        <v>0.11746089000557949</v>
      </c>
      <c r="BH23" s="374">
        <f t="shared" si="13"/>
        <v>0.13663747890120098</v>
      </c>
      <c r="BI23" s="374">
        <f t="shared" si="14"/>
        <v>0.13486083164603141</v>
      </c>
      <c r="BJ23" s="374">
        <f t="shared" si="15"/>
        <v>0.13123282797649086</v>
      </c>
      <c r="BK23" s="374">
        <f t="shared" si="16"/>
        <v>0.12250906586352776</v>
      </c>
      <c r="BL23" s="123">
        <f t="shared" si="17"/>
        <v>-0.93470343835134218</v>
      </c>
      <c r="BM23" s="220" t="s">
        <v>325</v>
      </c>
      <c r="BN23" s="220" t="s">
        <v>488</v>
      </c>
      <c r="BO23" s="220" t="s">
        <v>690</v>
      </c>
      <c r="BP23" s="220"/>
      <c r="BQ23" s="221"/>
    </row>
    <row r="24" spans="1:69" s="340" customFormat="1" ht="153" x14ac:dyDescent="0.2">
      <c r="A24" s="340">
        <v>23</v>
      </c>
      <c r="B24" s="370">
        <v>32</v>
      </c>
      <c r="C24" s="220"/>
      <c r="D24" s="345"/>
      <c r="E24" s="345"/>
      <c r="F24" s="345" t="s">
        <v>355</v>
      </c>
      <c r="G24" s="220"/>
      <c r="H24" s="220"/>
      <c r="I24" s="345">
        <v>3319</v>
      </c>
      <c r="J24" s="220" t="s">
        <v>274</v>
      </c>
      <c r="K24" s="371">
        <v>83540407.699999988</v>
      </c>
      <c r="L24" s="371">
        <v>80377866.923000008</v>
      </c>
      <c r="M24" s="371">
        <v>71415848.989999995</v>
      </c>
      <c r="N24" s="371">
        <v>79796239.877000004</v>
      </c>
      <c r="O24" s="371">
        <v>89502263.603</v>
      </c>
      <c r="P24" s="371">
        <v>93121158.706</v>
      </c>
      <c r="Q24" s="371">
        <v>84454961.675999999</v>
      </c>
      <c r="R24" s="371">
        <v>94942642.968999997</v>
      </c>
      <c r="S24" s="371">
        <v>80989382.213</v>
      </c>
      <c r="T24" s="371">
        <v>74204283.001000002</v>
      </c>
      <c r="U24" s="371">
        <v>86888868.191</v>
      </c>
      <c r="V24" s="371">
        <v>68401494.395999998</v>
      </c>
      <c r="W24" s="371">
        <v>74170947.263999999</v>
      </c>
      <c r="X24" s="371">
        <v>70449688.744000003</v>
      </c>
      <c r="Y24" s="371">
        <v>62377507.954000004</v>
      </c>
      <c r="Z24" s="372">
        <v>75</v>
      </c>
      <c r="AA24" s="123">
        <f t="shared" si="0"/>
        <v>-0.12655931650781865</v>
      </c>
      <c r="AB24" s="345"/>
      <c r="AC24" s="371">
        <v>56150.282999999996</v>
      </c>
      <c r="AD24" s="371">
        <v>55809.748999999996</v>
      </c>
      <c r="AE24" s="373">
        <v>37600.18</v>
      </c>
      <c r="AF24" s="371">
        <v>50375.756999999998</v>
      </c>
      <c r="AG24" s="371">
        <v>62796.270000000004</v>
      </c>
      <c r="AH24" s="371">
        <v>58964.309000000001</v>
      </c>
      <c r="AI24" s="371">
        <v>45145.605000000003</v>
      </c>
      <c r="AJ24" s="371">
        <v>6577.5059999999994</v>
      </c>
      <c r="AK24" s="371">
        <v>5443.96</v>
      </c>
      <c r="AL24" s="371">
        <v>5765.777</v>
      </c>
      <c r="AM24" s="371">
        <v>7073.42</v>
      </c>
      <c r="AN24" s="371">
        <v>5124.3270000000002</v>
      </c>
      <c r="AO24" s="371">
        <v>5519.5640000000003</v>
      </c>
      <c r="AP24" s="371">
        <v>6235.6310000000003</v>
      </c>
      <c r="AQ24" s="1072">
        <f>SUM(2111.925+3012.402)</f>
        <v>5124.3270000000002</v>
      </c>
      <c r="AR24" s="371">
        <v>5267.9719999999998</v>
      </c>
      <c r="AS24" s="123">
        <f t="shared" si="1"/>
        <v>-0.85989503241739795</v>
      </c>
      <c r="AT24" s="127">
        <v>5144.9489999999996</v>
      </c>
      <c r="AU24" s="123">
        <f t="shared" si="18"/>
        <v>-0.86316690505205029</v>
      </c>
      <c r="AV24" s="123"/>
      <c r="AW24" s="374">
        <f t="shared" si="2"/>
        <v>1.3442664345532036</v>
      </c>
      <c r="AX24" s="374">
        <f t="shared" si="3"/>
        <v>1.3886845007585071</v>
      </c>
      <c r="AY24" s="375">
        <f t="shared" si="4"/>
        <v>1.0529925928701056</v>
      </c>
      <c r="AZ24" s="374">
        <f t="shared" si="5"/>
        <v>1.2626097940868015</v>
      </c>
      <c r="BA24" s="374">
        <f t="shared" si="6"/>
        <v>1.4032331132660909</v>
      </c>
      <c r="BB24" s="374">
        <f t="shared" si="7"/>
        <v>1.2663998133047458</v>
      </c>
      <c r="BC24" s="374">
        <f t="shared" si="8"/>
        <v>1.0691048602495372</v>
      </c>
      <c r="BD24" s="374">
        <f t="shared" si="9"/>
        <v>0.13855746573534169</v>
      </c>
      <c r="BE24" s="374">
        <f t="shared" si="10"/>
        <v>0.13443638786335041</v>
      </c>
      <c r="BF24" s="374">
        <f t="shared" si="11"/>
        <v>0.15540280875491508</v>
      </c>
      <c r="BG24" s="374">
        <f t="shared" si="12"/>
        <v>0.16281533290204991</v>
      </c>
      <c r="BH24" s="374">
        <f t="shared" si="13"/>
        <v>0.1498308493183933</v>
      </c>
      <c r="BI24" s="374">
        <f t="shared" si="14"/>
        <v>0.14883358521373516</v>
      </c>
      <c r="BJ24" s="374">
        <f t="shared" si="15"/>
        <v>0.17702366358662078</v>
      </c>
      <c r="BK24" s="374">
        <f t="shared" si="16"/>
        <v>0.16890613853585945</v>
      </c>
      <c r="BL24" s="123">
        <f t="shared" si="17"/>
        <v>-0.83959418168794731</v>
      </c>
      <c r="BM24" s="220" t="s">
        <v>326</v>
      </c>
      <c r="BN24" s="220" t="s">
        <v>511</v>
      </c>
      <c r="BO24" s="220" t="s">
        <v>691</v>
      </c>
      <c r="BP24" s="220"/>
      <c r="BQ24" s="221"/>
    </row>
    <row r="25" spans="1:69" s="340" customFormat="1" ht="357" x14ac:dyDescent="0.2">
      <c r="A25" s="340">
        <v>24</v>
      </c>
      <c r="B25" s="370">
        <v>33</v>
      </c>
      <c r="C25" s="220"/>
      <c r="D25" s="345"/>
      <c r="E25" s="345">
        <v>6166</v>
      </c>
      <c r="F25" s="345" t="s">
        <v>357</v>
      </c>
      <c r="G25" s="220" t="s">
        <v>276</v>
      </c>
      <c r="H25" s="220" t="s">
        <v>9</v>
      </c>
      <c r="I25" s="345">
        <v>2408</v>
      </c>
      <c r="J25" s="220" t="s">
        <v>275</v>
      </c>
      <c r="K25" s="371">
        <v>182107967.84999999</v>
      </c>
      <c r="L25" s="371">
        <v>173780839.5</v>
      </c>
      <c r="M25" s="371">
        <v>164105756.42500001</v>
      </c>
      <c r="N25" s="371">
        <v>171808993.30000001</v>
      </c>
      <c r="O25" s="371">
        <v>162775849.59999999</v>
      </c>
      <c r="P25" s="371">
        <v>169808163.07499999</v>
      </c>
      <c r="Q25" s="371">
        <v>196701189.69999999</v>
      </c>
      <c r="R25" s="371">
        <v>150964619.18200001</v>
      </c>
      <c r="S25" s="371">
        <v>180749115.19999999</v>
      </c>
      <c r="T25" s="371">
        <v>172453835.926</v>
      </c>
      <c r="U25" s="371">
        <v>173726663.24900001</v>
      </c>
      <c r="V25" s="371">
        <v>161889124.61700001</v>
      </c>
      <c r="W25" s="371">
        <v>186546892.07800001</v>
      </c>
      <c r="X25" s="371">
        <v>154252624.74599999</v>
      </c>
      <c r="Y25" s="371">
        <v>164605879.20899999</v>
      </c>
      <c r="Z25" s="372">
        <v>51.166666666666664</v>
      </c>
      <c r="AA25" s="123">
        <f t="shared" si="0"/>
        <v>3.047563930083993E-3</v>
      </c>
      <c r="AB25" s="345"/>
      <c r="AC25" s="371">
        <v>63388.832000000002</v>
      </c>
      <c r="AD25" s="371">
        <v>57365.214</v>
      </c>
      <c r="AE25" s="373">
        <v>53195.834000000003</v>
      </c>
      <c r="AF25" s="371">
        <v>53561.112000000001</v>
      </c>
      <c r="AG25" s="371">
        <v>44626.036</v>
      </c>
      <c r="AH25" s="371">
        <v>67205.171000000002</v>
      </c>
      <c r="AI25" s="371">
        <v>83543.429000000004</v>
      </c>
      <c r="AJ25" s="371">
        <v>48833.225999999995</v>
      </c>
      <c r="AK25" s="371">
        <v>60051.358999999997</v>
      </c>
      <c r="AL25" s="371">
        <v>54795.883000000002</v>
      </c>
      <c r="AM25" s="371">
        <v>54242.205999999998</v>
      </c>
      <c r="AN25" s="371">
        <v>56732.962</v>
      </c>
      <c r="AO25" s="371">
        <v>54389.964</v>
      </c>
      <c r="AP25" s="371">
        <v>51636.002</v>
      </c>
      <c r="AQ25" s="1072">
        <f>SUM(21820.298+34912.664)</f>
        <v>56732.962</v>
      </c>
      <c r="AR25" s="371">
        <v>54978.642999999996</v>
      </c>
      <c r="AS25" s="123">
        <f t="shared" si="1"/>
        <v>3.3514071797426728E-2</v>
      </c>
      <c r="AT25" s="127">
        <v>29889.058000000001</v>
      </c>
      <c r="AU25" s="123">
        <f t="shared" si="18"/>
        <v>-0.43813160256120809</v>
      </c>
      <c r="AV25" s="123"/>
      <c r="AW25" s="374">
        <f t="shared" si="2"/>
        <v>0.69616758397098333</v>
      </c>
      <c r="AX25" s="374">
        <f t="shared" si="3"/>
        <v>0.66020182852206788</v>
      </c>
      <c r="AY25" s="375">
        <f t="shared" si="4"/>
        <v>0.64831161512986513</v>
      </c>
      <c r="AZ25" s="374">
        <f t="shared" si="5"/>
        <v>0.62349602277775518</v>
      </c>
      <c r="BA25" s="374">
        <f t="shared" si="6"/>
        <v>0.5483127393856343</v>
      </c>
      <c r="BB25" s="374">
        <f t="shared" si="7"/>
        <v>0.79154228846250663</v>
      </c>
      <c r="BC25" s="374">
        <f t="shared" si="8"/>
        <v>0.84944508091096727</v>
      </c>
      <c r="BD25" s="374">
        <f t="shared" si="9"/>
        <v>0.64694928208479896</v>
      </c>
      <c r="BE25" s="374">
        <f t="shared" si="10"/>
        <v>0.66447195532385106</v>
      </c>
      <c r="BF25" s="374">
        <f t="shared" si="11"/>
        <v>0.6354846525247827</v>
      </c>
      <c r="BG25" s="374">
        <f t="shared" si="12"/>
        <v>0.6244545884387982</v>
      </c>
      <c r="BH25" s="374">
        <f t="shared" si="13"/>
        <v>0.70088663626070979</v>
      </c>
      <c r="BI25" s="374">
        <f t="shared" si="14"/>
        <v>0.58312377541254523</v>
      </c>
      <c r="BJ25" s="374">
        <f t="shared" si="15"/>
        <v>0.6694991684585776</v>
      </c>
      <c r="BK25" s="374">
        <f t="shared" si="16"/>
        <v>0.66800339409740828</v>
      </c>
      <c r="BL25" s="123">
        <f t="shared" si="17"/>
        <v>3.0373941339302758E-2</v>
      </c>
      <c r="BM25" s="220"/>
      <c r="BN25" s="220" t="s">
        <v>610</v>
      </c>
      <c r="BO25" s="220" t="s">
        <v>692</v>
      </c>
      <c r="BP25" s="220"/>
      <c r="BQ25" s="221"/>
    </row>
    <row r="26" spans="1:69" s="340" customFormat="1" ht="102" x14ac:dyDescent="0.2">
      <c r="A26" s="340">
        <v>25</v>
      </c>
      <c r="B26" s="370">
        <v>34</v>
      </c>
      <c r="C26" s="220"/>
      <c r="D26" s="345"/>
      <c r="E26" s="345">
        <v>6705</v>
      </c>
      <c r="F26" s="345">
        <v>4</v>
      </c>
      <c r="G26" s="220" t="s">
        <v>284</v>
      </c>
      <c r="H26" s="220" t="s">
        <v>9</v>
      </c>
      <c r="I26" s="345">
        <v>2364</v>
      </c>
      <c r="J26" s="220" t="s">
        <v>283</v>
      </c>
      <c r="K26" s="371">
        <v>23262874.550000001</v>
      </c>
      <c r="L26" s="371">
        <v>20260360.399999999</v>
      </c>
      <c r="M26" s="371">
        <v>27232157.25</v>
      </c>
      <c r="N26" s="371">
        <v>25345307.305</v>
      </c>
      <c r="O26" s="371">
        <v>28070891.978999998</v>
      </c>
      <c r="P26" s="371">
        <v>27182799.131000001</v>
      </c>
      <c r="Q26" s="371">
        <v>25277887.109000001</v>
      </c>
      <c r="R26" s="371">
        <v>24820328.285</v>
      </c>
      <c r="S26" s="371">
        <v>23807944.013</v>
      </c>
      <c r="T26" s="371">
        <v>22997258.373</v>
      </c>
      <c r="U26" s="371">
        <v>25403484.313000001</v>
      </c>
      <c r="V26" s="371">
        <v>23140387.454999998</v>
      </c>
      <c r="W26" s="371">
        <v>22350916.662999999</v>
      </c>
      <c r="X26" s="371">
        <v>23146482.879999999</v>
      </c>
      <c r="Y26" s="371">
        <v>21639416.736000001</v>
      </c>
      <c r="Z26" s="372">
        <v>49</v>
      </c>
      <c r="AA26" s="123">
        <f t="shared" si="0"/>
        <v>-0.20537265787123782</v>
      </c>
      <c r="AB26" s="345"/>
      <c r="AC26" s="371">
        <v>31594.962</v>
      </c>
      <c r="AD26" s="371">
        <v>30833.894</v>
      </c>
      <c r="AE26" s="373">
        <v>41049.35</v>
      </c>
      <c r="AF26" s="371">
        <v>41658.942999999999</v>
      </c>
      <c r="AG26" s="371">
        <v>41875.711000000003</v>
      </c>
      <c r="AH26" s="371">
        <v>32778.529000000002</v>
      </c>
      <c r="AI26" s="371">
        <v>29944.116000000002</v>
      </c>
      <c r="AJ26" s="371">
        <v>28790.358</v>
      </c>
      <c r="AK26" s="371">
        <v>32037.221000000001</v>
      </c>
      <c r="AL26" s="371">
        <v>1465.4880000000001</v>
      </c>
      <c r="AM26" s="371">
        <v>2256.431</v>
      </c>
      <c r="AN26" s="371">
        <v>2016.4469999999999</v>
      </c>
      <c r="AO26" s="371">
        <v>2283.4340000000002</v>
      </c>
      <c r="AP26" s="371">
        <v>2124.5529999999999</v>
      </c>
      <c r="AQ26" s="1072">
        <v>2016.4469999999999</v>
      </c>
      <c r="AR26" s="371">
        <v>1894.14</v>
      </c>
      <c r="AS26" s="123">
        <f t="shared" si="1"/>
        <v>-0.95385700382588279</v>
      </c>
      <c r="AT26" s="127">
        <v>967.84199999999998</v>
      </c>
      <c r="AU26" s="123">
        <f t="shared" si="18"/>
        <v>-0.97642247684798911</v>
      </c>
      <c r="AV26" s="123"/>
      <c r="AW26" s="374">
        <f t="shared" si="2"/>
        <v>2.7163420352107774</v>
      </c>
      <c r="AX26" s="374">
        <f t="shared" si="3"/>
        <v>3.0437655985626004</v>
      </c>
      <c r="AY26" s="375">
        <f t="shared" si="4"/>
        <v>3.0147703410459705</v>
      </c>
      <c r="AZ26" s="374">
        <f t="shared" si="5"/>
        <v>3.2873101516336103</v>
      </c>
      <c r="BA26" s="374">
        <f t="shared" si="6"/>
        <v>2.9835682479436327</v>
      </c>
      <c r="BB26" s="374">
        <f t="shared" si="7"/>
        <v>2.4117110855311794</v>
      </c>
      <c r="BC26" s="374">
        <f t="shared" si="8"/>
        <v>2.3691945351982069</v>
      </c>
      <c r="BD26" s="374">
        <f t="shared" si="9"/>
        <v>2.3199014670083362</v>
      </c>
      <c r="BE26" s="374">
        <f t="shared" si="10"/>
        <v>2.691305136008932</v>
      </c>
      <c r="BF26" s="374">
        <f t="shared" si="11"/>
        <v>0.12744893119264691</v>
      </c>
      <c r="BG26" s="374">
        <f t="shared" si="12"/>
        <v>0.17764736303084944</v>
      </c>
      <c r="BH26" s="374">
        <f t="shared" si="13"/>
        <v>0.17427945006722881</v>
      </c>
      <c r="BI26" s="374">
        <f t="shared" si="14"/>
        <v>0.20432575848488815</v>
      </c>
      <c r="BJ26" s="374">
        <f t="shared" si="15"/>
        <v>0.18357458547931235</v>
      </c>
      <c r="BK26" s="374">
        <f t="shared" si="16"/>
        <v>0.17506386822791303</v>
      </c>
      <c r="BL26" s="123">
        <f t="shared" si="17"/>
        <v>-0.94193127554546174</v>
      </c>
      <c r="BM26" s="220" t="s">
        <v>324</v>
      </c>
      <c r="BN26" s="220" t="s">
        <v>489</v>
      </c>
      <c r="BO26" s="220" t="s">
        <v>693</v>
      </c>
      <c r="BP26" s="220"/>
      <c r="BQ26" s="221"/>
    </row>
    <row r="27" spans="1:69" s="340" customFormat="1" ht="89.25" x14ac:dyDescent="0.2">
      <c r="A27" s="340">
        <v>26</v>
      </c>
      <c r="B27" s="370">
        <v>35</v>
      </c>
      <c r="C27" s="220"/>
      <c r="D27" s="345"/>
      <c r="E27" s="345"/>
      <c r="F27" s="345" t="s">
        <v>351</v>
      </c>
      <c r="G27" s="220"/>
      <c r="H27" s="220"/>
      <c r="I27" s="345">
        <v>6041</v>
      </c>
      <c r="J27" s="220" t="s">
        <v>285</v>
      </c>
      <c r="K27" s="371">
        <v>18823180.199000001</v>
      </c>
      <c r="L27" s="371">
        <v>17788416.986000001</v>
      </c>
      <c r="M27" s="371">
        <v>17183175.6505</v>
      </c>
      <c r="N27" s="371">
        <v>18201237.885499999</v>
      </c>
      <c r="O27" s="371">
        <v>19223604.800000001</v>
      </c>
      <c r="P27" s="371">
        <v>19144210.627999999</v>
      </c>
      <c r="Q27" s="371">
        <v>17358808.800999999</v>
      </c>
      <c r="R27" s="371">
        <v>17877272.901999999</v>
      </c>
      <c r="S27" s="371">
        <v>17636278.112</v>
      </c>
      <c r="T27" s="371">
        <v>20624006.574000001</v>
      </c>
      <c r="U27" s="371">
        <v>20066936.4925</v>
      </c>
      <c r="V27" s="371">
        <v>22102161.009500001</v>
      </c>
      <c r="W27" s="371">
        <v>20319898.364500001</v>
      </c>
      <c r="X27" s="371">
        <v>20850856.547000002</v>
      </c>
      <c r="Y27" s="371">
        <v>21488763.223999999</v>
      </c>
      <c r="Z27" s="372">
        <v>87.666666666666671</v>
      </c>
      <c r="AA27" s="123">
        <f t="shared" si="0"/>
        <v>0.25056995639654739</v>
      </c>
      <c r="AB27" s="345"/>
      <c r="AC27" s="371">
        <v>30588.46</v>
      </c>
      <c r="AD27" s="371">
        <v>28181.279500000004</v>
      </c>
      <c r="AE27" s="373">
        <v>28690.998500000002</v>
      </c>
      <c r="AF27" s="371">
        <v>32243.171499999997</v>
      </c>
      <c r="AG27" s="371">
        <v>32260.027000000002</v>
      </c>
      <c r="AH27" s="371">
        <v>26293.154000000002</v>
      </c>
      <c r="AI27" s="371">
        <v>21635.074499999999</v>
      </c>
      <c r="AJ27" s="371">
        <v>24849.054499999998</v>
      </c>
      <c r="AK27" s="371">
        <v>18122.308499999999</v>
      </c>
      <c r="AL27" s="371">
        <v>1088.1844999999998</v>
      </c>
      <c r="AM27" s="371">
        <v>1324.085</v>
      </c>
      <c r="AN27" s="371">
        <v>1503.152</v>
      </c>
      <c r="AO27" s="371">
        <v>1604.8200000000002</v>
      </c>
      <c r="AP27" s="371">
        <v>1870.1670000000001</v>
      </c>
      <c r="AQ27" s="1072">
        <f>SUM(982.265+1041.774)</f>
        <v>2024.0389999999998</v>
      </c>
      <c r="AR27" s="371">
        <v>1695.1779999999999</v>
      </c>
      <c r="AS27" s="123">
        <f t="shared" si="1"/>
        <v>-0.94091603329873652</v>
      </c>
      <c r="AT27" s="127">
        <v>1464.11</v>
      </c>
      <c r="AU27" s="123">
        <f t="shared" si="18"/>
        <v>-0.94896970908837486</v>
      </c>
      <c r="AV27" s="123"/>
      <c r="AW27" s="374">
        <f t="shared" si="2"/>
        <v>3.250084170327928</v>
      </c>
      <c r="AX27" s="374">
        <f t="shared" si="3"/>
        <v>3.1684977389701947</v>
      </c>
      <c r="AY27" s="375">
        <f t="shared" si="4"/>
        <v>3.3394291117736601</v>
      </c>
      <c r="AZ27" s="374">
        <f t="shared" si="5"/>
        <v>3.5429646821644467</v>
      </c>
      <c r="BA27" s="374">
        <f t="shared" si="6"/>
        <v>3.356293196372826</v>
      </c>
      <c r="BB27" s="374">
        <f t="shared" si="7"/>
        <v>2.7468517256641629</v>
      </c>
      <c r="BC27" s="374">
        <f t="shared" si="8"/>
        <v>2.4926911458064631</v>
      </c>
      <c r="BD27" s="374">
        <f t="shared" si="9"/>
        <v>2.7799603033659617</v>
      </c>
      <c r="BE27" s="374">
        <f t="shared" si="10"/>
        <v>2.0551171154042187</v>
      </c>
      <c r="BF27" s="374">
        <f t="shared" si="11"/>
        <v>0.10552600398914125</v>
      </c>
      <c r="BG27" s="374">
        <f t="shared" si="12"/>
        <v>0.13196683016312685</v>
      </c>
      <c r="BH27" s="374">
        <f t="shared" si="13"/>
        <v>0.13601855486926476</v>
      </c>
      <c r="BI27" s="374">
        <f t="shared" si="14"/>
        <v>0.1579555144629769</v>
      </c>
      <c r="BJ27" s="374">
        <f t="shared" si="15"/>
        <v>0.17938514859420274</v>
      </c>
      <c r="BK27" s="374">
        <f t="shared" si="16"/>
        <v>0.15777343556996512</v>
      </c>
      <c r="BL27" s="123">
        <f t="shared" si="17"/>
        <v>-0.95275436899866772</v>
      </c>
      <c r="BM27" s="220" t="s">
        <v>324</v>
      </c>
      <c r="BN27" s="220" t="s">
        <v>512</v>
      </c>
      <c r="BO27" s="220" t="s">
        <v>694</v>
      </c>
      <c r="BP27" s="220"/>
      <c r="BQ27" s="221"/>
    </row>
    <row r="28" spans="1:69" s="340" customFormat="1" ht="165.75" x14ac:dyDescent="0.2">
      <c r="A28" s="340">
        <v>27</v>
      </c>
      <c r="B28" s="370">
        <v>36</v>
      </c>
      <c r="C28" s="220" t="s">
        <v>51</v>
      </c>
      <c r="D28" s="345">
        <v>21</v>
      </c>
      <c r="E28" s="345">
        <v>1353</v>
      </c>
      <c r="F28" s="345" t="s">
        <v>374</v>
      </c>
      <c r="G28" s="220" t="s">
        <v>50</v>
      </c>
      <c r="H28" s="220" t="s">
        <v>9</v>
      </c>
      <c r="I28" s="345">
        <v>1554</v>
      </c>
      <c r="J28" s="220" t="s">
        <v>49</v>
      </c>
      <c r="K28" s="371">
        <v>66840518.75</v>
      </c>
      <c r="L28" s="371">
        <v>70006336.099999994</v>
      </c>
      <c r="M28" s="371">
        <v>52566915.975000001</v>
      </c>
      <c r="N28" s="371">
        <v>58101023.425000004</v>
      </c>
      <c r="O28" s="371">
        <v>57616072.299999997</v>
      </c>
      <c r="P28" s="371">
        <v>67760805.5</v>
      </c>
      <c r="Q28" s="371">
        <v>66571925</v>
      </c>
      <c r="R28" s="371">
        <v>69952050.502000004</v>
      </c>
      <c r="S28" s="371">
        <v>54967695.465000004</v>
      </c>
      <c r="T28" s="371">
        <v>59498322.107999995</v>
      </c>
      <c r="U28" s="371">
        <v>61577965.431000002</v>
      </c>
      <c r="V28" s="371">
        <v>59150626.388999999</v>
      </c>
      <c r="W28" s="371">
        <v>25870691.423</v>
      </c>
      <c r="X28" s="371">
        <v>25441659.767999999</v>
      </c>
      <c r="Y28" s="371">
        <v>41271093.759000003</v>
      </c>
      <c r="Z28" s="372">
        <v>37.166666666666664</v>
      </c>
      <c r="AA28" s="123">
        <f t="shared" si="0"/>
        <v>-0.21488462860123111</v>
      </c>
      <c r="AB28" s="345"/>
      <c r="AC28" s="371">
        <v>51810.402000000002</v>
      </c>
      <c r="AD28" s="371">
        <v>55845.862999999998</v>
      </c>
      <c r="AE28" s="373">
        <v>41899.029000000002</v>
      </c>
      <c r="AF28" s="371">
        <v>46959.659</v>
      </c>
      <c r="AG28" s="371">
        <v>48009.985000000001</v>
      </c>
      <c r="AH28" s="371">
        <v>50098.358</v>
      </c>
      <c r="AI28" s="371">
        <v>46475.756999999998</v>
      </c>
      <c r="AJ28" s="371">
        <v>46750.899999999994</v>
      </c>
      <c r="AK28" s="371">
        <v>37830.449000000001</v>
      </c>
      <c r="AL28" s="371">
        <v>40224.875</v>
      </c>
      <c r="AM28" s="371">
        <v>42924.118000000002</v>
      </c>
      <c r="AN28" s="371">
        <v>42140.792999999998</v>
      </c>
      <c r="AO28" s="371">
        <v>19699.108</v>
      </c>
      <c r="AP28" s="371">
        <v>18732.626</v>
      </c>
      <c r="AQ28" s="1072">
        <f>SUM(11979.384+30161.409)</f>
        <v>42140.792999999998</v>
      </c>
      <c r="AR28" s="371">
        <v>32833.898000000001</v>
      </c>
      <c r="AS28" s="123">
        <f t="shared" si="1"/>
        <v>-0.21635658907513108</v>
      </c>
      <c r="AT28" s="127">
        <v>21852.429</v>
      </c>
      <c r="AU28" s="123">
        <f t="shared" si="18"/>
        <v>-0.47845022852438895</v>
      </c>
      <c r="AV28" s="123"/>
      <c r="AW28" s="374">
        <f t="shared" si="2"/>
        <v>1.5502692967953664</v>
      </c>
      <c r="AX28" s="374">
        <f t="shared" si="3"/>
        <v>1.5954516722665624</v>
      </c>
      <c r="AY28" s="375">
        <f t="shared" si="4"/>
        <v>1.5941216342205244</v>
      </c>
      <c r="AZ28" s="374">
        <f t="shared" si="5"/>
        <v>1.6164830232506355</v>
      </c>
      <c r="BA28" s="374">
        <f t="shared" si="6"/>
        <v>1.6665483460940465</v>
      </c>
      <c r="BB28" s="374">
        <f t="shared" si="7"/>
        <v>1.4786824811284158</v>
      </c>
      <c r="BC28" s="374">
        <f t="shared" si="8"/>
        <v>1.3962569656803525</v>
      </c>
      <c r="BD28" s="374">
        <f t="shared" si="9"/>
        <v>1.336655599499927</v>
      </c>
      <c r="BE28" s="374">
        <f t="shared" si="10"/>
        <v>1.3764611625054599</v>
      </c>
      <c r="BF28" s="374">
        <f t="shared" si="11"/>
        <v>1.3521347686741392</v>
      </c>
      <c r="BG28" s="374">
        <f t="shared" si="12"/>
        <v>1.3941388839193718</v>
      </c>
      <c r="BH28" s="374">
        <f t="shared" si="13"/>
        <v>1.4248637951139855</v>
      </c>
      <c r="BI28" s="374">
        <f t="shared" si="14"/>
        <v>1.5228899512509175</v>
      </c>
      <c r="BJ28" s="374">
        <f t="shared" si="15"/>
        <v>1.4725946475836074</v>
      </c>
      <c r="BK28" s="374">
        <f t="shared" si="16"/>
        <v>1.5911329218329668</v>
      </c>
      <c r="BL28" s="123">
        <f t="shared" si="17"/>
        <v>-1.8748333398153701E-3</v>
      </c>
      <c r="BM28" s="220"/>
      <c r="BN28" s="220" t="s">
        <v>513</v>
      </c>
      <c r="BO28" s="220" t="s">
        <v>695</v>
      </c>
      <c r="BP28" s="220"/>
      <c r="BQ28" s="221"/>
    </row>
    <row r="29" spans="1:69" s="340" customFormat="1" ht="114.75" x14ac:dyDescent="0.2">
      <c r="A29" s="340">
        <v>28</v>
      </c>
      <c r="B29" s="370">
        <v>37</v>
      </c>
      <c r="C29" s="220"/>
      <c r="D29" s="345"/>
      <c r="E29" s="345">
        <v>1355</v>
      </c>
      <c r="F29" s="345" t="s">
        <v>358</v>
      </c>
      <c r="G29" s="220" t="s">
        <v>53</v>
      </c>
      <c r="H29" s="220" t="s">
        <v>9</v>
      </c>
      <c r="I29" s="345">
        <v>2727</v>
      </c>
      <c r="J29" s="220" t="s">
        <v>52</v>
      </c>
      <c r="K29" s="371">
        <v>40723965.081</v>
      </c>
      <c r="L29" s="371">
        <v>32938758.715999998</v>
      </c>
      <c r="M29" s="371">
        <v>32474209.839999996</v>
      </c>
      <c r="N29" s="371">
        <v>39589168.864999995</v>
      </c>
      <c r="O29" s="371">
        <v>34044767.318999998</v>
      </c>
      <c r="P29" s="371">
        <v>27358947.783</v>
      </c>
      <c r="Q29" s="371">
        <v>30763755.921</v>
      </c>
      <c r="R29" s="371">
        <v>35207830.634000003</v>
      </c>
      <c r="S29" s="371">
        <v>35715069.798</v>
      </c>
      <c r="T29" s="371">
        <v>21901593.699000001</v>
      </c>
      <c r="U29" s="371">
        <v>28327181.447000001</v>
      </c>
      <c r="V29" s="371">
        <v>25488043.299999997</v>
      </c>
      <c r="W29" s="371">
        <v>24208774.413999997</v>
      </c>
      <c r="X29" s="371">
        <v>29417484.810000002</v>
      </c>
      <c r="Y29" s="371">
        <v>26979891.916999999</v>
      </c>
      <c r="Z29" s="372">
        <v>58.2</v>
      </c>
      <c r="AA29" s="123">
        <f t="shared" si="0"/>
        <v>-0.16919019585296852</v>
      </c>
      <c r="AB29" s="345"/>
      <c r="AC29" s="371">
        <v>42492.805</v>
      </c>
      <c r="AD29" s="371">
        <v>40548.404000000002</v>
      </c>
      <c r="AE29" s="373">
        <v>38490.006000000001</v>
      </c>
      <c r="AF29" s="371">
        <v>47264.201999999997</v>
      </c>
      <c r="AG29" s="371">
        <v>43109.482000000004</v>
      </c>
      <c r="AH29" s="371">
        <v>34180.721999999994</v>
      </c>
      <c r="AI29" s="371">
        <v>38254.597999999998</v>
      </c>
      <c r="AJ29" s="371">
        <v>43206.578999999998</v>
      </c>
      <c r="AK29" s="371">
        <v>44988.97</v>
      </c>
      <c r="AL29" s="371">
        <v>28797.107</v>
      </c>
      <c r="AM29" s="371">
        <v>15497.128000000001</v>
      </c>
      <c r="AN29" s="371">
        <v>952.09400000000005</v>
      </c>
      <c r="AO29" s="371">
        <v>1490.74</v>
      </c>
      <c r="AP29" s="371">
        <v>1789.192</v>
      </c>
      <c r="AQ29" s="1072">
        <f>SUM(612.12+339.974)</f>
        <v>952.09400000000005</v>
      </c>
      <c r="AR29" s="371">
        <v>1732.357</v>
      </c>
      <c r="AS29" s="123">
        <f t="shared" si="1"/>
        <v>-0.95499203091836371</v>
      </c>
      <c r="AT29" s="127">
        <v>1290.4090000000001</v>
      </c>
      <c r="AU29" s="123">
        <f t="shared" si="18"/>
        <v>-0.96647418033657884</v>
      </c>
      <c r="AV29" s="123"/>
      <c r="AW29" s="374">
        <f t="shared" si="2"/>
        <v>2.0868697296779315</v>
      </c>
      <c r="AX29" s="374">
        <f t="shared" si="3"/>
        <v>2.4620480904948989</v>
      </c>
      <c r="AY29" s="375">
        <f t="shared" si="4"/>
        <v>2.3704968459364988</v>
      </c>
      <c r="AZ29" s="374">
        <f t="shared" si="5"/>
        <v>2.3877339865947702</v>
      </c>
      <c r="BA29" s="374">
        <f t="shared" si="6"/>
        <v>2.532517352582468</v>
      </c>
      <c r="BB29" s="374">
        <f t="shared" si="7"/>
        <v>2.4986868845328059</v>
      </c>
      <c r="BC29" s="374">
        <f t="shared" si="8"/>
        <v>2.4869913867627971</v>
      </c>
      <c r="BD29" s="374">
        <f t="shared" si="9"/>
        <v>2.4543732585600235</v>
      </c>
      <c r="BE29" s="374">
        <f t="shared" si="10"/>
        <v>2.5193270098281779</v>
      </c>
      <c r="BF29" s="374">
        <f t="shared" si="11"/>
        <v>2.6296814191484925</v>
      </c>
      <c r="BG29" s="374">
        <f t="shared" si="12"/>
        <v>1.0941524859432301</v>
      </c>
      <c r="BH29" s="374">
        <f t="shared" si="13"/>
        <v>7.4709069565963904E-2</v>
      </c>
      <c r="BI29" s="374">
        <f t="shared" si="14"/>
        <v>0.12315699873991978</v>
      </c>
      <c r="BJ29" s="374">
        <f t="shared" si="15"/>
        <v>0.1216413987501605</v>
      </c>
      <c r="BK29" s="374">
        <f t="shared" si="16"/>
        <v>0.12841837953460769</v>
      </c>
      <c r="BL29" s="123">
        <f t="shared" si="17"/>
        <v>-0.94582638666879382</v>
      </c>
      <c r="BM29" s="220" t="s">
        <v>322</v>
      </c>
      <c r="BN29" s="220" t="s">
        <v>490</v>
      </c>
      <c r="BO29" s="220" t="s">
        <v>696</v>
      </c>
      <c r="BP29" s="220"/>
      <c r="BQ29" s="221"/>
    </row>
    <row r="30" spans="1:69" s="340" customFormat="1" ht="178.5" x14ac:dyDescent="0.2">
      <c r="A30" s="340">
        <v>29</v>
      </c>
      <c r="B30" s="370">
        <v>38</v>
      </c>
      <c r="C30" s="220"/>
      <c r="D30" s="345"/>
      <c r="E30" s="345">
        <v>1356</v>
      </c>
      <c r="F30" s="345" t="s">
        <v>355</v>
      </c>
      <c r="G30" s="220" t="s">
        <v>55</v>
      </c>
      <c r="H30" s="220" t="s">
        <v>9</v>
      </c>
      <c r="I30" s="345">
        <v>3149</v>
      </c>
      <c r="J30" s="220" t="s">
        <v>54</v>
      </c>
      <c r="K30" s="371">
        <v>68478304.226999998</v>
      </c>
      <c r="L30" s="371">
        <v>63919253.305</v>
      </c>
      <c r="M30" s="371">
        <v>54831979.241999999</v>
      </c>
      <c r="N30" s="371">
        <v>52594748.236000001</v>
      </c>
      <c r="O30" s="371">
        <v>59185902.506999999</v>
      </c>
      <c r="P30" s="371">
        <v>62419452.005999997</v>
      </c>
      <c r="Q30" s="371">
        <v>61255507.079999998</v>
      </c>
      <c r="R30" s="371">
        <v>56799318.506999999</v>
      </c>
      <c r="S30" s="371">
        <v>63602281.255999997</v>
      </c>
      <c r="T30" s="371">
        <v>63093826.901999995</v>
      </c>
      <c r="U30" s="371">
        <v>63058064.681999996</v>
      </c>
      <c r="V30" s="371">
        <v>56460471.083999999</v>
      </c>
      <c r="W30" s="371">
        <v>58454795.594999999</v>
      </c>
      <c r="X30" s="371">
        <v>63998205.284999996</v>
      </c>
      <c r="Y30" s="371">
        <v>61226584.056000002</v>
      </c>
      <c r="Z30" s="372">
        <v>72.2</v>
      </c>
      <c r="AA30" s="123">
        <f t="shared" si="0"/>
        <v>0.1166218127158519</v>
      </c>
      <c r="AB30" s="345"/>
      <c r="AC30" s="371">
        <v>37837.463000000003</v>
      </c>
      <c r="AD30" s="371">
        <v>30456.989000000001</v>
      </c>
      <c r="AE30" s="373">
        <v>25782.083999999999</v>
      </c>
      <c r="AF30" s="371">
        <v>24988.059999999998</v>
      </c>
      <c r="AG30" s="371">
        <v>30881.330999999998</v>
      </c>
      <c r="AH30" s="371">
        <v>30722.472999999998</v>
      </c>
      <c r="AI30" s="371">
        <v>28794.091</v>
      </c>
      <c r="AJ30" s="371">
        <v>22599.300999999999</v>
      </c>
      <c r="AK30" s="371">
        <v>10915.937</v>
      </c>
      <c r="AL30" s="371">
        <v>4408.8429999999998</v>
      </c>
      <c r="AM30" s="371">
        <v>5791.4089999999997</v>
      </c>
      <c r="AN30" s="371">
        <v>4620.5770000000002</v>
      </c>
      <c r="AO30" s="371">
        <v>4859.7690000000002</v>
      </c>
      <c r="AP30" s="371">
        <v>5619.84</v>
      </c>
      <c r="AQ30" s="1072">
        <f>SUM(3327.587+1292.99)</f>
        <v>4620.5770000000002</v>
      </c>
      <c r="AR30" s="371">
        <v>6159.0069999999996</v>
      </c>
      <c r="AS30" s="123">
        <f t="shared" si="1"/>
        <v>-0.76111291081046817</v>
      </c>
      <c r="AT30" s="127">
        <v>5292.4880000000003</v>
      </c>
      <c r="AU30" s="123">
        <f t="shared" si="18"/>
        <v>-0.79472225751805003</v>
      </c>
      <c r="AV30" s="123"/>
      <c r="AW30" s="374">
        <f t="shared" si="2"/>
        <v>1.1050934577635536</v>
      </c>
      <c r="AX30" s="374">
        <f t="shared" si="3"/>
        <v>0.95298325387720206</v>
      </c>
      <c r="AY30" s="375">
        <f t="shared" si="4"/>
        <v>0.94040318647668053</v>
      </c>
      <c r="AZ30" s="374">
        <f t="shared" si="5"/>
        <v>0.95021122214997855</v>
      </c>
      <c r="BA30" s="374">
        <f t="shared" si="6"/>
        <v>1.04353671032887</v>
      </c>
      <c r="BB30" s="374">
        <f t="shared" si="7"/>
        <v>0.9843877833803103</v>
      </c>
      <c r="BC30" s="374">
        <f t="shared" si="8"/>
        <v>0.94013068775660524</v>
      </c>
      <c r="BD30" s="374">
        <f t="shared" si="9"/>
        <v>0.79575958282720738</v>
      </c>
      <c r="BE30" s="374">
        <f t="shared" si="10"/>
        <v>0.34325614693168671</v>
      </c>
      <c r="BF30" s="374">
        <f t="shared" si="11"/>
        <v>0.13975513030293762</v>
      </c>
      <c r="BG30" s="374">
        <f t="shared" si="12"/>
        <v>0.18368495859192346</v>
      </c>
      <c r="BH30" s="374">
        <f t="shared" si="13"/>
        <v>0.16367475904073348</v>
      </c>
      <c r="BI30" s="374">
        <f t="shared" si="14"/>
        <v>0.16627443310795484</v>
      </c>
      <c r="BJ30" s="374">
        <f t="shared" si="15"/>
        <v>0.17562492494823717</v>
      </c>
      <c r="BK30" s="374">
        <f t="shared" si="16"/>
        <v>0.20118734680238748</v>
      </c>
      <c r="BL30" s="123">
        <f t="shared" si="17"/>
        <v>-0.7860626700382024</v>
      </c>
      <c r="BM30" s="220" t="s">
        <v>327</v>
      </c>
      <c r="BN30" s="220" t="s">
        <v>611</v>
      </c>
      <c r="BO30" s="220" t="s">
        <v>697</v>
      </c>
      <c r="BP30" s="220"/>
      <c r="BQ30" s="221"/>
    </row>
    <row r="31" spans="1:69" s="340" customFormat="1" ht="102" x14ac:dyDescent="0.2">
      <c r="A31" s="340">
        <v>30</v>
      </c>
      <c r="B31" s="370">
        <v>39</v>
      </c>
      <c r="C31" s="220"/>
      <c r="D31" s="345"/>
      <c r="E31" s="345">
        <v>1364</v>
      </c>
      <c r="F31" s="345">
        <v>4</v>
      </c>
      <c r="G31" s="220" t="s">
        <v>57</v>
      </c>
      <c r="H31" s="220" t="s">
        <v>9</v>
      </c>
      <c r="I31" s="345">
        <v>3948</v>
      </c>
      <c r="J31" s="220" t="s">
        <v>56</v>
      </c>
      <c r="K31" s="371">
        <v>32093552.092</v>
      </c>
      <c r="L31" s="371">
        <v>27578636.572000001</v>
      </c>
      <c r="M31" s="371">
        <v>31325830.513</v>
      </c>
      <c r="N31" s="371">
        <v>30906020.640999999</v>
      </c>
      <c r="O31" s="371">
        <v>35452976.941</v>
      </c>
      <c r="P31" s="371">
        <v>32152848.318999998</v>
      </c>
      <c r="Q31" s="371">
        <v>30140005.868000001</v>
      </c>
      <c r="R31" s="371">
        <v>34983484.678999998</v>
      </c>
      <c r="S31" s="371">
        <v>33072823.971000001</v>
      </c>
      <c r="T31" s="371">
        <v>36428449.108999997</v>
      </c>
      <c r="U31" s="371">
        <v>33958213.019000001</v>
      </c>
      <c r="V31" s="371">
        <v>32028752.010000002</v>
      </c>
      <c r="W31" s="371">
        <v>24019043.644000001</v>
      </c>
      <c r="X31" s="371">
        <v>28093645.559</v>
      </c>
      <c r="Y31" s="371">
        <v>24695317.517000001</v>
      </c>
      <c r="Z31" s="372">
        <v>81</v>
      </c>
      <c r="AA31" s="123">
        <f t="shared" si="0"/>
        <v>-0.21166279991358514</v>
      </c>
      <c r="AB31" s="345"/>
      <c r="AC31" s="371">
        <v>8178.7420000000002</v>
      </c>
      <c r="AD31" s="371">
        <v>5451.3289999999997</v>
      </c>
      <c r="AE31" s="373">
        <v>7211.9049999999997</v>
      </c>
      <c r="AF31" s="371">
        <v>8111.0739999999996</v>
      </c>
      <c r="AG31" s="371">
        <v>9365.4889999999996</v>
      </c>
      <c r="AH31" s="371">
        <v>7902.5770000000002</v>
      </c>
      <c r="AI31" s="371">
        <v>8009.3530000000001</v>
      </c>
      <c r="AJ31" s="371">
        <v>9384.1550000000007</v>
      </c>
      <c r="AK31" s="371">
        <v>9498.6010000000006</v>
      </c>
      <c r="AL31" s="371">
        <v>8164.3710000000001</v>
      </c>
      <c r="AM31" s="371">
        <v>8228.42</v>
      </c>
      <c r="AN31" s="371">
        <v>10755.873</v>
      </c>
      <c r="AO31" s="371">
        <v>7784.1620000000003</v>
      </c>
      <c r="AP31" s="371">
        <v>9361.4220000000005</v>
      </c>
      <c r="AQ31" s="1072">
        <v>10755.873</v>
      </c>
      <c r="AR31" s="371">
        <v>7503.8969999999999</v>
      </c>
      <c r="AS31" s="123">
        <f t="shared" si="1"/>
        <v>4.048749948869268E-2</v>
      </c>
      <c r="AT31" s="127">
        <v>1128.5709999999999</v>
      </c>
      <c r="AU31" s="123">
        <f t="shared" si="18"/>
        <v>-0.84351277505735311</v>
      </c>
      <c r="AV31" s="123"/>
      <c r="AW31" s="374">
        <f t="shared" si="2"/>
        <v>0.50968132019507595</v>
      </c>
      <c r="AX31" s="374">
        <f t="shared" si="3"/>
        <v>0.39532984060093945</v>
      </c>
      <c r="AY31" s="375">
        <f t="shared" si="4"/>
        <v>0.46044461595405173</v>
      </c>
      <c r="AZ31" s="374">
        <f t="shared" si="5"/>
        <v>0.52488633811625884</v>
      </c>
      <c r="BA31" s="374">
        <f t="shared" si="6"/>
        <v>0.5283330094161528</v>
      </c>
      <c r="BB31" s="374">
        <f t="shared" si="7"/>
        <v>0.49156310642190609</v>
      </c>
      <c r="BC31" s="374">
        <f t="shared" si="8"/>
        <v>0.53147653886183377</v>
      </c>
      <c r="BD31" s="374">
        <f t="shared" si="9"/>
        <v>0.53649058040425301</v>
      </c>
      <c r="BE31" s="374">
        <f t="shared" si="10"/>
        <v>0.57440519795520784</v>
      </c>
      <c r="BF31" s="374">
        <f t="shared" si="11"/>
        <v>0.44824148157231947</v>
      </c>
      <c r="BG31" s="374">
        <f t="shared" si="12"/>
        <v>0.48462031823618673</v>
      </c>
      <c r="BH31" s="374">
        <f t="shared" si="13"/>
        <v>0.67163859501249423</v>
      </c>
      <c r="BI31" s="374">
        <f t="shared" si="14"/>
        <v>0.64816585667385618</v>
      </c>
      <c r="BJ31" s="374">
        <f t="shared" si="15"/>
        <v>0.66644408824336443</v>
      </c>
      <c r="BK31" s="374">
        <f t="shared" si="16"/>
        <v>0.60771820365009643</v>
      </c>
      <c r="BL31" s="123">
        <f t="shared" si="17"/>
        <v>0.31985081938875642</v>
      </c>
      <c r="BM31" s="220" t="s">
        <v>328</v>
      </c>
      <c r="BN31" s="220" t="s">
        <v>514</v>
      </c>
      <c r="BO31" s="220" t="s">
        <v>698</v>
      </c>
      <c r="BP31" s="220"/>
      <c r="BQ31" s="221"/>
    </row>
    <row r="32" spans="1:69" s="340" customFormat="1" ht="127.5" x14ac:dyDescent="0.2">
      <c r="A32" s="340">
        <v>31</v>
      </c>
      <c r="B32" s="370">
        <v>40</v>
      </c>
      <c r="C32" s="220"/>
      <c r="D32" s="345"/>
      <c r="E32" s="345">
        <v>1378</v>
      </c>
      <c r="F32" s="345">
        <v>3</v>
      </c>
      <c r="G32" s="220" t="s">
        <v>59</v>
      </c>
      <c r="H32" s="220" t="s">
        <v>9</v>
      </c>
      <c r="I32" s="345">
        <v>2850</v>
      </c>
      <c r="J32" s="220" t="s">
        <v>60</v>
      </c>
      <c r="K32" s="371">
        <v>49674895.950000003</v>
      </c>
      <c r="L32" s="371">
        <v>57906968.674999997</v>
      </c>
      <c r="M32" s="371">
        <v>57718638.325000003</v>
      </c>
      <c r="N32" s="371">
        <v>61701359.450000003</v>
      </c>
      <c r="O32" s="371">
        <v>52061206.524999999</v>
      </c>
      <c r="P32" s="371">
        <v>46316268.625</v>
      </c>
      <c r="Q32" s="371">
        <v>61305861.899999999</v>
      </c>
      <c r="R32" s="371">
        <v>52779641</v>
      </c>
      <c r="S32" s="371">
        <v>68920748.474999994</v>
      </c>
      <c r="T32" s="371">
        <v>53796707.112999998</v>
      </c>
      <c r="U32" s="371">
        <v>59060663.920000002</v>
      </c>
      <c r="V32" s="371">
        <v>39716327.130999997</v>
      </c>
      <c r="W32" s="371">
        <v>64275317.284999996</v>
      </c>
      <c r="X32" s="371">
        <v>38271742.020000003</v>
      </c>
      <c r="Y32" s="371">
        <v>58436645.838</v>
      </c>
      <c r="Z32" s="372">
        <v>61.333333333333336</v>
      </c>
      <c r="AA32" s="123">
        <f t="shared" si="0"/>
        <v>1.2439786069745202E-2</v>
      </c>
      <c r="AB32" s="345"/>
      <c r="AC32" s="371">
        <v>102919.734</v>
      </c>
      <c r="AD32" s="371">
        <v>75348.884000000005</v>
      </c>
      <c r="AE32" s="373">
        <v>47558.258999999998</v>
      </c>
      <c r="AF32" s="371">
        <v>75468.952000000005</v>
      </c>
      <c r="AG32" s="371">
        <v>56927.642</v>
      </c>
      <c r="AH32" s="371">
        <v>53519.135000000002</v>
      </c>
      <c r="AI32" s="371">
        <v>52974.366999999998</v>
      </c>
      <c r="AJ32" s="371">
        <v>3926.1680000000001</v>
      </c>
      <c r="AK32" s="371">
        <v>3439.1849999999999</v>
      </c>
      <c r="AL32" s="371">
        <v>3589.47</v>
      </c>
      <c r="AM32" s="371">
        <v>4933.7489999999998</v>
      </c>
      <c r="AN32" s="371">
        <v>3954.0529999999999</v>
      </c>
      <c r="AO32" s="371">
        <v>4434.665</v>
      </c>
      <c r="AP32" s="371">
        <v>2698.3989999999999</v>
      </c>
      <c r="AQ32" s="1072">
        <v>3954.0529999999999</v>
      </c>
      <c r="AR32" s="371">
        <v>5000.7079999999996</v>
      </c>
      <c r="AS32" s="123">
        <f t="shared" si="1"/>
        <v>-0.89485090276328239</v>
      </c>
      <c r="AT32" s="127">
        <v>2668.1379999999999</v>
      </c>
      <c r="AU32" s="123">
        <f t="shared" si="18"/>
        <v>-0.94389748371570958</v>
      </c>
      <c r="AV32" s="123"/>
      <c r="AW32" s="374">
        <f t="shared" si="2"/>
        <v>4.1437322426842442</v>
      </c>
      <c r="AX32" s="374">
        <f t="shared" si="3"/>
        <v>2.6024116172577396</v>
      </c>
      <c r="AY32" s="375">
        <f t="shared" si="4"/>
        <v>1.6479341987318097</v>
      </c>
      <c r="AZ32" s="374">
        <f t="shared" si="5"/>
        <v>2.4462654525839622</v>
      </c>
      <c r="BA32" s="374">
        <f t="shared" si="6"/>
        <v>2.1869505453225759</v>
      </c>
      <c r="BB32" s="374">
        <f t="shared" si="7"/>
        <v>2.3110296484942712</v>
      </c>
      <c r="BC32" s="374">
        <f t="shared" si="8"/>
        <v>1.7281990778111873</v>
      </c>
      <c r="BD32" s="374">
        <f t="shared" si="9"/>
        <v>0.14877585090053946</v>
      </c>
      <c r="BE32" s="374">
        <f t="shared" si="10"/>
        <v>9.9801150628754845E-2</v>
      </c>
      <c r="BF32" s="374">
        <f t="shared" si="11"/>
        <v>0.13344571415719989</v>
      </c>
      <c r="BG32" s="374">
        <f t="shared" si="12"/>
        <v>0.16707394304550852</v>
      </c>
      <c r="BH32" s="374">
        <f t="shared" si="13"/>
        <v>0.19911473621203618</v>
      </c>
      <c r="BI32" s="374">
        <f t="shared" si="14"/>
        <v>0.13798967278018939</v>
      </c>
      <c r="BJ32" s="374">
        <f t="shared" si="15"/>
        <v>0.1410126039514937</v>
      </c>
      <c r="BK32" s="374">
        <f t="shared" si="16"/>
        <v>0.17114972730854977</v>
      </c>
      <c r="BL32" s="123">
        <f t="shared" si="17"/>
        <v>-0.89614286332533155</v>
      </c>
      <c r="BM32" s="220" t="s">
        <v>330</v>
      </c>
      <c r="BN32" s="220" t="s">
        <v>515</v>
      </c>
      <c r="BO32" s="220" t="s">
        <v>700</v>
      </c>
      <c r="BP32" s="220"/>
      <c r="BQ32" s="221"/>
    </row>
    <row r="33" spans="1:69" s="340" customFormat="1" ht="102" x14ac:dyDescent="0.2">
      <c r="A33" s="340">
        <v>32</v>
      </c>
      <c r="B33" s="370">
        <v>41</v>
      </c>
      <c r="C33" s="220"/>
      <c r="D33" s="345"/>
      <c r="E33" s="345"/>
      <c r="F33" s="345">
        <v>2</v>
      </c>
      <c r="G33" s="220"/>
      <c r="H33" s="220"/>
      <c r="I33" s="345">
        <v>6031</v>
      </c>
      <c r="J33" s="220" t="s">
        <v>58</v>
      </c>
      <c r="K33" s="371">
        <v>50840381.899999999</v>
      </c>
      <c r="L33" s="371">
        <v>46164252.924999997</v>
      </c>
      <c r="M33" s="371">
        <v>58269001.424999997</v>
      </c>
      <c r="N33" s="371">
        <v>43512271.600000001</v>
      </c>
      <c r="O33" s="371">
        <v>41786049.424999997</v>
      </c>
      <c r="P33" s="371">
        <v>53241516.100000001</v>
      </c>
      <c r="Q33" s="371">
        <v>45638211.25</v>
      </c>
      <c r="R33" s="371">
        <v>50437240.850000001</v>
      </c>
      <c r="S33" s="371">
        <v>38968091.200000003</v>
      </c>
      <c r="T33" s="371">
        <v>44740273.181000002</v>
      </c>
      <c r="U33" s="371">
        <v>42549745.82</v>
      </c>
      <c r="V33" s="371">
        <v>52907377.805</v>
      </c>
      <c r="W33" s="371">
        <v>44809247.706</v>
      </c>
      <c r="X33" s="371">
        <v>46169364.931000002</v>
      </c>
      <c r="Y33" s="371">
        <v>40620294.924999997</v>
      </c>
      <c r="Z33" s="372">
        <v>87</v>
      </c>
      <c r="AA33" s="123">
        <f t="shared" si="0"/>
        <v>-0.30288328387978719</v>
      </c>
      <c r="AB33" s="345"/>
      <c r="AC33" s="371">
        <v>24386.962</v>
      </c>
      <c r="AD33" s="371">
        <v>17541.738000000001</v>
      </c>
      <c r="AE33" s="373">
        <v>20888.596000000001</v>
      </c>
      <c r="AF33" s="371">
        <v>19333.284</v>
      </c>
      <c r="AG33" s="371">
        <v>16375.005999999999</v>
      </c>
      <c r="AH33" s="371">
        <v>17319.513999999999</v>
      </c>
      <c r="AI33" s="371">
        <v>15805.352000000001</v>
      </c>
      <c r="AJ33" s="371">
        <v>18528.439999999999</v>
      </c>
      <c r="AK33" s="371">
        <v>13115.272000000001</v>
      </c>
      <c r="AL33" s="371">
        <v>17241.621999999999</v>
      </c>
      <c r="AM33" s="371">
        <v>16715.850999999999</v>
      </c>
      <c r="AN33" s="371">
        <v>19761.333999999999</v>
      </c>
      <c r="AO33" s="371">
        <v>11146.152</v>
      </c>
      <c r="AP33" s="371">
        <v>9201.8559999999998</v>
      </c>
      <c r="AQ33" s="1072">
        <v>19761.333999999999</v>
      </c>
      <c r="AR33" s="371">
        <v>8084.0829999999996</v>
      </c>
      <c r="AS33" s="123">
        <f t="shared" si="1"/>
        <v>-0.61299060022990548</v>
      </c>
      <c r="AT33" s="127">
        <v>7309.3919999999998</v>
      </c>
      <c r="AU33" s="123">
        <f t="shared" si="18"/>
        <v>-0.65007739151065969</v>
      </c>
      <c r="AV33" s="123"/>
      <c r="AW33" s="374">
        <f t="shared" si="2"/>
        <v>0.95935400516729796</v>
      </c>
      <c r="AX33" s="374">
        <f t="shared" si="3"/>
        <v>0.75997062179253283</v>
      </c>
      <c r="AY33" s="375">
        <f t="shared" si="4"/>
        <v>0.7169711335069443</v>
      </c>
      <c r="AZ33" s="374">
        <f t="shared" si="5"/>
        <v>0.88863593138630803</v>
      </c>
      <c r="BA33" s="374">
        <f t="shared" si="6"/>
        <v>0.7837546848926602</v>
      </c>
      <c r="BB33" s="374">
        <f t="shared" si="7"/>
        <v>0.65060183363185631</v>
      </c>
      <c r="BC33" s="374">
        <f t="shared" si="8"/>
        <v>0.69263678689861008</v>
      </c>
      <c r="BD33" s="374">
        <f t="shared" si="9"/>
        <v>0.7347126721346019</v>
      </c>
      <c r="BE33" s="374">
        <f t="shared" si="10"/>
        <v>0.67312878799667764</v>
      </c>
      <c r="BF33" s="374">
        <f t="shared" si="11"/>
        <v>0.77074281286785062</v>
      </c>
      <c r="BG33" s="374">
        <f t="shared" si="12"/>
        <v>0.78570861836466777</v>
      </c>
      <c r="BH33" s="374">
        <f t="shared" si="13"/>
        <v>0.74701619395442653</v>
      </c>
      <c r="BI33" s="374">
        <f t="shared" si="14"/>
        <v>0.49749337784608777</v>
      </c>
      <c r="BJ33" s="374">
        <f t="shared" si="15"/>
        <v>0.39861306360839704</v>
      </c>
      <c r="BK33" s="374">
        <f t="shared" si="16"/>
        <v>0.39803172354736421</v>
      </c>
      <c r="BL33" s="123">
        <f t="shared" si="17"/>
        <v>-0.44484274896750914</v>
      </c>
      <c r="BM33" s="220" t="s">
        <v>329</v>
      </c>
      <c r="BN33" s="220" t="s">
        <v>491</v>
      </c>
      <c r="BO33" s="220" t="s">
        <v>699</v>
      </c>
      <c r="BP33" s="220"/>
      <c r="BQ33" s="221"/>
    </row>
    <row r="34" spans="1:69" s="340" customFormat="1" ht="140.25" x14ac:dyDescent="0.2">
      <c r="A34" s="340">
        <v>33</v>
      </c>
      <c r="B34" s="370">
        <v>42</v>
      </c>
      <c r="C34" s="220"/>
      <c r="D34" s="345"/>
      <c r="E34" s="345">
        <v>1384</v>
      </c>
      <c r="F34" s="345" t="s">
        <v>351</v>
      </c>
      <c r="G34" s="220" t="s">
        <v>62</v>
      </c>
      <c r="H34" s="220" t="s">
        <v>9</v>
      </c>
      <c r="I34" s="345">
        <v>1573</v>
      </c>
      <c r="J34" s="220" t="s">
        <v>61</v>
      </c>
      <c r="K34" s="371">
        <v>18323941.151000001</v>
      </c>
      <c r="L34" s="371">
        <v>21306616.299999997</v>
      </c>
      <c r="M34" s="371">
        <v>21188527.899999999</v>
      </c>
      <c r="N34" s="371">
        <v>19100697.274999999</v>
      </c>
      <c r="O34" s="371">
        <v>22601769.675000001</v>
      </c>
      <c r="P34" s="371">
        <v>19375059.149999999</v>
      </c>
      <c r="Q34" s="371">
        <v>19193673.899999999</v>
      </c>
      <c r="R34" s="371">
        <v>18828039.5</v>
      </c>
      <c r="S34" s="371">
        <v>18255207.001000002</v>
      </c>
      <c r="T34" s="371">
        <v>14511641.682999998</v>
      </c>
      <c r="U34" s="371">
        <v>17255751.778000001</v>
      </c>
      <c r="V34" s="371">
        <v>16303456.318</v>
      </c>
      <c r="W34" s="371">
        <v>13821870.346999999</v>
      </c>
      <c r="X34" s="371">
        <v>9510387.6970000006</v>
      </c>
      <c r="Y34" s="371">
        <v>9668046.1779999994</v>
      </c>
      <c r="Z34" s="372">
        <v>40</v>
      </c>
      <c r="AA34" s="123">
        <f t="shared" si="0"/>
        <v>-0.54371317235304484</v>
      </c>
      <c r="AB34" s="345"/>
      <c r="AC34" s="371">
        <v>18101.644</v>
      </c>
      <c r="AD34" s="371">
        <v>23388.49</v>
      </c>
      <c r="AE34" s="373">
        <v>22713.133999999998</v>
      </c>
      <c r="AF34" s="371">
        <v>20595.584000000003</v>
      </c>
      <c r="AG34" s="371">
        <v>30529.165000000001</v>
      </c>
      <c r="AH34" s="371">
        <v>23422.429</v>
      </c>
      <c r="AI34" s="371">
        <v>21182.235000000001</v>
      </c>
      <c r="AJ34" s="371">
        <v>19820.913</v>
      </c>
      <c r="AK34" s="371">
        <v>20010.422999999999</v>
      </c>
      <c r="AL34" s="371">
        <v>15158.662</v>
      </c>
      <c r="AM34" s="371">
        <v>18009.419000000002</v>
      </c>
      <c r="AN34" s="371">
        <v>18316.11</v>
      </c>
      <c r="AO34" s="371">
        <v>7428.1959999999999</v>
      </c>
      <c r="AP34" s="371">
        <v>4603.71</v>
      </c>
      <c r="AQ34" s="1072">
        <f>SUM(6748.897+11567.213)</f>
        <v>18316.11</v>
      </c>
      <c r="AR34" s="371">
        <v>4323.857</v>
      </c>
      <c r="AS34" s="123">
        <f t="shared" si="1"/>
        <v>-0.80963186322063696</v>
      </c>
      <c r="AT34" s="127">
        <v>1804.0450000000001</v>
      </c>
      <c r="AU34" s="123">
        <f t="shared" si="18"/>
        <v>-0.92057260790166617</v>
      </c>
      <c r="AV34" s="123"/>
      <c r="AW34" s="374">
        <f t="shared" ref="AW34:AW65" si="19">IF(K34=0,0,AC34*2000/K34)</f>
        <v>1.9757369717389788</v>
      </c>
      <c r="AX34" s="374">
        <f t="shared" ref="AX34:AX65" si="20">IF(L34=0,0,AD34*2000/L34)</f>
        <v>2.1954203962456491</v>
      </c>
      <c r="AY34" s="375">
        <f t="shared" ref="AY34:AY65" si="21">IF(M34=0,0,AE34*2000/M34)</f>
        <v>2.1439086384099388</v>
      </c>
      <c r="AZ34" s="374">
        <f t="shared" ref="AZ34:AZ65" si="22">IF(N34=0,0,AF34*2000/N34)</f>
        <v>2.1565269271040268</v>
      </c>
      <c r="BA34" s="374">
        <f t="shared" ref="BA34:BA65" si="23">IF(O34=0,0,AG34*2000/O34)</f>
        <v>2.7014844801085247</v>
      </c>
      <c r="BB34" s="374">
        <f t="shared" ref="BB34:BB65" si="24">IF(P34=0,0,AH34*2000/P34)</f>
        <v>2.4177917412964391</v>
      </c>
      <c r="BC34" s="374">
        <f t="shared" ref="BC34:BC65" si="25">IF(Q34=0,0,AI34*2000/Q34)</f>
        <v>2.2072100537250456</v>
      </c>
      <c r="BD34" s="374">
        <f t="shared" ref="BD34:BD65" si="26">IF(R34=0,0,AJ34*2000/R34)</f>
        <v>2.1054675395173246</v>
      </c>
      <c r="BE34" s="374">
        <f t="shared" ref="BE34:BE65" si="27">IF(S34=0,0,AK34*2000/S34)</f>
        <v>2.192297572840872</v>
      </c>
      <c r="BF34" s="374">
        <f t="shared" ref="BF34:BF65" si="28">IF(T34=0,0,AL34*2000/T34)</f>
        <v>2.0891725872418649</v>
      </c>
      <c r="BG34" s="374">
        <f t="shared" ref="BG34:BG65" si="29">IF(U34=0,0,AM34*2000/U34)</f>
        <v>2.0873525803681154</v>
      </c>
      <c r="BH34" s="374">
        <f t="shared" ref="BH34:BH65" si="30">IF(V34=0,0,AN34*2000/V34)</f>
        <v>2.2468990185569311</v>
      </c>
      <c r="BI34" s="374">
        <f t="shared" ref="BI34:BI65" si="31">IF(W34=0,0,AO34*2000/W34)</f>
        <v>1.0748467195124964</v>
      </c>
      <c r="BJ34" s="374">
        <f t="shared" ref="BJ34:BJ65" si="32">IF(X34=0,0,AP34*2000/X34)</f>
        <v>0.9681434967056527</v>
      </c>
      <c r="BK34" s="374">
        <f t="shared" ref="BK34:BK65" si="33">IF(Y34=0,0,AR34*2000/Y34)</f>
        <v>0.8944634562956677</v>
      </c>
      <c r="BL34" s="123">
        <f t="shared" si="17"/>
        <v>-0.58278844523941109</v>
      </c>
      <c r="BM34" s="220"/>
      <c r="BN34" s="220" t="s">
        <v>493</v>
      </c>
      <c r="BO34" s="220" t="s">
        <v>701</v>
      </c>
      <c r="BP34" s="220" t="s">
        <v>492</v>
      </c>
      <c r="BQ34" s="221"/>
    </row>
    <row r="35" spans="1:69" s="340" customFormat="1" ht="114.75" x14ac:dyDescent="0.2">
      <c r="A35" s="340">
        <v>34</v>
      </c>
      <c r="B35" s="370">
        <v>43</v>
      </c>
      <c r="C35" s="220"/>
      <c r="D35" s="345"/>
      <c r="E35" s="345">
        <v>6018</v>
      </c>
      <c r="F35" s="345">
        <v>2</v>
      </c>
      <c r="G35" s="220" t="s">
        <v>264</v>
      </c>
      <c r="H35" s="220" t="s">
        <v>9</v>
      </c>
      <c r="I35" s="345">
        <v>2840</v>
      </c>
      <c r="J35" s="220" t="s">
        <v>263</v>
      </c>
      <c r="K35" s="371">
        <v>45508819.875</v>
      </c>
      <c r="L35" s="371">
        <v>41652715.475000001</v>
      </c>
      <c r="M35" s="371">
        <v>34859948.950000003</v>
      </c>
      <c r="N35" s="371">
        <v>48254883.924999997</v>
      </c>
      <c r="O35" s="371">
        <v>42149046.674999997</v>
      </c>
      <c r="P35" s="371">
        <v>35725527.674999997</v>
      </c>
      <c r="Q35" s="371">
        <v>45529586.475000001</v>
      </c>
      <c r="R35" s="371">
        <v>37734310.299999997</v>
      </c>
      <c r="S35" s="371">
        <v>42991629.318999998</v>
      </c>
      <c r="T35" s="371">
        <v>43862453.158</v>
      </c>
      <c r="U35" s="371">
        <v>44237244.262000002</v>
      </c>
      <c r="V35" s="371">
        <v>42907717.075999998</v>
      </c>
      <c r="W35" s="371">
        <v>32436811.434999999</v>
      </c>
      <c r="X35" s="371">
        <v>37767156.340999998</v>
      </c>
      <c r="Y35" s="371">
        <v>32985030.899999999</v>
      </c>
      <c r="Z35" s="372">
        <v>61</v>
      </c>
      <c r="AA35" s="123">
        <f t="shared" si="0"/>
        <v>-5.3784302802313895E-2</v>
      </c>
      <c r="AB35" s="345"/>
      <c r="AC35" s="371">
        <v>14850.423000000001</v>
      </c>
      <c r="AD35" s="371">
        <v>13106.455</v>
      </c>
      <c r="AE35" s="373">
        <v>12918.1</v>
      </c>
      <c r="AF35" s="371">
        <v>14959.754999999999</v>
      </c>
      <c r="AG35" s="371">
        <v>11545.53</v>
      </c>
      <c r="AH35" s="371">
        <v>3666.6790000000001</v>
      </c>
      <c r="AI35" s="371">
        <v>3946.5439999999999</v>
      </c>
      <c r="AJ35" s="371">
        <v>2451.799</v>
      </c>
      <c r="AK35" s="371">
        <v>2713.3609999999999</v>
      </c>
      <c r="AL35" s="371">
        <v>1724.598</v>
      </c>
      <c r="AM35" s="371">
        <v>1710.252</v>
      </c>
      <c r="AN35" s="371">
        <v>2000.2760000000001</v>
      </c>
      <c r="AO35" s="371">
        <v>1496.6310000000001</v>
      </c>
      <c r="AP35" s="371">
        <v>2197.7220000000002</v>
      </c>
      <c r="AQ35" s="1072">
        <v>2000.2760000000001</v>
      </c>
      <c r="AR35" s="371">
        <v>2102.7109999999998</v>
      </c>
      <c r="AS35" s="123">
        <f t="shared" si="1"/>
        <v>-0.83722753346080314</v>
      </c>
      <c r="AT35" s="127">
        <v>2656.8319999999999</v>
      </c>
      <c r="AU35" s="123">
        <f t="shared" si="18"/>
        <v>-0.79433260309178588</v>
      </c>
      <c r="AV35" s="123"/>
      <c r="AW35" s="374">
        <f t="shared" si="19"/>
        <v>0.65263933632161675</v>
      </c>
      <c r="AX35" s="374">
        <f t="shared" si="20"/>
        <v>0.62932055452022118</v>
      </c>
      <c r="AY35" s="375">
        <f t="shared" si="21"/>
        <v>0.74114279504703628</v>
      </c>
      <c r="AZ35" s="374">
        <f t="shared" si="22"/>
        <v>0.62003071122297804</v>
      </c>
      <c r="BA35" s="374">
        <f t="shared" si="23"/>
        <v>0.54784299578704532</v>
      </c>
      <c r="BB35" s="374">
        <f t="shared" si="24"/>
        <v>0.20526941034188659</v>
      </c>
      <c r="BC35" s="374">
        <f t="shared" si="25"/>
        <v>0.17336173269076458</v>
      </c>
      <c r="BD35" s="374">
        <f t="shared" si="26"/>
        <v>0.12995064600398964</v>
      </c>
      <c r="BE35" s="374">
        <f t="shared" si="27"/>
        <v>0.12622740952043143</v>
      </c>
      <c r="BF35" s="374">
        <f t="shared" si="28"/>
        <v>7.8636641402053162E-2</v>
      </c>
      <c r="BG35" s="374">
        <f t="shared" si="29"/>
        <v>7.7321814617151208E-2</v>
      </c>
      <c r="BH35" s="374">
        <f t="shared" si="30"/>
        <v>9.3236188560534464E-2</v>
      </c>
      <c r="BI35" s="374">
        <f t="shared" si="31"/>
        <v>9.2279785452962476E-2</v>
      </c>
      <c r="BJ35" s="374">
        <f t="shared" si="32"/>
        <v>0.11638270989516648</v>
      </c>
      <c r="BK35" s="374">
        <f t="shared" si="33"/>
        <v>0.12749486313199118</v>
      </c>
      <c r="BL35" s="123">
        <f t="shared" si="17"/>
        <v>-0.82797530518542006</v>
      </c>
      <c r="BM35" s="220" t="s">
        <v>376</v>
      </c>
      <c r="BN35" s="220" t="s">
        <v>494</v>
      </c>
      <c r="BO35" s="220" t="s">
        <v>702</v>
      </c>
      <c r="BP35" s="220"/>
      <c r="BQ35" s="221"/>
    </row>
    <row r="36" spans="1:69" s="340" customFormat="1" ht="114.75" x14ac:dyDescent="0.2">
      <c r="A36" s="340">
        <v>35</v>
      </c>
      <c r="B36" s="370">
        <v>44</v>
      </c>
      <c r="C36" s="220"/>
      <c r="D36" s="345"/>
      <c r="E36" s="345">
        <v>6041</v>
      </c>
      <c r="F36" s="345">
        <v>1</v>
      </c>
      <c r="G36" s="220" t="s">
        <v>270</v>
      </c>
      <c r="H36" s="220" t="s">
        <v>9</v>
      </c>
      <c r="I36" s="345">
        <v>2850</v>
      </c>
      <c r="J36" s="220" t="s">
        <v>269</v>
      </c>
      <c r="K36" s="371">
        <v>21402823.125</v>
      </c>
      <c r="L36" s="371">
        <v>21961439.5</v>
      </c>
      <c r="M36" s="371">
        <v>22549559.100000001</v>
      </c>
      <c r="N36" s="371">
        <v>19600617.100000001</v>
      </c>
      <c r="O36" s="371">
        <v>13256730.824999999</v>
      </c>
      <c r="P36" s="371">
        <v>20888540.649999999</v>
      </c>
      <c r="Q36" s="371">
        <v>21353286.199999999</v>
      </c>
      <c r="R36" s="371">
        <v>21486710.046999998</v>
      </c>
      <c r="S36" s="371">
        <v>21775904.693999998</v>
      </c>
      <c r="T36" s="371">
        <v>17036835.885000002</v>
      </c>
      <c r="U36" s="371">
        <v>21450632.706999999</v>
      </c>
      <c r="V36" s="371">
        <v>18578810.691</v>
      </c>
      <c r="W36" s="371">
        <v>18208960.067000002</v>
      </c>
      <c r="X36" s="371">
        <v>14456056.759</v>
      </c>
      <c r="Y36" s="371">
        <v>17250521.399999999</v>
      </c>
      <c r="Z36" s="372">
        <v>61</v>
      </c>
      <c r="AA36" s="123">
        <f t="shared" si="0"/>
        <v>-0.23499518001662403</v>
      </c>
      <c r="AB36" s="345"/>
      <c r="AC36" s="371">
        <v>16299.525</v>
      </c>
      <c r="AD36" s="371">
        <v>18588.843000000001</v>
      </c>
      <c r="AE36" s="373">
        <v>19032.208999999999</v>
      </c>
      <c r="AF36" s="371">
        <v>21066.079000000002</v>
      </c>
      <c r="AG36" s="371">
        <v>11527.028</v>
      </c>
      <c r="AH36" s="371">
        <v>20677.488000000001</v>
      </c>
      <c r="AI36" s="371">
        <v>15707.263000000001</v>
      </c>
      <c r="AJ36" s="371">
        <v>15688.767</v>
      </c>
      <c r="AK36" s="371">
        <v>17172.365000000002</v>
      </c>
      <c r="AL36" s="371">
        <v>4978.491</v>
      </c>
      <c r="AM36" s="371">
        <v>2327.873</v>
      </c>
      <c r="AN36" s="371">
        <v>1454.8789999999999</v>
      </c>
      <c r="AO36" s="371">
        <v>1051.2180000000001</v>
      </c>
      <c r="AP36" s="371">
        <v>757.702</v>
      </c>
      <c r="AQ36" s="1072">
        <v>1454.8789999999999</v>
      </c>
      <c r="AR36" s="371">
        <v>909.11300000000006</v>
      </c>
      <c r="AS36" s="123">
        <f t="shared" si="1"/>
        <v>-0.9522329226208055</v>
      </c>
      <c r="AT36" s="127">
        <v>485.8</v>
      </c>
      <c r="AU36" s="123">
        <f t="shared" si="18"/>
        <v>-0.9744748494512645</v>
      </c>
      <c r="AV36" s="123"/>
      <c r="AW36" s="374">
        <f t="shared" si="19"/>
        <v>1.5231191609448018</v>
      </c>
      <c r="AX36" s="374">
        <f t="shared" si="20"/>
        <v>1.6928619820208051</v>
      </c>
      <c r="AY36" s="375">
        <f t="shared" si="21"/>
        <v>1.6880338028427349</v>
      </c>
      <c r="AZ36" s="374">
        <f t="shared" si="22"/>
        <v>2.1495322205952383</v>
      </c>
      <c r="BA36" s="374">
        <f t="shared" si="23"/>
        <v>1.7390453426514376</v>
      </c>
      <c r="BB36" s="374">
        <f t="shared" si="24"/>
        <v>1.9797924945034397</v>
      </c>
      <c r="BC36" s="374">
        <f t="shared" si="25"/>
        <v>1.4711799254580309</v>
      </c>
      <c r="BD36" s="374">
        <f t="shared" si="26"/>
        <v>1.4603228661514409</v>
      </c>
      <c r="BE36" s="374">
        <f t="shared" si="27"/>
        <v>1.5771895809896312</v>
      </c>
      <c r="BF36" s="374">
        <f t="shared" si="28"/>
        <v>0.58443845249261195</v>
      </c>
      <c r="BG36" s="374">
        <f t="shared" si="29"/>
        <v>0.21704469344070618</v>
      </c>
      <c r="BH36" s="374">
        <f t="shared" si="30"/>
        <v>0.1566170218532639</v>
      </c>
      <c r="BI36" s="374">
        <f t="shared" si="31"/>
        <v>0.11546161847047121</v>
      </c>
      <c r="BJ36" s="374">
        <f t="shared" si="32"/>
        <v>0.10482831004772759</v>
      </c>
      <c r="BK36" s="374">
        <f t="shared" si="33"/>
        <v>0.10540121993066251</v>
      </c>
      <c r="BL36" s="123">
        <f t="shared" si="17"/>
        <v>-0.93755976938781593</v>
      </c>
      <c r="BM36" s="220" t="s">
        <v>322</v>
      </c>
      <c r="BN36" s="220" t="s">
        <v>495</v>
      </c>
      <c r="BO36" s="220" t="s">
        <v>704</v>
      </c>
      <c r="BP36" s="220"/>
      <c r="BQ36" s="221"/>
    </row>
    <row r="37" spans="1:69" s="340" customFormat="1" ht="114.75" x14ac:dyDescent="0.2">
      <c r="A37" s="340">
        <v>36</v>
      </c>
      <c r="B37" s="370">
        <v>45</v>
      </c>
      <c r="C37" s="220"/>
      <c r="D37" s="345"/>
      <c r="E37" s="224"/>
      <c r="F37" s="345">
        <v>2</v>
      </c>
      <c r="G37" s="224"/>
      <c r="H37" s="224"/>
      <c r="I37" s="345">
        <v>3947</v>
      </c>
      <c r="J37" s="220" t="s">
        <v>271</v>
      </c>
      <c r="K37" s="371">
        <v>41527366.174999997</v>
      </c>
      <c r="L37" s="371">
        <v>34206533.700000003</v>
      </c>
      <c r="M37" s="371">
        <v>39145381.174999997</v>
      </c>
      <c r="N37" s="371">
        <v>35915896.725000001</v>
      </c>
      <c r="O37" s="371">
        <v>38430055.725000001</v>
      </c>
      <c r="P37" s="371">
        <v>37098929.274999999</v>
      </c>
      <c r="Q37" s="371">
        <v>41104151.399999999</v>
      </c>
      <c r="R37" s="371">
        <v>39166833.864</v>
      </c>
      <c r="S37" s="371">
        <v>30482959.651999999</v>
      </c>
      <c r="T37" s="371">
        <v>32592287.787999999</v>
      </c>
      <c r="U37" s="371">
        <v>35224440.522</v>
      </c>
      <c r="V37" s="371">
        <v>37745071.581</v>
      </c>
      <c r="W37" s="371">
        <v>27631200.02</v>
      </c>
      <c r="X37" s="371">
        <v>36348692.909999996</v>
      </c>
      <c r="Y37" s="371">
        <v>35123859.075999998</v>
      </c>
      <c r="Z37" s="372">
        <v>80.666666666666671</v>
      </c>
      <c r="AA37" s="123">
        <f t="shared" si="0"/>
        <v>-0.10273299118028066</v>
      </c>
      <c r="AB37" s="345"/>
      <c r="AC37" s="371">
        <v>22351.655999999999</v>
      </c>
      <c r="AD37" s="371">
        <v>18793.73</v>
      </c>
      <c r="AE37" s="373">
        <v>21478.115000000002</v>
      </c>
      <c r="AF37" s="371">
        <v>19296.275000000001</v>
      </c>
      <c r="AG37" s="371">
        <v>20394.723000000002</v>
      </c>
      <c r="AH37" s="371">
        <v>19656.643</v>
      </c>
      <c r="AI37" s="371">
        <v>22075.249</v>
      </c>
      <c r="AJ37" s="371">
        <v>20123.151999999998</v>
      </c>
      <c r="AK37" s="371">
        <v>11626.633</v>
      </c>
      <c r="AL37" s="371">
        <v>1304.5889999999999</v>
      </c>
      <c r="AM37" s="371">
        <v>1876.0170000000001</v>
      </c>
      <c r="AN37" s="371">
        <v>2396.13</v>
      </c>
      <c r="AO37" s="371">
        <v>1828.0360000000001</v>
      </c>
      <c r="AP37" s="371">
        <v>1734.575</v>
      </c>
      <c r="AQ37" s="1072">
        <v>2396.13</v>
      </c>
      <c r="AR37" s="371">
        <v>1741.6880000000001</v>
      </c>
      <c r="AS37" s="123">
        <f t="shared" si="1"/>
        <v>-0.91890871242657945</v>
      </c>
      <c r="AT37" s="127">
        <v>771.19200000000001</v>
      </c>
      <c r="AU37" s="123">
        <f t="shared" si="18"/>
        <v>-0.96409405573999396</v>
      </c>
      <c r="AV37" s="123"/>
      <c r="AW37" s="374">
        <f t="shared" si="19"/>
        <v>1.0764783832332705</v>
      </c>
      <c r="AX37" s="374">
        <f t="shared" si="20"/>
        <v>1.0988386116421962</v>
      </c>
      <c r="AY37" s="375">
        <f t="shared" si="21"/>
        <v>1.0973511742793753</v>
      </c>
      <c r="AZ37" s="374">
        <f t="shared" si="22"/>
        <v>1.0745255866920025</v>
      </c>
      <c r="BA37" s="374">
        <f t="shared" si="23"/>
        <v>1.0613944016080399</v>
      </c>
      <c r="BB37" s="374">
        <f t="shared" si="24"/>
        <v>1.059687887717347</v>
      </c>
      <c r="BC37" s="374">
        <f t="shared" si="25"/>
        <v>1.0741128692903754</v>
      </c>
      <c r="BD37" s="374">
        <f t="shared" si="26"/>
        <v>1.0275608219890398</v>
      </c>
      <c r="BE37" s="374">
        <f t="shared" si="27"/>
        <v>0.76282835608695054</v>
      </c>
      <c r="BF37" s="374">
        <f t="shared" si="28"/>
        <v>8.0055073671774002E-2</v>
      </c>
      <c r="BG37" s="374">
        <f t="shared" si="29"/>
        <v>0.10651791609455388</v>
      </c>
      <c r="BH37" s="374">
        <f t="shared" si="30"/>
        <v>0.12696386042654409</v>
      </c>
      <c r="BI37" s="374">
        <f t="shared" si="31"/>
        <v>0.13231680120131098</v>
      </c>
      <c r="BJ37" s="374">
        <f t="shared" si="32"/>
        <v>9.5440845936047181E-2</v>
      </c>
      <c r="BK37" s="374">
        <f t="shared" si="33"/>
        <v>9.9174068329529824E-2</v>
      </c>
      <c r="BL37" s="123">
        <f t="shared" si="17"/>
        <v>-0.9096241288531387</v>
      </c>
      <c r="BM37" s="220" t="s">
        <v>331</v>
      </c>
      <c r="BN37" s="220" t="s">
        <v>516</v>
      </c>
      <c r="BO37" s="220" t="s">
        <v>703</v>
      </c>
      <c r="BP37" s="220"/>
      <c r="BQ37" s="221"/>
    </row>
    <row r="38" spans="1:69" s="340" customFormat="1" ht="63.75" x14ac:dyDescent="0.2">
      <c r="A38" s="340">
        <v>37</v>
      </c>
      <c r="B38" s="370">
        <v>46</v>
      </c>
      <c r="C38" s="220" t="s">
        <v>65</v>
      </c>
      <c r="D38" s="345">
        <v>23</v>
      </c>
      <c r="E38" s="345">
        <v>1507</v>
      </c>
      <c r="F38" s="345">
        <v>4</v>
      </c>
      <c r="G38" s="220" t="s">
        <v>64</v>
      </c>
      <c r="H38" s="220" t="s">
        <v>40</v>
      </c>
      <c r="I38" s="345">
        <v>3809</v>
      </c>
      <c r="J38" s="220" t="s">
        <v>63</v>
      </c>
      <c r="K38" s="371">
        <v>14349809.34</v>
      </c>
      <c r="L38" s="371">
        <v>6211210.3540000003</v>
      </c>
      <c r="M38" s="371">
        <v>3446150.102</v>
      </c>
      <c r="N38" s="371">
        <v>10027948.606000001</v>
      </c>
      <c r="O38" s="371">
        <v>4943087.9409999996</v>
      </c>
      <c r="P38" s="371">
        <v>6382955.2029999997</v>
      </c>
      <c r="Q38" s="371">
        <v>577749.16399999999</v>
      </c>
      <c r="R38" s="371">
        <v>3212458.0120000001</v>
      </c>
      <c r="S38" s="371">
        <v>1559476.3489999999</v>
      </c>
      <c r="T38" s="371">
        <v>2229756.2089999998</v>
      </c>
      <c r="U38" s="371">
        <v>1571448.2069999999</v>
      </c>
      <c r="V38" s="371">
        <v>769111.36600000004</v>
      </c>
      <c r="W38" s="371">
        <v>503709.47</v>
      </c>
      <c r="X38" s="371">
        <v>1869915.673</v>
      </c>
      <c r="Y38" s="371">
        <v>2204675.41</v>
      </c>
      <c r="Z38" s="372">
        <v>78</v>
      </c>
      <c r="AA38" s="123">
        <f t="shared" si="0"/>
        <v>-0.36024974399098297</v>
      </c>
      <c r="AB38" s="345"/>
      <c r="AC38" s="371">
        <v>4678.0110000000004</v>
      </c>
      <c r="AD38" s="371">
        <v>2002.7370000000001</v>
      </c>
      <c r="AE38" s="373">
        <v>1158.886</v>
      </c>
      <c r="AF38" s="371">
        <v>3226.6689999999999</v>
      </c>
      <c r="AG38" s="371">
        <v>1569.6130000000001</v>
      </c>
      <c r="AH38" s="371">
        <v>1992.1030000000001</v>
      </c>
      <c r="AI38" s="371">
        <v>170.59399999999999</v>
      </c>
      <c r="AJ38" s="371">
        <v>1050.2429999999999</v>
      </c>
      <c r="AK38" s="371">
        <v>574.83000000000004</v>
      </c>
      <c r="AL38" s="371">
        <v>756.61900000000003</v>
      </c>
      <c r="AM38" s="371">
        <v>556.71699999999998</v>
      </c>
      <c r="AN38" s="371">
        <v>283.88099999999997</v>
      </c>
      <c r="AO38" s="371">
        <v>186.07900000000001</v>
      </c>
      <c r="AP38" s="371">
        <v>667.80799999999999</v>
      </c>
      <c r="AQ38" s="1088"/>
      <c r="AR38" s="371">
        <v>689.16</v>
      </c>
      <c r="AS38" s="123">
        <f t="shared" si="1"/>
        <v>-0.40532545910469192</v>
      </c>
      <c r="AT38" s="127">
        <v>1340.2850000000001</v>
      </c>
      <c r="AU38" s="123">
        <f t="shared" si="18"/>
        <v>0.15652876987037562</v>
      </c>
      <c r="AV38" s="123"/>
      <c r="AW38" s="374">
        <f t="shared" si="19"/>
        <v>0.65199625850917409</v>
      </c>
      <c r="AX38" s="374">
        <f t="shared" si="20"/>
        <v>0.64487817538178971</v>
      </c>
      <c r="AY38" s="375">
        <f t="shared" si="21"/>
        <v>0.67256849858480139</v>
      </c>
      <c r="AZ38" s="374">
        <f t="shared" si="22"/>
        <v>0.64353520880021142</v>
      </c>
      <c r="BA38" s="374">
        <f t="shared" si="23"/>
        <v>0.63507387233837609</v>
      </c>
      <c r="BB38" s="374">
        <f t="shared" si="24"/>
        <v>0.62419457340502982</v>
      </c>
      <c r="BC38" s="374">
        <f t="shared" si="25"/>
        <v>0.59054693846341944</v>
      </c>
      <c r="BD38" s="374">
        <f t="shared" si="26"/>
        <v>0.65385632813058536</v>
      </c>
      <c r="BE38" s="374">
        <f t="shared" si="27"/>
        <v>0.73720900014752322</v>
      </c>
      <c r="BF38" s="374">
        <f t="shared" si="28"/>
        <v>0.6786562557341892</v>
      </c>
      <c r="BG38" s="374">
        <f t="shared" si="29"/>
        <v>0.70854005562526312</v>
      </c>
      <c r="BH38" s="374">
        <f t="shared" si="30"/>
        <v>0.73820518730963591</v>
      </c>
      <c r="BI38" s="374">
        <f t="shared" si="31"/>
        <v>0.73883463020856055</v>
      </c>
      <c r="BJ38" s="374">
        <f t="shared" si="32"/>
        <v>0.71426536462855783</v>
      </c>
      <c r="BK38" s="374">
        <f t="shared" si="33"/>
        <v>0.62518046590813103</v>
      </c>
      <c r="BL38" s="123">
        <f t="shared" si="17"/>
        <v>-7.0458299454082135E-2</v>
      </c>
      <c r="BM38" s="220"/>
      <c r="BN38" s="220" t="s">
        <v>517</v>
      </c>
      <c r="BO38" s="220" t="s">
        <v>706</v>
      </c>
      <c r="BP38" s="226" t="s">
        <v>705</v>
      </c>
      <c r="BQ38" s="221"/>
    </row>
    <row r="39" spans="1:69" s="340" customFormat="1" ht="102" x14ac:dyDescent="0.2">
      <c r="A39" s="340">
        <v>38</v>
      </c>
      <c r="B39" s="370">
        <v>47</v>
      </c>
      <c r="C39" s="220" t="s">
        <v>18</v>
      </c>
      <c r="D39" s="345">
        <v>24</v>
      </c>
      <c r="E39" s="345">
        <v>602</v>
      </c>
      <c r="F39" s="345">
        <v>2</v>
      </c>
      <c r="G39" s="220" t="s">
        <v>17</v>
      </c>
      <c r="H39" s="220" t="s">
        <v>9</v>
      </c>
      <c r="I39" s="345">
        <v>3405</v>
      </c>
      <c r="J39" s="220" t="s">
        <v>19</v>
      </c>
      <c r="K39" s="371">
        <v>41179260.174999997</v>
      </c>
      <c r="L39" s="371">
        <v>51466296.774999999</v>
      </c>
      <c r="M39" s="371">
        <v>35560729.450000003</v>
      </c>
      <c r="N39" s="371">
        <v>43585260.200000003</v>
      </c>
      <c r="O39" s="371">
        <v>37807777.174999997</v>
      </c>
      <c r="P39" s="371">
        <v>43814759.600000001</v>
      </c>
      <c r="Q39" s="371">
        <v>39027526.5</v>
      </c>
      <c r="R39" s="371">
        <v>46944987.575000003</v>
      </c>
      <c r="S39" s="371">
        <v>36535383.964000002</v>
      </c>
      <c r="T39" s="371">
        <v>38837685.722999997</v>
      </c>
      <c r="U39" s="371">
        <v>28951815.942000002</v>
      </c>
      <c r="V39" s="371">
        <v>31941291.963</v>
      </c>
      <c r="W39" s="371">
        <v>25593204.032000002</v>
      </c>
      <c r="X39" s="371">
        <v>28769557.510000002</v>
      </c>
      <c r="Y39" s="371">
        <v>26042087.039999999</v>
      </c>
      <c r="Z39" s="372">
        <v>75.666666666666671</v>
      </c>
      <c r="AA39" s="123">
        <f t="shared" si="0"/>
        <v>-0.2676728671548666</v>
      </c>
      <c r="AB39" s="345"/>
      <c r="AC39" s="371">
        <v>21234.684000000001</v>
      </c>
      <c r="AD39" s="371">
        <v>26530.444</v>
      </c>
      <c r="AE39" s="373">
        <v>19498.153999999999</v>
      </c>
      <c r="AF39" s="371">
        <v>22614.174999999999</v>
      </c>
      <c r="AG39" s="371">
        <v>20146.821</v>
      </c>
      <c r="AH39" s="371">
        <v>22822.111000000001</v>
      </c>
      <c r="AI39" s="371">
        <v>19969.108</v>
      </c>
      <c r="AJ39" s="371">
        <v>24717.822</v>
      </c>
      <c r="AK39" s="371">
        <v>18729.659</v>
      </c>
      <c r="AL39" s="371">
        <v>20293.338</v>
      </c>
      <c r="AM39" s="371">
        <v>719.90200000000004</v>
      </c>
      <c r="AN39" s="371">
        <v>1505.538</v>
      </c>
      <c r="AO39" s="371">
        <v>1301.278</v>
      </c>
      <c r="AP39" s="371">
        <v>1481.268</v>
      </c>
      <c r="AQ39" s="1072">
        <v>1505.538</v>
      </c>
      <c r="AR39" s="371">
        <v>1475.1869999999999</v>
      </c>
      <c r="AS39" s="123">
        <f t="shared" si="1"/>
        <v>-0.92434222234576657</v>
      </c>
      <c r="AT39" s="127">
        <v>1642.519</v>
      </c>
      <c r="AU39" s="123">
        <f t="shared" si="18"/>
        <v>-0.91576028171692558</v>
      </c>
      <c r="AV39" s="123"/>
      <c r="AW39" s="374">
        <f t="shared" si="19"/>
        <v>1.0313290675820161</v>
      </c>
      <c r="AX39" s="374">
        <f t="shared" si="20"/>
        <v>1.0309832127998488</v>
      </c>
      <c r="AY39" s="375">
        <f t="shared" si="21"/>
        <v>1.0966115882080141</v>
      </c>
      <c r="AZ39" s="374">
        <f t="shared" si="22"/>
        <v>1.0376982904876635</v>
      </c>
      <c r="BA39" s="374">
        <f t="shared" si="23"/>
        <v>1.0657500919319784</v>
      </c>
      <c r="BB39" s="374">
        <f t="shared" si="24"/>
        <v>1.0417544776395395</v>
      </c>
      <c r="BC39" s="374">
        <f t="shared" si="25"/>
        <v>1.0233345431204819</v>
      </c>
      <c r="BD39" s="374">
        <f t="shared" si="26"/>
        <v>1.0530547893110183</v>
      </c>
      <c r="BE39" s="374">
        <f t="shared" si="27"/>
        <v>1.0252887457515265</v>
      </c>
      <c r="BF39" s="374">
        <f t="shared" si="28"/>
        <v>1.0450333289546199</v>
      </c>
      <c r="BG39" s="374">
        <f t="shared" si="29"/>
        <v>4.973104287773867E-2</v>
      </c>
      <c r="BH39" s="374">
        <f t="shared" si="30"/>
        <v>9.4269073507983206E-2</v>
      </c>
      <c r="BI39" s="374">
        <f t="shared" si="31"/>
        <v>0.10168933896459158</v>
      </c>
      <c r="BJ39" s="374">
        <f t="shared" si="32"/>
        <v>0.10297468075309302</v>
      </c>
      <c r="BK39" s="374">
        <f t="shared" si="33"/>
        <v>0.11329253279386936</v>
      </c>
      <c r="BL39" s="123">
        <f t="shared" si="17"/>
        <v>-0.89668855042923445</v>
      </c>
      <c r="BM39" s="220" t="s">
        <v>321</v>
      </c>
      <c r="BN39" s="220" t="s">
        <v>518</v>
      </c>
      <c r="BO39" s="220" t="s">
        <v>710</v>
      </c>
      <c r="BP39" s="1101" t="s">
        <v>707</v>
      </c>
      <c r="BQ39" s="221"/>
    </row>
    <row r="40" spans="1:69" s="340" customFormat="1" ht="102" x14ac:dyDescent="0.2">
      <c r="A40" s="340">
        <v>39</v>
      </c>
      <c r="B40" s="370">
        <v>48</v>
      </c>
      <c r="C40" s="220"/>
      <c r="D40" s="345"/>
      <c r="E40" s="345"/>
      <c r="F40" s="345">
        <v>1</v>
      </c>
      <c r="G40" s="220"/>
      <c r="H40" s="220"/>
      <c r="I40" s="345">
        <v>3407</v>
      </c>
      <c r="J40" s="220" t="s">
        <v>16</v>
      </c>
      <c r="K40" s="371">
        <v>52812533.625</v>
      </c>
      <c r="L40" s="371">
        <v>38796729.975000001</v>
      </c>
      <c r="M40" s="371">
        <v>38259355.25</v>
      </c>
      <c r="N40" s="371">
        <v>35838631.350000001</v>
      </c>
      <c r="O40" s="371">
        <v>38946569.799999997</v>
      </c>
      <c r="P40" s="371">
        <v>35473163.950000003</v>
      </c>
      <c r="Q40" s="371">
        <v>39865595.850000001</v>
      </c>
      <c r="R40" s="371">
        <v>32053636.425000001</v>
      </c>
      <c r="S40" s="371">
        <v>39789804.342</v>
      </c>
      <c r="T40" s="371">
        <v>28030942.493000001</v>
      </c>
      <c r="U40" s="371">
        <v>32741504.778000001</v>
      </c>
      <c r="V40" s="371">
        <v>32487812.68</v>
      </c>
      <c r="W40" s="371">
        <v>26283081.920000002</v>
      </c>
      <c r="X40" s="371">
        <v>24369677.298</v>
      </c>
      <c r="Y40" s="371">
        <v>28512201.995000001</v>
      </c>
      <c r="Z40" s="372">
        <v>76</v>
      </c>
      <c r="AA40" s="123">
        <f t="shared" si="0"/>
        <v>-0.25476522516672567</v>
      </c>
      <c r="AB40" s="345"/>
      <c r="AC40" s="371">
        <v>28464.962</v>
      </c>
      <c r="AD40" s="371">
        <v>20235.319</v>
      </c>
      <c r="AE40" s="373">
        <v>20475.995999999999</v>
      </c>
      <c r="AF40" s="371">
        <v>18152.5</v>
      </c>
      <c r="AG40" s="371">
        <v>21144.244999999999</v>
      </c>
      <c r="AH40" s="371">
        <v>18876.475999999999</v>
      </c>
      <c r="AI40" s="371">
        <v>20498.008000000002</v>
      </c>
      <c r="AJ40" s="371">
        <v>17323.278999999999</v>
      </c>
      <c r="AK40" s="371">
        <v>21194.394</v>
      </c>
      <c r="AL40" s="371">
        <v>12527.227999999999</v>
      </c>
      <c r="AM40" s="371">
        <v>540.101</v>
      </c>
      <c r="AN40" s="371">
        <v>1323.414</v>
      </c>
      <c r="AO40" s="371">
        <v>1546.85</v>
      </c>
      <c r="AP40" s="371">
        <v>1388.9549999999999</v>
      </c>
      <c r="AQ40" s="1072">
        <v>1323.414</v>
      </c>
      <c r="AR40" s="371">
        <v>1669.9</v>
      </c>
      <c r="AS40" s="123">
        <f t="shared" si="1"/>
        <v>-0.91844596961241831</v>
      </c>
      <c r="AT40" s="127">
        <v>1310.135</v>
      </c>
      <c r="AU40" s="123">
        <f t="shared" si="18"/>
        <v>-0.93601605509202102</v>
      </c>
      <c r="AV40" s="123"/>
      <c r="AW40" s="374">
        <f t="shared" si="19"/>
        <v>1.0779623716641942</v>
      </c>
      <c r="AX40" s="374">
        <f t="shared" si="20"/>
        <v>1.0431455956746518</v>
      </c>
      <c r="AY40" s="375">
        <f t="shared" si="21"/>
        <v>1.0703785187284358</v>
      </c>
      <c r="AZ40" s="374">
        <f t="shared" si="22"/>
        <v>1.0130130150743046</v>
      </c>
      <c r="BA40" s="374">
        <f t="shared" si="23"/>
        <v>1.0858078186901072</v>
      </c>
      <c r="BB40" s="374">
        <f t="shared" si="24"/>
        <v>1.0642679647412729</v>
      </c>
      <c r="BC40" s="374">
        <f t="shared" si="25"/>
        <v>1.028355782119835</v>
      </c>
      <c r="BD40" s="374">
        <f t="shared" si="26"/>
        <v>1.0808932110110812</v>
      </c>
      <c r="BE40" s="374">
        <f t="shared" si="27"/>
        <v>1.0653178295540562</v>
      </c>
      <c r="BF40" s="374">
        <f t="shared" si="28"/>
        <v>0.89381425566609829</v>
      </c>
      <c r="BG40" s="374">
        <f t="shared" si="29"/>
        <v>3.2991825126065071E-2</v>
      </c>
      <c r="BH40" s="374">
        <f t="shared" si="30"/>
        <v>8.1471412867060403E-2</v>
      </c>
      <c r="BI40" s="374">
        <f t="shared" si="31"/>
        <v>0.11770689637602437</v>
      </c>
      <c r="BJ40" s="374">
        <f t="shared" si="32"/>
        <v>0.11399043023963149</v>
      </c>
      <c r="BK40" s="374">
        <f t="shared" si="33"/>
        <v>0.11713581436416869</v>
      </c>
      <c r="BL40" s="123">
        <f t="shared" si="17"/>
        <v>-0.89056598921349706</v>
      </c>
      <c r="BM40" s="220" t="s">
        <v>321</v>
      </c>
      <c r="BN40" s="220" t="s">
        <v>519</v>
      </c>
      <c r="BO40" s="220" t="s">
        <v>711</v>
      </c>
      <c r="BP40" s="1102"/>
      <c r="BQ40" s="221"/>
    </row>
    <row r="41" spans="1:69" s="340" customFormat="1" ht="76.5" x14ac:dyDescent="0.2">
      <c r="A41" s="340">
        <v>40</v>
      </c>
      <c r="B41" s="370">
        <v>49</v>
      </c>
      <c r="C41" s="220"/>
      <c r="D41" s="345"/>
      <c r="E41" s="345">
        <v>1552</v>
      </c>
      <c r="F41" s="345">
        <v>1</v>
      </c>
      <c r="G41" s="220" t="s">
        <v>67</v>
      </c>
      <c r="H41" s="220" t="s">
        <v>9</v>
      </c>
      <c r="I41" s="345">
        <v>2866</v>
      </c>
      <c r="J41" s="220" t="s">
        <v>66</v>
      </c>
      <c r="K41" s="371">
        <v>11909123.199999999</v>
      </c>
      <c r="L41" s="371">
        <v>9992375.0500000007</v>
      </c>
      <c r="M41" s="371">
        <v>13098633.425000001</v>
      </c>
      <c r="N41" s="371">
        <v>12088150.5</v>
      </c>
      <c r="O41" s="371">
        <v>10914261.475</v>
      </c>
      <c r="P41" s="371">
        <v>10947287.1</v>
      </c>
      <c r="Q41" s="371">
        <v>10825024.5</v>
      </c>
      <c r="R41" s="371">
        <v>9716173.8499999996</v>
      </c>
      <c r="S41" s="371">
        <v>10395760.564999999</v>
      </c>
      <c r="T41" s="371">
        <v>6395205.6059999997</v>
      </c>
      <c r="U41" s="371">
        <v>3657410.2609999999</v>
      </c>
      <c r="V41" s="371">
        <v>5527961.04</v>
      </c>
      <c r="W41" s="371">
        <v>4615976.3099999996</v>
      </c>
      <c r="X41" s="371">
        <v>3384509.8480000002</v>
      </c>
      <c r="Y41" s="371">
        <v>2151130.057</v>
      </c>
      <c r="Z41" s="372">
        <v>63</v>
      </c>
      <c r="AA41" s="123">
        <f t="shared" si="0"/>
        <v>-0.835774466907795</v>
      </c>
      <c r="AB41" s="345"/>
      <c r="AC41" s="371">
        <v>15633.346</v>
      </c>
      <c r="AD41" s="371">
        <v>13184.002</v>
      </c>
      <c r="AE41" s="373">
        <v>17971.2</v>
      </c>
      <c r="AF41" s="371">
        <v>15420.168</v>
      </c>
      <c r="AG41" s="371">
        <v>14860.16</v>
      </c>
      <c r="AH41" s="371">
        <v>15445.056</v>
      </c>
      <c r="AI41" s="371">
        <v>14769.803</v>
      </c>
      <c r="AJ41" s="371">
        <v>13537.087</v>
      </c>
      <c r="AK41" s="371">
        <v>12833.471</v>
      </c>
      <c r="AL41" s="371">
        <v>6960.3959999999997</v>
      </c>
      <c r="AM41" s="371">
        <v>1315.028</v>
      </c>
      <c r="AN41" s="371">
        <v>2596.777</v>
      </c>
      <c r="AO41" s="371">
        <v>1211.9690000000001</v>
      </c>
      <c r="AP41" s="371">
        <v>831.27</v>
      </c>
      <c r="AQ41" s="1072">
        <v>2596.777</v>
      </c>
      <c r="AR41" s="371">
        <v>573.37599999999998</v>
      </c>
      <c r="AS41" s="123">
        <f t="shared" si="1"/>
        <v>-0.96809472934472929</v>
      </c>
      <c r="AT41" s="127">
        <v>380.33600000000001</v>
      </c>
      <c r="AU41" s="123">
        <f t="shared" si="18"/>
        <v>-0.97883636039886046</v>
      </c>
      <c r="AV41" s="123"/>
      <c r="AW41" s="374">
        <f t="shared" si="19"/>
        <v>2.625440301096222</v>
      </c>
      <c r="AX41" s="374">
        <f t="shared" si="20"/>
        <v>2.6388124813229461</v>
      </c>
      <c r="AY41" s="375">
        <f t="shared" si="21"/>
        <v>2.7439809050156696</v>
      </c>
      <c r="AZ41" s="374">
        <f t="shared" si="22"/>
        <v>2.5512865677838805</v>
      </c>
      <c r="BA41" s="374">
        <f t="shared" si="23"/>
        <v>2.7230720161942976</v>
      </c>
      <c r="BB41" s="374">
        <f t="shared" si="24"/>
        <v>2.8217138837986631</v>
      </c>
      <c r="BC41" s="374">
        <f t="shared" si="25"/>
        <v>2.7288257869531845</v>
      </c>
      <c r="BD41" s="374">
        <f t="shared" si="26"/>
        <v>2.7865057190181917</v>
      </c>
      <c r="BE41" s="374">
        <f t="shared" si="27"/>
        <v>2.4689816429992009</v>
      </c>
      <c r="BF41" s="374">
        <f t="shared" si="28"/>
        <v>2.1767544091060143</v>
      </c>
      <c r="BG41" s="374">
        <f t="shared" si="29"/>
        <v>0.71910335792651725</v>
      </c>
      <c r="BH41" s="374">
        <f t="shared" si="30"/>
        <v>0.93950625961719869</v>
      </c>
      <c r="BI41" s="374">
        <f t="shared" si="31"/>
        <v>0.52511924611675487</v>
      </c>
      <c r="BJ41" s="374">
        <f t="shared" si="32"/>
        <v>0.4912203168746696</v>
      </c>
      <c r="BK41" s="374">
        <f t="shared" si="33"/>
        <v>0.53309282545160397</v>
      </c>
      <c r="BL41" s="123">
        <f t="shared" si="17"/>
        <v>-0.80572283703681258</v>
      </c>
      <c r="BM41" s="220"/>
      <c r="BN41" s="220" t="s">
        <v>520</v>
      </c>
      <c r="BO41" s="220" t="s">
        <v>712</v>
      </c>
      <c r="BP41" s="220"/>
      <c r="BQ41" s="221"/>
    </row>
    <row r="42" spans="1:69" s="340" customFormat="1" ht="76.5" x14ac:dyDescent="0.2">
      <c r="A42" s="340">
        <v>41</v>
      </c>
      <c r="B42" s="370">
        <v>50</v>
      </c>
      <c r="C42" s="220"/>
      <c r="D42" s="345"/>
      <c r="E42" s="345"/>
      <c r="F42" s="345">
        <v>2</v>
      </c>
      <c r="G42" s="220"/>
      <c r="H42" s="220"/>
      <c r="I42" s="345">
        <v>2876</v>
      </c>
      <c r="J42" s="220" t="s">
        <v>68</v>
      </c>
      <c r="K42" s="371">
        <v>11943752.625</v>
      </c>
      <c r="L42" s="371">
        <v>14644149.324999999</v>
      </c>
      <c r="M42" s="371">
        <v>10616739.9</v>
      </c>
      <c r="N42" s="371">
        <v>13264962.375</v>
      </c>
      <c r="O42" s="371">
        <v>10498570.4</v>
      </c>
      <c r="P42" s="371">
        <v>12304876.824999999</v>
      </c>
      <c r="Q42" s="371">
        <v>9519109.6750000007</v>
      </c>
      <c r="R42" s="371">
        <v>12116305.074999999</v>
      </c>
      <c r="S42" s="371">
        <v>9114744.1799999997</v>
      </c>
      <c r="T42" s="371">
        <v>5459077.3859999999</v>
      </c>
      <c r="U42" s="371">
        <v>6418144.0029999996</v>
      </c>
      <c r="V42" s="371">
        <v>6318382.9740000004</v>
      </c>
      <c r="W42" s="371">
        <v>4385366.6370000001</v>
      </c>
      <c r="X42" s="371">
        <v>4835446.4060000004</v>
      </c>
      <c r="Y42" s="371">
        <v>4067322.4410000001</v>
      </c>
      <c r="Z42" s="372">
        <v>68</v>
      </c>
      <c r="AA42" s="123">
        <f t="shared" si="0"/>
        <v>-0.61689534835453586</v>
      </c>
      <c r="AB42" s="345"/>
      <c r="AC42" s="371">
        <v>15044.019</v>
      </c>
      <c r="AD42" s="371">
        <v>18866.899000000001</v>
      </c>
      <c r="AE42" s="373">
        <v>14415.078</v>
      </c>
      <c r="AF42" s="371">
        <v>16840.59</v>
      </c>
      <c r="AG42" s="371">
        <v>14181.983</v>
      </c>
      <c r="AH42" s="371">
        <v>17585.940999999999</v>
      </c>
      <c r="AI42" s="371">
        <v>13111.31</v>
      </c>
      <c r="AJ42" s="371">
        <v>17093.583999999999</v>
      </c>
      <c r="AK42" s="371">
        <v>11518.563</v>
      </c>
      <c r="AL42" s="371">
        <v>5516.5259999999998</v>
      </c>
      <c r="AM42" s="371">
        <v>4274.4279999999999</v>
      </c>
      <c r="AN42" s="371">
        <v>3085.1480000000001</v>
      </c>
      <c r="AO42" s="371">
        <v>961.245</v>
      </c>
      <c r="AP42" s="371">
        <v>2140.29</v>
      </c>
      <c r="AQ42" s="1072">
        <v>3085.1480000000001</v>
      </c>
      <c r="AR42" s="371">
        <v>1313.78</v>
      </c>
      <c r="AS42" s="123">
        <f t="shared" si="1"/>
        <v>-0.90886070821122156</v>
      </c>
      <c r="AT42" s="127">
        <v>944.33600000000001</v>
      </c>
      <c r="AU42" s="123">
        <f t="shared" si="18"/>
        <v>-0.93448970584827917</v>
      </c>
      <c r="AV42" s="123"/>
      <c r="AW42" s="374">
        <f t="shared" si="19"/>
        <v>2.5191444384925883</v>
      </c>
      <c r="AX42" s="374">
        <f t="shared" si="20"/>
        <v>2.5767149161462135</v>
      </c>
      <c r="AY42" s="375">
        <f t="shared" si="21"/>
        <v>2.7155375634661634</v>
      </c>
      <c r="AZ42" s="374">
        <f t="shared" si="22"/>
        <v>2.5391085966046698</v>
      </c>
      <c r="BA42" s="374">
        <f t="shared" si="23"/>
        <v>2.7016979378449468</v>
      </c>
      <c r="BB42" s="374">
        <f t="shared" si="24"/>
        <v>2.8583692872520894</v>
      </c>
      <c r="BC42" s="374">
        <f t="shared" si="25"/>
        <v>2.7547345177531004</v>
      </c>
      <c r="BD42" s="374">
        <f t="shared" si="26"/>
        <v>2.8215836254024005</v>
      </c>
      <c r="BE42" s="374">
        <f t="shared" si="27"/>
        <v>2.5274572215146911</v>
      </c>
      <c r="BF42" s="374">
        <f t="shared" si="28"/>
        <v>2.0210470048097613</v>
      </c>
      <c r="BG42" s="374">
        <f t="shared" si="29"/>
        <v>1.3319825787648349</v>
      </c>
      <c r="BH42" s="374">
        <f t="shared" si="30"/>
        <v>0.97656252009266065</v>
      </c>
      <c r="BI42" s="374">
        <f t="shared" si="31"/>
        <v>0.43838751902284789</v>
      </c>
      <c r="BJ42" s="374">
        <f t="shared" si="32"/>
        <v>0.88525022109406448</v>
      </c>
      <c r="BK42" s="374">
        <f t="shared" si="33"/>
        <v>0.64601713734650035</v>
      </c>
      <c r="BL42" s="123">
        <f t="shared" si="17"/>
        <v>-0.76210340595623649</v>
      </c>
      <c r="BM42" s="220"/>
      <c r="BN42" s="220" t="s">
        <v>520</v>
      </c>
      <c r="BO42" s="220" t="s">
        <v>713</v>
      </c>
      <c r="BP42" s="220"/>
      <c r="BQ42" s="221"/>
    </row>
    <row r="43" spans="1:69" s="340" customFormat="1" ht="76.5" x14ac:dyDescent="0.2">
      <c r="A43" s="340">
        <v>42</v>
      </c>
      <c r="B43" s="370">
        <v>51</v>
      </c>
      <c r="C43" s="220"/>
      <c r="D43" s="345"/>
      <c r="E43" s="345">
        <v>1554</v>
      </c>
      <c r="F43" s="345">
        <v>3</v>
      </c>
      <c r="G43" s="220" t="s">
        <v>70</v>
      </c>
      <c r="H43" s="220" t="s">
        <v>9</v>
      </c>
      <c r="I43" s="345">
        <v>3797</v>
      </c>
      <c r="J43" s="220" t="s">
        <v>69</v>
      </c>
      <c r="K43" s="371">
        <v>22188267.699999999</v>
      </c>
      <c r="L43" s="371">
        <v>18143738.75</v>
      </c>
      <c r="M43" s="371">
        <v>15191281.975</v>
      </c>
      <c r="N43" s="371">
        <v>19594810.75</v>
      </c>
      <c r="O43" s="371">
        <v>18511297.125</v>
      </c>
      <c r="P43" s="371">
        <v>22255774.800000001</v>
      </c>
      <c r="Q43" s="371">
        <v>18039440.625</v>
      </c>
      <c r="R43" s="371">
        <v>21134996.649999999</v>
      </c>
      <c r="S43" s="371">
        <v>14317495.775</v>
      </c>
      <c r="T43" s="371">
        <v>17081268.574999999</v>
      </c>
      <c r="U43" s="371">
        <v>11758234.122</v>
      </c>
      <c r="V43" s="371">
        <v>11425504.710000001</v>
      </c>
      <c r="W43" s="371">
        <v>8271871.659</v>
      </c>
      <c r="X43" s="371">
        <v>12748700.33</v>
      </c>
      <c r="Y43" s="371">
        <v>10167413.341</v>
      </c>
      <c r="Z43" s="372">
        <v>77</v>
      </c>
      <c r="AA43" s="123">
        <f t="shared" si="0"/>
        <v>-0.33070735190536804</v>
      </c>
      <c r="AB43" s="345"/>
      <c r="AC43" s="371">
        <v>14938.603999999999</v>
      </c>
      <c r="AD43" s="371">
        <v>12242.208000000001</v>
      </c>
      <c r="AE43" s="373">
        <v>10095.924999999999</v>
      </c>
      <c r="AF43" s="371">
        <v>13782.919</v>
      </c>
      <c r="AG43" s="371">
        <v>12693.880999999999</v>
      </c>
      <c r="AH43" s="371">
        <v>15479.773999999999</v>
      </c>
      <c r="AI43" s="371">
        <v>12860.26</v>
      </c>
      <c r="AJ43" s="371">
        <v>14039.912</v>
      </c>
      <c r="AK43" s="371">
        <v>9116.9840000000004</v>
      </c>
      <c r="AL43" s="371">
        <v>10734.445</v>
      </c>
      <c r="AM43" s="371">
        <v>5852.1</v>
      </c>
      <c r="AN43" s="371">
        <v>6013.4440000000004</v>
      </c>
      <c r="AO43" s="371">
        <v>4960.18</v>
      </c>
      <c r="AP43" s="371">
        <v>8553.5329999999994</v>
      </c>
      <c r="AQ43" s="1072">
        <v>6013.4440000000004</v>
      </c>
      <c r="AR43" s="371">
        <v>7276.125</v>
      </c>
      <c r="AS43" s="123">
        <f t="shared" si="1"/>
        <v>-0.27930080700876836</v>
      </c>
      <c r="AT43" s="127">
        <v>8750.9320000000007</v>
      </c>
      <c r="AU43" s="123">
        <f t="shared" si="18"/>
        <v>-0.13322137397019082</v>
      </c>
      <c r="AV43" s="123"/>
      <c r="AW43" s="374">
        <f t="shared" si="19"/>
        <v>1.3465317979735751</v>
      </c>
      <c r="AX43" s="374">
        <f t="shared" si="20"/>
        <v>1.3494691660504647</v>
      </c>
      <c r="AY43" s="375">
        <f t="shared" si="21"/>
        <v>1.3291735373768547</v>
      </c>
      <c r="AZ43" s="374">
        <f t="shared" si="22"/>
        <v>1.4067927652733263</v>
      </c>
      <c r="BA43" s="374">
        <f t="shared" si="23"/>
        <v>1.3714739614715141</v>
      </c>
      <c r="BB43" s="374">
        <f t="shared" si="24"/>
        <v>1.3910793166365072</v>
      </c>
      <c r="BC43" s="374">
        <f t="shared" si="25"/>
        <v>1.4257936559493511</v>
      </c>
      <c r="BD43" s="374">
        <f t="shared" si="26"/>
        <v>1.3285937284499167</v>
      </c>
      <c r="BE43" s="374">
        <f t="shared" si="27"/>
        <v>1.2735445001379788</v>
      </c>
      <c r="BF43" s="374">
        <f t="shared" si="28"/>
        <v>1.2568674220966052</v>
      </c>
      <c r="BG43" s="374">
        <f t="shared" si="29"/>
        <v>0.99540457168658514</v>
      </c>
      <c r="BH43" s="374">
        <f t="shared" si="30"/>
        <v>1.0526351618824898</v>
      </c>
      <c r="BI43" s="374">
        <f t="shared" si="31"/>
        <v>1.1992884330121834</v>
      </c>
      <c r="BJ43" s="374">
        <f t="shared" si="32"/>
        <v>1.3418674497936058</v>
      </c>
      <c r="BK43" s="374">
        <f t="shared" si="33"/>
        <v>1.4312637356168247</v>
      </c>
      <c r="BL43" s="123">
        <f t="shared" si="17"/>
        <v>7.680727562591011E-2</v>
      </c>
      <c r="BM43" s="220"/>
      <c r="BN43" s="220" t="s">
        <v>521</v>
      </c>
      <c r="BO43" s="220" t="s">
        <v>714</v>
      </c>
      <c r="BP43" s="220" t="s">
        <v>708</v>
      </c>
      <c r="BQ43" s="221"/>
    </row>
    <row r="44" spans="1:69" s="340" customFormat="1" ht="114.75" x14ac:dyDescent="0.2">
      <c r="A44" s="340">
        <v>43</v>
      </c>
      <c r="B44" s="370">
        <v>52</v>
      </c>
      <c r="C44" s="220"/>
      <c r="D44" s="345"/>
      <c r="E44" s="345">
        <v>1571</v>
      </c>
      <c r="F44" s="345" t="s">
        <v>351</v>
      </c>
      <c r="G44" s="220" t="s">
        <v>72</v>
      </c>
      <c r="H44" s="220" t="s">
        <v>9</v>
      </c>
      <c r="I44" s="345">
        <v>983</v>
      </c>
      <c r="J44" s="220" t="s">
        <v>71</v>
      </c>
      <c r="K44" s="371">
        <v>35236291.204000004</v>
      </c>
      <c r="L44" s="371">
        <v>30327651.778000001</v>
      </c>
      <c r="M44" s="371">
        <v>46246757.5</v>
      </c>
      <c r="N44" s="371">
        <v>37634373.853</v>
      </c>
      <c r="O44" s="371">
        <v>44474317.899999999</v>
      </c>
      <c r="P44" s="371">
        <v>41921086.399999999</v>
      </c>
      <c r="Q44" s="371">
        <v>41017091.100000001</v>
      </c>
      <c r="R44" s="371">
        <v>43178578.361000001</v>
      </c>
      <c r="S44" s="371">
        <v>41677273.816</v>
      </c>
      <c r="T44" s="371">
        <v>40109181.048</v>
      </c>
      <c r="U44" s="371">
        <v>42066516.523000002</v>
      </c>
      <c r="V44" s="371">
        <v>37237008.182000004</v>
      </c>
      <c r="W44" s="371">
        <v>20277459.835000001</v>
      </c>
      <c r="X44" s="371">
        <v>26378165.359999999</v>
      </c>
      <c r="Y44" s="371">
        <v>29096586.285</v>
      </c>
      <c r="Z44" s="372">
        <v>23.666666666666668</v>
      </c>
      <c r="AA44" s="123">
        <f t="shared" si="0"/>
        <v>-0.37084051168344073</v>
      </c>
      <c r="AB44" s="345"/>
      <c r="AC44" s="371">
        <v>32600.675000000003</v>
      </c>
      <c r="AD44" s="371">
        <v>32022.3</v>
      </c>
      <c r="AE44" s="373">
        <v>48730.967999999993</v>
      </c>
      <c r="AF44" s="371">
        <v>41665.754000000001</v>
      </c>
      <c r="AG44" s="371">
        <v>54512.971000000005</v>
      </c>
      <c r="AH44" s="371">
        <v>48097.346000000005</v>
      </c>
      <c r="AI44" s="371">
        <v>48553.705000000002</v>
      </c>
      <c r="AJ44" s="371">
        <v>44785.676999999996</v>
      </c>
      <c r="AK44" s="371">
        <v>42700.019</v>
      </c>
      <c r="AL44" s="371">
        <v>40897.517999999996</v>
      </c>
      <c r="AM44" s="371">
        <v>2473.4769999999999</v>
      </c>
      <c r="AN44" s="371">
        <v>5668.4169999999995</v>
      </c>
      <c r="AO44" s="371">
        <v>4646.567</v>
      </c>
      <c r="AP44" s="371">
        <v>4443.5779999999995</v>
      </c>
      <c r="AQ44" s="1072">
        <f>SUM(1650.752+4017.665)</f>
        <v>5668.4169999999995</v>
      </c>
      <c r="AR44" s="371">
        <v>3849.989</v>
      </c>
      <c r="AS44" s="123">
        <f t="shared" si="1"/>
        <v>-0.92099502312369408</v>
      </c>
      <c r="AT44" s="127">
        <v>1473.6010000000001</v>
      </c>
      <c r="AU44" s="123">
        <f t="shared" si="18"/>
        <v>-0.96976048167153173</v>
      </c>
      <c r="AV44" s="123"/>
      <c r="AW44" s="374">
        <f t="shared" si="19"/>
        <v>1.8504033135189435</v>
      </c>
      <c r="AX44" s="374">
        <f t="shared" si="20"/>
        <v>2.1117559799489203</v>
      </c>
      <c r="AY44" s="375">
        <f t="shared" si="21"/>
        <v>2.107432850832839</v>
      </c>
      <c r="AZ44" s="374">
        <f t="shared" si="22"/>
        <v>2.214239257055084</v>
      </c>
      <c r="BA44" s="374">
        <f t="shared" si="23"/>
        <v>2.4514359555810077</v>
      </c>
      <c r="BB44" s="374">
        <f t="shared" si="24"/>
        <v>2.2946612375961712</v>
      </c>
      <c r="BC44" s="374">
        <f t="shared" si="25"/>
        <v>2.3674865134451233</v>
      </c>
      <c r="BD44" s="374">
        <f t="shared" si="26"/>
        <v>2.0744396272412509</v>
      </c>
      <c r="BE44" s="374">
        <f t="shared" si="27"/>
        <v>2.0490792746433124</v>
      </c>
      <c r="BF44" s="374">
        <f t="shared" si="28"/>
        <v>2.0393095511502253</v>
      </c>
      <c r="BG44" s="374">
        <f t="shared" si="29"/>
        <v>0.11759837535621086</v>
      </c>
      <c r="BH44" s="374">
        <f t="shared" si="30"/>
        <v>0.30445072129828382</v>
      </c>
      <c r="BI44" s="374">
        <f t="shared" si="31"/>
        <v>0.45829872556125317</v>
      </c>
      <c r="BJ44" s="374">
        <f t="shared" si="32"/>
        <v>0.33691334779015875</v>
      </c>
      <c r="BK44" s="374">
        <f t="shared" si="33"/>
        <v>0.2646350992717495</v>
      </c>
      <c r="BL44" s="123">
        <f t="shared" si="17"/>
        <v>-0.87442774313441685</v>
      </c>
      <c r="BM44" s="220" t="s">
        <v>321</v>
      </c>
      <c r="BN44" s="220" t="s">
        <v>522</v>
      </c>
      <c r="BO44" s="220" t="s">
        <v>715</v>
      </c>
      <c r="BP44" s="220"/>
      <c r="BQ44" s="221"/>
    </row>
    <row r="45" spans="1:69" s="340" customFormat="1" ht="114.75" x14ac:dyDescent="0.2">
      <c r="A45" s="340">
        <v>44</v>
      </c>
      <c r="B45" s="370">
        <v>53</v>
      </c>
      <c r="C45" s="220"/>
      <c r="D45" s="345"/>
      <c r="E45" s="345">
        <v>1572</v>
      </c>
      <c r="F45" s="345" t="s">
        <v>350</v>
      </c>
      <c r="G45" s="220" t="s">
        <v>74</v>
      </c>
      <c r="H45" s="220" t="s">
        <v>9</v>
      </c>
      <c r="I45" s="345">
        <v>2727</v>
      </c>
      <c r="J45" s="220" t="s">
        <v>73</v>
      </c>
      <c r="K45" s="371">
        <v>28293670.855999999</v>
      </c>
      <c r="L45" s="371">
        <v>29922788.710000001</v>
      </c>
      <c r="M45" s="371">
        <v>29581223.865000002</v>
      </c>
      <c r="N45" s="371">
        <v>25318969.938000001</v>
      </c>
      <c r="O45" s="371">
        <v>32606920.030000001</v>
      </c>
      <c r="P45" s="371">
        <v>33247880.214000002</v>
      </c>
      <c r="Q45" s="371">
        <v>31195014.148000002</v>
      </c>
      <c r="R45" s="371">
        <v>29866120.801999997</v>
      </c>
      <c r="S45" s="371">
        <v>26786290.532000002</v>
      </c>
      <c r="T45" s="371">
        <v>22869998.206</v>
      </c>
      <c r="U45" s="371">
        <v>28885914.185000002</v>
      </c>
      <c r="V45" s="371">
        <v>14136296.598000001</v>
      </c>
      <c r="W45" s="371">
        <v>11258702.402000001</v>
      </c>
      <c r="X45" s="371">
        <v>10983894.168000001</v>
      </c>
      <c r="Y45" s="371">
        <v>12601227.059</v>
      </c>
      <c r="Z45" s="372">
        <v>57.5</v>
      </c>
      <c r="AA45" s="123">
        <f t="shared" si="0"/>
        <v>-0.574012653549823</v>
      </c>
      <c r="AB45" s="345"/>
      <c r="AC45" s="371">
        <v>29212.495999999999</v>
      </c>
      <c r="AD45" s="371">
        <v>33642.076000000001</v>
      </c>
      <c r="AE45" s="373">
        <v>33904.702999999994</v>
      </c>
      <c r="AF45" s="371">
        <v>30106.187000000005</v>
      </c>
      <c r="AG45" s="371">
        <v>38799.645000000004</v>
      </c>
      <c r="AH45" s="371">
        <v>37727.254999999997</v>
      </c>
      <c r="AI45" s="371">
        <v>35952.207000000002</v>
      </c>
      <c r="AJ45" s="371">
        <v>33832.480000000003</v>
      </c>
      <c r="AK45" s="371">
        <v>29823.880999999998</v>
      </c>
      <c r="AL45" s="371">
        <v>25673.195</v>
      </c>
      <c r="AM45" s="371">
        <v>2575.4760000000001</v>
      </c>
      <c r="AN45" s="371">
        <v>1124.0360000000001</v>
      </c>
      <c r="AO45" s="371">
        <v>817.8</v>
      </c>
      <c r="AP45" s="371">
        <v>849.95600000000002</v>
      </c>
      <c r="AQ45" s="1072">
        <f>SUM(261.005+423.836+439.195)</f>
        <v>1124.0360000000001</v>
      </c>
      <c r="AR45" s="371">
        <v>625.31200000000001</v>
      </c>
      <c r="AS45" s="123">
        <f t="shared" si="1"/>
        <v>-0.98155677694625443</v>
      </c>
      <c r="AT45" s="127">
        <v>398.72300000000001</v>
      </c>
      <c r="AU45" s="123">
        <f t="shared" si="18"/>
        <v>-0.9882398910853164</v>
      </c>
      <c r="AV45" s="123"/>
      <c r="AW45" s="374">
        <f t="shared" si="19"/>
        <v>2.0649491646860771</v>
      </c>
      <c r="AX45" s="374">
        <f t="shared" si="20"/>
        <v>2.2485922903808118</v>
      </c>
      <c r="AY45" s="375">
        <f t="shared" si="21"/>
        <v>2.2923123907740313</v>
      </c>
      <c r="AZ45" s="374">
        <f t="shared" si="22"/>
        <v>2.3781525925993621</v>
      </c>
      <c r="BA45" s="374">
        <f t="shared" si="23"/>
        <v>2.3798411480938642</v>
      </c>
      <c r="BB45" s="374">
        <f t="shared" si="24"/>
        <v>2.2694532557966705</v>
      </c>
      <c r="BC45" s="374">
        <f t="shared" si="25"/>
        <v>2.3049969991634058</v>
      </c>
      <c r="BD45" s="374">
        <f t="shared" si="26"/>
        <v>2.2656092650461921</v>
      </c>
      <c r="BE45" s="374">
        <f t="shared" si="27"/>
        <v>2.2268018757110966</v>
      </c>
      <c r="BF45" s="374">
        <f t="shared" si="28"/>
        <v>2.2451418464269555</v>
      </c>
      <c r="BG45" s="374">
        <f t="shared" si="29"/>
        <v>0.17832054637463432</v>
      </c>
      <c r="BH45" s="374">
        <f t="shared" si="30"/>
        <v>0.15902835544056543</v>
      </c>
      <c r="BI45" s="374">
        <f t="shared" si="31"/>
        <v>0.14527429019790516</v>
      </c>
      <c r="BJ45" s="374">
        <f t="shared" si="32"/>
        <v>0.15476405489707371</v>
      </c>
      <c r="BK45" s="374">
        <f t="shared" si="33"/>
        <v>9.9246207860907015E-2</v>
      </c>
      <c r="BL45" s="123">
        <f t="shared" si="17"/>
        <v>-0.95670476316389175</v>
      </c>
      <c r="BM45" s="220" t="s">
        <v>321</v>
      </c>
      <c r="BN45" s="220" t="s">
        <v>709</v>
      </c>
      <c r="BO45" s="220" t="s">
        <v>716</v>
      </c>
      <c r="BP45" s="220"/>
      <c r="BQ45" s="221"/>
    </row>
    <row r="46" spans="1:69" s="340" customFormat="1" ht="89.25" x14ac:dyDescent="0.2">
      <c r="A46" s="340">
        <v>45</v>
      </c>
      <c r="B46" s="370">
        <v>54</v>
      </c>
      <c r="C46" s="220"/>
      <c r="D46" s="345"/>
      <c r="E46" s="345">
        <v>1573</v>
      </c>
      <c r="F46" s="345">
        <v>2</v>
      </c>
      <c r="G46" s="220" t="s">
        <v>76</v>
      </c>
      <c r="H46" s="220" t="s">
        <v>9</v>
      </c>
      <c r="I46" s="345">
        <v>1571</v>
      </c>
      <c r="J46" s="220" t="s">
        <v>77</v>
      </c>
      <c r="K46" s="371">
        <v>37273355.019000001</v>
      </c>
      <c r="L46" s="371">
        <v>36994819.298</v>
      </c>
      <c r="M46" s="371">
        <v>33545861.241</v>
      </c>
      <c r="N46" s="371">
        <v>38205354.137000002</v>
      </c>
      <c r="O46" s="371">
        <v>31167196.616999999</v>
      </c>
      <c r="P46" s="371">
        <v>31393688.225000001</v>
      </c>
      <c r="Q46" s="371">
        <v>35112681.193000004</v>
      </c>
      <c r="R46" s="371">
        <v>34331368.952</v>
      </c>
      <c r="S46" s="371">
        <v>27390642.381999999</v>
      </c>
      <c r="T46" s="371">
        <v>32698784.818999998</v>
      </c>
      <c r="U46" s="371">
        <v>34519975.523000002</v>
      </c>
      <c r="V46" s="371">
        <v>34063290.167000003</v>
      </c>
      <c r="W46" s="371">
        <v>29547701.565000001</v>
      </c>
      <c r="X46" s="371">
        <v>17072423.315000001</v>
      </c>
      <c r="Y46" s="371">
        <v>30351288.254999999</v>
      </c>
      <c r="Z46" s="372">
        <v>37.5</v>
      </c>
      <c r="AA46" s="123">
        <f t="shared" si="0"/>
        <v>-9.5230018482744178E-2</v>
      </c>
      <c r="AB46" s="345"/>
      <c r="AC46" s="371">
        <v>37721.896000000001</v>
      </c>
      <c r="AD46" s="371">
        <v>40564.483999999997</v>
      </c>
      <c r="AE46" s="373">
        <v>32586.773000000001</v>
      </c>
      <c r="AF46" s="371">
        <v>42301.353999999999</v>
      </c>
      <c r="AG46" s="371">
        <v>40915.341</v>
      </c>
      <c r="AH46" s="371">
        <v>40929.934999999998</v>
      </c>
      <c r="AI46" s="371">
        <v>48053.815000000002</v>
      </c>
      <c r="AJ46" s="371">
        <v>47798.45</v>
      </c>
      <c r="AK46" s="371">
        <v>30863.67</v>
      </c>
      <c r="AL46" s="371">
        <v>36636.940999999999</v>
      </c>
      <c r="AM46" s="371">
        <v>2228.7269999999999</v>
      </c>
      <c r="AN46" s="371">
        <v>1925.846</v>
      </c>
      <c r="AO46" s="371">
        <v>1698.607</v>
      </c>
      <c r="AP46" s="371">
        <v>1047.674</v>
      </c>
      <c r="AQ46" s="1072">
        <v>1925.846</v>
      </c>
      <c r="AR46" s="371">
        <v>1538.2819999999999</v>
      </c>
      <c r="AS46" s="123">
        <f t="shared" si="1"/>
        <v>-0.95279428251456511</v>
      </c>
      <c r="AT46" s="127">
        <v>1520.8969999999999</v>
      </c>
      <c r="AU46" s="123">
        <f t="shared" si="18"/>
        <v>-0.95332778118287442</v>
      </c>
      <c r="AV46" s="123"/>
      <c r="AW46" s="374">
        <f t="shared" si="19"/>
        <v>2.0240676472923544</v>
      </c>
      <c r="AX46" s="374">
        <f t="shared" si="20"/>
        <v>2.1929818698799797</v>
      </c>
      <c r="AY46" s="375">
        <f t="shared" si="21"/>
        <v>1.9428192805002249</v>
      </c>
      <c r="AZ46" s="374">
        <f t="shared" si="22"/>
        <v>2.2144202013315839</v>
      </c>
      <c r="BA46" s="374">
        <f t="shared" si="23"/>
        <v>2.6255387356643376</v>
      </c>
      <c r="BB46" s="374">
        <f t="shared" si="24"/>
        <v>2.607526373241225</v>
      </c>
      <c r="BC46" s="374">
        <f t="shared" si="25"/>
        <v>2.7371202293477901</v>
      </c>
      <c r="BD46" s="374">
        <f t="shared" si="26"/>
        <v>2.7845350453009226</v>
      </c>
      <c r="BE46" s="374">
        <f t="shared" si="27"/>
        <v>2.2535922721025581</v>
      </c>
      <c r="BF46" s="374">
        <f t="shared" si="28"/>
        <v>2.2408747727353888</v>
      </c>
      <c r="BG46" s="374">
        <f t="shared" si="29"/>
        <v>0.12912680071369353</v>
      </c>
      <c r="BH46" s="374">
        <f t="shared" si="30"/>
        <v>0.11307457327570372</v>
      </c>
      <c r="BI46" s="374">
        <f t="shared" si="31"/>
        <v>0.1149738835870769</v>
      </c>
      <c r="BJ46" s="374">
        <f t="shared" si="32"/>
        <v>0.12273289862482535</v>
      </c>
      <c r="BK46" s="374">
        <f t="shared" si="33"/>
        <v>0.10136518668176051</v>
      </c>
      <c r="BL46" s="123">
        <f t="shared" si="17"/>
        <v>-0.94782572537798704</v>
      </c>
      <c r="BM46" s="220" t="s">
        <v>322</v>
      </c>
      <c r="BN46" s="220" t="s">
        <v>523</v>
      </c>
      <c r="BO46" s="220" t="s">
        <v>717</v>
      </c>
      <c r="BP46" s="220"/>
      <c r="BQ46" s="221"/>
    </row>
    <row r="47" spans="1:69" s="340" customFormat="1" ht="89.25" x14ac:dyDescent="0.2">
      <c r="A47" s="340">
        <v>46</v>
      </c>
      <c r="B47" s="370">
        <v>55</v>
      </c>
      <c r="C47" s="220"/>
      <c r="D47" s="345"/>
      <c r="E47" s="345"/>
      <c r="F47" s="345">
        <v>1</v>
      </c>
      <c r="G47" s="220"/>
      <c r="H47" s="220"/>
      <c r="I47" s="345">
        <v>1573</v>
      </c>
      <c r="J47" s="220" t="s">
        <v>75</v>
      </c>
      <c r="K47" s="371">
        <v>36873071.723999999</v>
      </c>
      <c r="L47" s="371">
        <v>31726435.978</v>
      </c>
      <c r="M47" s="371">
        <v>38948283.678999998</v>
      </c>
      <c r="N47" s="371">
        <v>37448100.546999998</v>
      </c>
      <c r="O47" s="371">
        <v>30450065.173999999</v>
      </c>
      <c r="P47" s="371">
        <v>28646100.548</v>
      </c>
      <c r="Q47" s="371">
        <v>35354741.456</v>
      </c>
      <c r="R47" s="371">
        <v>31476081.322999999</v>
      </c>
      <c r="S47" s="371">
        <v>36783941.093000002</v>
      </c>
      <c r="T47" s="371">
        <v>29360496.197000001</v>
      </c>
      <c r="U47" s="371">
        <v>42910594.744000003</v>
      </c>
      <c r="V47" s="371">
        <v>33003664.850000001</v>
      </c>
      <c r="W47" s="371">
        <v>21254145.254999999</v>
      </c>
      <c r="X47" s="371">
        <v>21666365.212000001</v>
      </c>
      <c r="Y47" s="371">
        <v>29586254.980999999</v>
      </c>
      <c r="Z47" s="372">
        <v>39.833333333333336</v>
      </c>
      <c r="AA47" s="123">
        <f t="shared" si="0"/>
        <v>-0.24037076383542377</v>
      </c>
      <c r="AB47" s="345"/>
      <c r="AC47" s="371">
        <v>37896.239000000001</v>
      </c>
      <c r="AD47" s="371">
        <v>34770.928999999996</v>
      </c>
      <c r="AE47" s="373">
        <v>37756.595999999998</v>
      </c>
      <c r="AF47" s="371">
        <v>43039.197999999997</v>
      </c>
      <c r="AG47" s="371">
        <v>40084.752999999997</v>
      </c>
      <c r="AH47" s="371">
        <v>38551.800999999999</v>
      </c>
      <c r="AI47" s="371">
        <v>50019.008999999998</v>
      </c>
      <c r="AJ47" s="371">
        <v>45270.038</v>
      </c>
      <c r="AK47" s="371">
        <v>39694.83</v>
      </c>
      <c r="AL47" s="371">
        <v>32914.400999999998</v>
      </c>
      <c r="AM47" s="371">
        <v>3028.6509999999998</v>
      </c>
      <c r="AN47" s="371">
        <v>3251.797</v>
      </c>
      <c r="AO47" s="371">
        <v>1231.654</v>
      </c>
      <c r="AP47" s="371">
        <v>1373.8140000000001</v>
      </c>
      <c r="AQ47" s="1072">
        <v>3251.797</v>
      </c>
      <c r="AR47" s="371">
        <v>1342.4829999999999</v>
      </c>
      <c r="AS47" s="123">
        <f t="shared" si="1"/>
        <v>-0.96444374911339992</v>
      </c>
      <c r="AT47" s="127">
        <v>1213.8330000000001</v>
      </c>
      <c r="AU47" s="123">
        <f t="shared" si="18"/>
        <v>-0.96785110077190228</v>
      </c>
      <c r="AV47" s="123"/>
      <c r="AW47" s="374">
        <f t="shared" si="19"/>
        <v>2.0554967204066181</v>
      </c>
      <c r="AX47" s="374">
        <f t="shared" si="20"/>
        <v>2.1919215271523806</v>
      </c>
      <c r="AY47" s="375">
        <f t="shared" si="21"/>
        <v>1.9388066653297729</v>
      </c>
      <c r="AZ47" s="374">
        <f t="shared" si="22"/>
        <v>2.2986051293033025</v>
      </c>
      <c r="BA47" s="374">
        <f t="shared" si="23"/>
        <v>2.6328188639955128</v>
      </c>
      <c r="BB47" s="374">
        <f t="shared" si="24"/>
        <v>2.6915915438753557</v>
      </c>
      <c r="BC47" s="374">
        <f t="shared" si="25"/>
        <v>2.8295502634208263</v>
      </c>
      <c r="BD47" s="374">
        <f t="shared" si="26"/>
        <v>2.8764722987877511</v>
      </c>
      <c r="BE47" s="374">
        <f t="shared" si="27"/>
        <v>2.1582695502714331</v>
      </c>
      <c r="BF47" s="374">
        <f t="shared" si="28"/>
        <v>2.242087516447568</v>
      </c>
      <c r="BG47" s="374">
        <f t="shared" si="29"/>
        <v>0.14116098917149048</v>
      </c>
      <c r="BH47" s="374">
        <f t="shared" si="30"/>
        <v>0.19705672171737618</v>
      </c>
      <c r="BI47" s="374">
        <f t="shared" si="31"/>
        <v>0.11589776819750074</v>
      </c>
      <c r="BJ47" s="374">
        <f t="shared" si="32"/>
        <v>0.12681536441923427</v>
      </c>
      <c r="BK47" s="374">
        <f t="shared" si="33"/>
        <v>9.0750451577067071E-2</v>
      </c>
      <c r="BL47" s="123">
        <f t="shared" si="17"/>
        <v>-0.95319262451491982</v>
      </c>
      <c r="BM47" s="220" t="s">
        <v>322</v>
      </c>
      <c r="BN47" s="220" t="s">
        <v>524</v>
      </c>
      <c r="BO47" s="220" t="s">
        <v>718</v>
      </c>
      <c r="BP47" s="220"/>
      <c r="BQ47" s="221"/>
    </row>
    <row r="48" spans="1:69" s="340" customFormat="1" ht="63.75" x14ac:dyDescent="0.2">
      <c r="A48" s="340">
        <v>47</v>
      </c>
      <c r="B48" s="370">
        <v>56</v>
      </c>
      <c r="C48" s="220" t="s">
        <v>80</v>
      </c>
      <c r="D48" s="345">
        <v>25</v>
      </c>
      <c r="E48" s="345">
        <v>1599</v>
      </c>
      <c r="F48" s="345">
        <v>1</v>
      </c>
      <c r="G48" s="220" t="s">
        <v>79</v>
      </c>
      <c r="H48" s="220" t="s">
        <v>40</v>
      </c>
      <c r="I48" s="345">
        <v>1384</v>
      </c>
      <c r="J48" s="220" t="s">
        <v>78</v>
      </c>
      <c r="K48" s="371">
        <v>25492996.225000001</v>
      </c>
      <c r="L48" s="371">
        <v>24686717.274999999</v>
      </c>
      <c r="M48" s="371">
        <v>27295647.625</v>
      </c>
      <c r="N48" s="371">
        <v>26772465.624000002</v>
      </c>
      <c r="O48" s="371">
        <v>31093134.931000002</v>
      </c>
      <c r="P48" s="371">
        <v>28602031.238000002</v>
      </c>
      <c r="Q48" s="371">
        <v>10401537.995999999</v>
      </c>
      <c r="R48" s="371">
        <v>18976807.427999999</v>
      </c>
      <c r="S48" s="371">
        <v>14716689.861</v>
      </c>
      <c r="T48" s="371">
        <v>5155624.3530000001</v>
      </c>
      <c r="U48" s="371">
        <v>1147951.061</v>
      </c>
      <c r="V48" s="371">
        <v>500263.565</v>
      </c>
      <c r="W48" s="371">
        <v>325482.02399999998</v>
      </c>
      <c r="X48" s="371">
        <v>53036.785000000003</v>
      </c>
      <c r="Y48" s="371">
        <v>3044237.2370000002</v>
      </c>
      <c r="Z48" s="372">
        <v>35.333333333333336</v>
      </c>
      <c r="AA48" s="123">
        <f t="shared" si="0"/>
        <v>-0.88847169780240742</v>
      </c>
      <c r="AB48" s="345"/>
      <c r="AC48" s="371">
        <v>12472.300999999999</v>
      </c>
      <c r="AD48" s="371">
        <v>11738.736999999999</v>
      </c>
      <c r="AE48" s="373">
        <v>13065.857</v>
      </c>
      <c r="AF48" s="371">
        <v>13784.642</v>
      </c>
      <c r="AG48" s="371">
        <v>16120.574000000001</v>
      </c>
      <c r="AH48" s="371">
        <v>15862.833000000001</v>
      </c>
      <c r="AI48" s="371">
        <v>3829.0720000000001</v>
      </c>
      <c r="AJ48" s="371">
        <v>5168.9690000000001</v>
      </c>
      <c r="AK48" s="371">
        <v>3655.6970000000001</v>
      </c>
      <c r="AL48" s="371">
        <v>1353.713</v>
      </c>
      <c r="AM48" s="371">
        <v>241.55</v>
      </c>
      <c r="AN48" s="371">
        <v>99.055000000000007</v>
      </c>
      <c r="AO48" s="371">
        <v>63.655000000000001</v>
      </c>
      <c r="AP48" s="371">
        <v>10.635999999999999</v>
      </c>
      <c r="AQ48" s="1088"/>
      <c r="AR48" s="371">
        <v>540.94399999999996</v>
      </c>
      <c r="AS48" s="123">
        <f t="shared" si="1"/>
        <v>-0.95859865908527853</v>
      </c>
      <c r="AT48" s="127">
        <v>304.80700000000002</v>
      </c>
      <c r="AU48" s="123">
        <f t="shared" si="18"/>
        <v>-0.97667148813889504</v>
      </c>
      <c r="AV48" s="123"/>
      <c r="AW48" s="374">
        <f t="shared" si="19"/>
        <v>0.97848843579782074</v>
      </c>
      <c r="AX48" s="374">
        <f t="shared" si="20"/>
        <v>0.95101644088480786</v>
      </c>
      <c r="AY48" s="375">
        <f t="shared" si="21"/>
        <v>0.95735827041033617</v>
      </c>
      <c r="AZ48" s="374">
        <f t="shared" si="22"/>
        <v>1.0297626071199695</v>
      </c>
      <c r="BA48" s="374">
        <f t="shared" si="23"/>
        <v>1.0369217536780257</v>
      </c>
      <c r="BB48" s="374">
        <f t="shared" si="24"/>
        <v>1.1092102423078962</v>
      </c>
      <c r="BC48" s="374">
        <f t="shared" si="25"/>
        <v>0.73625112006945559</v>
      </c>
      <c r="BD48" s="374">
        <f t="shared" si="26"/>
        <v>0.54476697617463965</v>
      </c>
      <c r="BE48" s="374">
        <f t="shared" si="27"/>
        <v>0.49680968132484588</v>
      </c>
      <c r="BF48" s="374">
        <f t="shared" si="28"/>
        <v>0.52514027683661224</v>
      </c>
      <c r="BG48" s="374">
        <f t="shared" si="29"/>
        <v>0.42083675551391819</v>
      </c>
      <c r="BH48" s="374">
        <f t="shared" si="30"/>
        <v>0.39601125058947678</v>
      </c>
      <c r="BI48" s="374">
        <f t="shared" si="31"/>
        <v>0.39114295295152768</v>
      </c>
      <c r="BJ48" s="374">
        <f t="shared" si="32"/>
        <v>0.40108011826131618</v>
      </c>
      <c r="BK48" s="374">
        <f t="shared" si="33"/>
        <v>0.35538885959694999</v>
      </c>
      <c r="BL48" s="123">
        <f t="shared" si="17"/>
        <v>-0.62878175226435795</v>
      </c>
      <c r="BM48" s="220"/>
      <c r="BN48" s="220" t="s">
        <v>526</v>
      </c>
      <c r="BO48" s="220"/>
      <c r="BP48" s="220" t="s">
        <v>627</v>
      </c>
      <c r="BQ48" s="221"/>
    </row>
    <row r="49" spans="1:69" s="340" customFormat="1" ht="63.75" x14ac:dyDescent="0.2">
      <c r="A49" s="340">
        <v>48</v>
      </c>
      <c r="B49" s="370">
        <v>57</v>
      </c>
      <c r="C49" s="220"/>
      <c r="D49" s="345"/>
      <c r="E49" s="345"/>
      <c r="F49" s="345">
        <v>2</v>
      </c>
      <c r="G49" s="220"/>
      <c r="H49" s="220"/>
      <c r="I49" s="345">
        <v>1552</v>
      </c>
      <c r="J49" s="220" t="s">
        <v>81</v>
      </c>
      <c r="K49" s="371">
        <v>23257734.800000001</v>
      </c>
      <c r="L49" s="371">
        <v>24161384.274999999</v>
      </c>
      <c r="M49" s="371">
        <v>19440918.850000001</v>
      </c>
      <c r="N49" s="371">
        <v>19149567.188000001</v>
      </c>
      <c r="O49" s="371">
        <v>23028004.964000002</v>
      </c>
      <c r="P49" s="371">
        <v>20583596.460000001</v>
      </c>
      <c r="Q49" s="371">
        <v>9016285.9130000006</v>
      </c>
      <c r="R49" s="371">
        <v>6050202.5049999999</v>
      </c>
      <c r="S49" s="371">
        <v>4361336.9119999995</v>
      </c>
      <c r="T49" s="371">
        <v>839060.821</v>
      </c>
      <c r="U49" s="371">
        <v>257195.29699999999</v>
      </c>
      <c r="V49" s="371">
        <v>146754.38800000001</v>
      </c>
      <c r="W49" s="371">
        <v>182753.38</v>
      </c>
      <c r="X49" s="371">
        <v>1232496.3389999999</v>
      </c>
      <c r="Y49" s="371">
        <v>1082617.4620000001</v>
      </c>
      <c r="Z49" s="372">
        <v>36</v>
      </c>
      <c r="AA49" s="123">
        <f t="shared" si="0"/>
        <v>-0.94431243346298932</v>
      </c>
      <c r="AB49" s="345"/>
      <c r="AC49" s="371">
        <v>11375.942999999999</v>
      </c>
      <c r="AD49" s="371">
        <v>11488.084000000001</v>
      </c>
      <c r="AE49" s="373">
        <v>8948.1990000000005</v>
      </c>
      <c r="AF49" s="371">
        <v>9686.7080000000005</v>
      </c>
      <c r="AG49" s="371">
        <v>12059.977999999999</v>
      </c>
      <c r="AH49" s="371">
        <v>11232.047</v>
      </c>
      <c r="AI49" s="371">
        <v>3013.076</v>
      </c>
      <c r="AJ49" s="371">
        <v>1506.1980000000001</v>
      </c>
      <c r="AK49" s="371">
        <v>934.55100000000004</v>
      </c>
      <c r="AL49" s="371">
        <v>186.63</v>
      </c>
      <c r="AM49" s="371">
        <v>49.28</v>
      </c>
      <c r="AN49" s="371">
        <v>28.841999999999999</v>
      </c>
      <c r="AO49" s="371">
        <v>35.189</v>
      </c>
      <c r="AP49" s="371">
        <v>35.808999999999997</v>
      </c>
      <c r="AQ49" s="1088"/>
      <c r="AR49" s="371">
        <v>159.06800000000001</v>
      </c>
      <c r="AS49" s="123">
        <f t="shared" si="1"/>
        <v>-0.98222346195027632</v>
      </c>
      <c r="AT49" s="127">
        <v>187.63</v>
      </c>
      <c r="AU49" s="123">
        <f t="shared" si="18"/>
        <v>-0.97903153472559123</v>
      </c>
      <c r="AV49" s="123"/>
      <c r="AW49" s="374">
        <f t="shared" si="19"/>
        <v>0.9782502980470823</v>
      </c>
      <c r="AX49" s="374">
        <f t="shared" si="20"/>
        <v>0.95094584558938733</v>
      </c>
      <c r="AY49" s="375">
        <f t="shared" si="21"/>
        <v>0.92055309412497233</v>
      </c>
      <c r="AZ49" s="374">
        <f t="shared" si="22"/>
        <v>1.0116894971986767</v>
      </c>
      <c r="BA49" s="374">
        <f t="shared" si="23"/>
        <v>1.0474183950241047</v>
      </c>
      <c r="BB49" s="374">
        <f t="shared" si="24"/>
        <v>1.0913590364858912</v>
      </c>
      <c r="BC49" s="374">
        <f t="shared" si="25"/>
        <v>0.66836301090577444</v>
      </c>
      <c r="BD49" s="374">
        <f t="shared" si="26"/>
        <v>0.49790002855449877</v>
      </c>
      <c r="BE49" s="374">
        <f t="shared" si="27"/>
        <v>0.42856170887813316</v>
      </c>
      <c r="BF49" s="374">
        <f t="shared" si="28"/>
        <v>0.44485452145786702</v>
      </c>
      <c r="BG49" s="374">
        <f t="shared" si="29"/>
        <v>0.38321073965827612</v>
      </c>
      <c r="BH49" s="374">
        <f t="shared" si="30"/>
        <v>0.39306490787859777</v>
      </c>
      <c r="BI49" s="374">
        <f t="shared" si="31"/>
        <v>0.38509821268421957</v>
      </c>
      <c r="BJ49" s="374">
        <f t="shared" si="32"/>
        <v>5.8108083353909261E-2</v>
      </c>
      <c r="BK49" s="374">
        <f t="shared" si="33"/>
        <v>0.29385818275301379</v>
      </c>
      <c r="BL49" s="123">
        <f t="shared" si="17"/>
        <v>-0.68078084292102736</v>
      </c>
      <c r="BM49" s="220"/>
      <c r="BN49" s="220" t="s">
        <v>525</v>
      </c>
      <c r="BO49" s="220"/>
      <c r="BP49" s="220" t="s">
        <v>628</v>
      </c>
      <c r="BQ49" s="221"/>
    </row>
    <row r="50" spans="1:69" s="340" customFormat="1" ht="89.25" x14ac:dyDescent="0.2">
      <c r="A50" s="340">
        <v>49</v>
      </c>
      <c r="B50" s="370">
        <v>58</v>
      </c>
      <c r="C50" s="220"/>
      <c r="D50" s="345"/>
      <c r="E50" s="345">
        <v>1606</v>
      </c>
      <c r="F50" s="345">
        <v>1</v>
      </c>
      <c r="G50" s="220" t="s">
        <v>83</v>
      </c>
      <c r="H50" s="220" t="s">
        <v>9</v>
      </c>
      <c r="I50" s="345">
        <v>1743</v>
      </c>
      <c r="J50" s="220" t="s">
        <v>82</v>
      </c>
      <c r="K50" s="371">
        <v>12526751.65</v>
      </c>
      <c r="L50" s="371">
        <v>12557025.475</v>
      </c>
      <c r="M50" s="371">
        <v>10328260.625</v>
      </c>
      <c r="N50" s="371">
        <v>11111634.5</v>
      </c>
      <c r="O50" s="371">
        <v>9568599</v>
      </c>
      <c r="P50" s="371">
        <v>11256681.625</v>
      </c>
      <c r="Q50" s="371">
        <v>10331174.75</v>
      </c>
      <c r="R50" s="371">
        <v>11373496.625</v>
      </c>
      <c r="S50" s="371">
        <v>11385550.85</v>
      </c>
      <c r="T50" s="371">
        <v>5799685.7249999996</v>
      </c>
      <c r="U50" s="371">
        <v>5101765.6500000004</v>
      </c>
      <c r="V50" s="371">
        <v>1347631.075</v>
      </c>
      <c r="W50" s="371">
        <v>1478188.9750000001</v>
      </c>
      <c r="X50" s="371">
        <v>1331966.925</v>
      </c>
      <c r="Y50" s="371">
        <v>95279.3</v>
      </c>
      <c r="Z50" s="372">
        <v>48</v>
      </c>
      <c r="AA50" s="123">
        <f t="shared" si="0"/>
        <v>-0.99077489390910867</v>
      </c>
      <c r="AB50" s="345"/>
      <c r="AC50" s="371">
        <v>7372.6729999999998</v>
      </c>
      <c r="AD50" s="371">
        <v>7916.97</v>
      </c>
      <c r="AE50" s="373">
        <v>5281.65</v>
      </c>
      <c r="AF50" s="371">
        <v>4790.34</v>
      </c>
      <c r="AG50" s="371">
        <v>3928.6089999999999</v>
      </c>
      <c r="AH50" s="371">
        <v>4137.1869999999999</v>
      </c>
      <c r="AI50" s="371">
        <v>4149.7269999999999</v>
      </c>
      <c r="AJ50" s="371">
        <v>4857.9989999999998</v>
      </c>
      <c r="AK50" s="371">
        <v>4381.87</v>
      </c>
      <c r="AL50" s="371">
        <v>2129.3910000000001</v>
      </c>
      <c r="AM50" s="371">
        <v>550.67700000000002</v>
      </c>
      <c r="AN50" s="371">
        <v>128.798</v>
      </c>
      <c r="AO50" s="371">
        <v>133.602</v>
      </c>
      <c r="AP50" s="371">
        <v>130.22200000000001</v>
      </c>
      <c r="AQ50" s="1072">
        <v>128.798</v>
      </c>
      <c r="AR50" s="371">
        <v>9.2360000000000007</v>
      </c>
      <c r="AS50" s="123">
        <f t="shared" si="1"/>
        <v>-0.99825130404324414</v>
      </c>
      <c r="AT50" s="127">
        <v>0</v>
      </c>
      <c r="AU50" s="123">
        <f t="shared" si="18"/>
        <v>-1</v>
      </c>
      <c r="AV50" s="123"/>
      <c r="AW50" s="374">
        <f t="shared" si="19"/>
        <v>1.1771085124051293</v>
      </c>
      <c r="AX50" s="374">
        <f t="shared" si="20"/>
        <v>1.2609626405173795</v>
      </c>
      <c r="AY50" s="375">
        <f t="shared" si="21"/>
        <v>1.0227569175037157</v>
      </c>
      <c r="AZ50" s="374">
        <f t="shared" si="22"/>
        <v>0.86222058509933885</v>
      </c>
      <c r="BA50" s="374">
        <f t="shared" si="23"/>
        <v>0.82114612598981318</v>
      </c>
      <c r="BB50" s="374">
        <f t="shared" si="24"/>
        <v>0.73506334065835321</v>
      </c>
      <c r="BC50" s="374">
        <f t="shared" si="25"/>
        <v>0.80334078174410906</v>
      </c>
      <c r="BD50" s="374">
        <f t="shared" si="26"/>
        <v>0.85426657433065356</v>
      </c>
      <c r="BE50" s="374">
        <f t="shared" si="27"/>
        <v>0.76972472526439073</v>
      </c>
      <c r="BF50" s="374">
        <f t="shared" si="28"/>
        <v>0.73431254759929254</v>
      </c>
      <c r="BG50" s="374">
        <f t="shared" si="29"/>
        <v>0.21587702680933607</v>
      </c>
      <c r="BH50" s="374">
        <f t="shared" si="30"/>
        <v>0.19114726929252504</v>
      </c>
      <c r="BI50" s="374">
        <f t="shared" si="31"/>
        <v>0.1807644384575389</v>
      </c>
      <c r="BJ50" s="374">
        <f t="shared" si="32"/>
        <v>0.19553338383383659</v>
      </c>
      <c r="BK50" s="374">
        <f t="shared" si="33"/>
        <v>0.19387212122675124</v>
      </c>
      <c r="BL50" s="123">
        <f t="shared" si="17"/>
        <v>-0.81044164267307739</v>
      </c>
      <c r="BM50" s="220"/>
      <c r="BN50" s="220" t="s">
        <v>496</v>
      </c>
      <c r="BO50" s="220" t="s">
        <v>776</v>
      </c>
      <c r="BP50" s="220" t="s">
        <v>629</v>
      </c>
      <c r="BQ50" s="221"/>
    </row>
    <row r="51" spans="1:69" s="340" customFormat="1" x14ac:dyDescent="0.2">
      <c r="A51" s="340">
        <v>50</v>
      </c>
      <c r="B51" s="370">
        <v>59</v>
      </c>
      <c r="C51" s="220"/>
      <c r="D51" s="345"/>
      <c r="E51" s="345">
        <v>1613</v>
      </c>
      <c r="F51" s="345">
        <v>8</v>
      </c>
      <c r="G51" s="220" t="s">
        <v>85</v>
      </c>
      <c r="H51" s="220" t="s">
        <v>9</v>
      </c>
      <c r="I51" s="345">
        <v>6705</v>
      </c>
      <c r="J51" s="220" t="s">
        <v>84</v>
      </c>
      <c r="K51" s="371">
        <v>9233630.2060000002</v>
      </c>
      <c r="L51" s="371">
        <v>8458029.5449999999</v>
      </c>
      <c r="M51" s="371">
        <v>8910086.5020000003</v>
      </c>
      <c r="N51" s="371">
        <v>6064577.7309999997</v>
      </c>
      <c r="O51" s="371">
        <v>8595082.1799999997</v>
      </c>
      <c r="P51" s="371">
        <v>8531474.8670000006</v>
      </c>
      <c r="Q51" s="371">
        <v>8397007.4470000006</v>
      </c>
      <c r="R51" s="371">
        <v>8080420.04</v>
      </c>
      <c r="S51" s="371">
        <v>6565347.0719999997</v>
      </c>
      <c r="T51" s="371">
        <v>1365627.7039999999</v>
      </c>
      <c r="U51" s="371">
        <v>3877.7</v>
      </c>
      <c r="V51" s="371">
        <v>0</v>
      </c>
      <c r="W51" s="371">
        <v>0</v>
      </c>
      <c r="X51" s="371">
        <v>0</v>
      </c>
      <c r="Y51" s="371">
        <v>0</v>
      </c>
      <c r="Z51" s="372">
        <v>94</v>
      </c>
      <c r="AA51" s="123">
        <f t="shared" si="0"/>
        <v>-1</v>
      </c>
      <c r="AB51" s="345"/>
      <c r="AC51" s="371">
        <v>5023.4340000000002</v>
      </c>
      <c r="AD51" s="371">
        <v>4527.4080000000004</v>
      </c>
      <c r="AE51" s="373">
        <v>4398.9769999999999</v>
      </c>
      <c r="AF51" s="371">
        <v>3175.1770000000001</v>
      </c>
      <c r="AG51" s="371">
        <v>4416.5739999999996</v>
      </c>
      <c r="AH51" s="371">
        <v>4321.5870000000004</v>
      </c>
      <c r="AI51" s="371">
        <v>3227.07</v>
      </c>
      <c r="AJ51" s="371">
        <v>2710.18</v>
      </c>
      <c r="AK51" s="371">
        <v>1933.9829999999999</v>
      </c>
      <c r="AL51" s="371">
        <v>379.67099999999999</v>
      </c>
      <c r="AM51" s="371">
        <v>0.55000000000000004</v>
      </c>
      <c r="AN51" s="371">
        <v>0</v>
      </c>
      <c r="AO51" s="371">
        <v>0</v>
      </c>
      <c r="AP51" s="371">
        <v>0</v>
      </c>
      <c r="AQ51" s="1088"/>
      <c r="AR51" s="371">
        <v>0</v>
      </c>
      <c r="AS51" s="123">
        <f t="shared" si="1"/>
        <v>-1</v>
      </c>
      <c r="AT51" s="127">
        <v>0</v>
      </c>
      <c r="AU51" s="123">
        <f t="shared" si="18"/>
        <v>-1</v>
      </c>
      <c r="AV51" s="123"/>
      <c r="AW51" s="374">
        <f t="shared" si="19"/>
        <v>1.0880734636168945</v>
      </c>
      <c r="AX51" s="374">
        <f t="shared" si="20"/>
        <v>1.0705585682604755</v>
      </c>
      <c r="AY51" s="375">
        <f t="shared" si="21"/>
        <v>0.98741510511993003</v>
      </c>
      <c r="AZ51" s="374">
        <f t="shared" si="22"/>
        <v>1.0471222039976851</v>
      </c>
      <c r="BA51" s="374">
        <f t="shared" si="23"/>
        <v>1.0276979108534829</v>
      </c>
      <c r="BB51" s="374">
        <f t="shared" si="24"/>
        <v>1.0130925935716057</v>
      </c>
      <c r="BC51" s="374">
        <f t="shared" si="25"/>
        <v>0.76862382708805044</v>
      </c>
      <c r="BD51" s="374">
        <f t="shared" si="26"/>
        <v>0.6708017619341482</v>
      </c>
      <c r="BE51" s="374">
        <f t="shared" si="27"/>
        <v>0.58914874683414153</v>
      </c>
      <c r="BF51" s="374">
        <f t="shared" si="28"/>
        <v>0.55603880748453249</v>
      </c>
      <c r="BG51" s="374">
        <f t="shared" si="29"/>
        <v>0.28367331149908454</v>
      </c>
      <c r="BH51" s="374">
        <f t="shared" si="30"/>
        <v>0</v>
      </c>
      <c r="BI51" s="374">
        <f t="shared" si="31"/>
        <v>0</v>
      </c>
      <c r="BJ51" s="374">
        <f t="shared" si="32"/>
        <v>0</v>
      </c>
      <c r="BK51" s="374">
        <f t="shared" si="33"/>
        <v>0</v>
      </c>
      <c r="BL51" s="123">
        <f t="shared" si="17"/>
        <v>-1</v>
      </c>
      <c r="BM51" s="220" t="s">
        <v>323</v>
      </c>
      <c r="BN51" s="220" t="s">
        <v>307</v>
      </c>
      <c r="BO51" s="220" t="s">
        <v>776</v>
      </c>
      <c r="BP51" s="220"/>
      <c r="BQ51" s="221"/>
    </row>
    <row r="52" spans="1:69" s="340" customFormat="1" ht="229.5" x14ac:dyDescent="0.2">
      <c r="A52" s="340">
        <v>51</v>
      </c>
      <c r="B52" s="370">
        <v>60</v>
      </c>
      <c r="C52" s="220"/>
      <c r="D52" s="345"/>
      <c r="E52" s="345">
        <v>1619</v>
      </c>
      <c r="F52" s="345">
        <v>3</v>
      </c>
      <c r="G52" s="220" t="s">
        <v>87</v>
      </c>
      <c r="H52" s="220" t="s">
        <v>9</v>
      </c>
      <c r="I52" s="345">
        <v>1606</v>
      </c>
      <c r="J52" s="220" t="s">
        <v>89</v>
      </c>
      <c r="K52" s="371">
        <v>37083390.875</v>
      </c>
      <c r="L52" s="371">
        <v>34198316.75</v>
      </c>
      <c r="M52" s="371">
        <v>36339808.950000003</v>
      </c>
      <c r="N52" s="371">
        <v>34245995.875</v>
      </c>
      <c r="O52" s="371">
        <v>34944853.325000003</v>
      </c>
      <c r="P52" s="371">
        <v>36881694.875</v>
      </c>
      <c r="Q52" s="371">
        <v>33617166.149999999</v>
      </c>
      <c r="R52" s="371">
        <v>40643759.549999997</v>
      </c>
      <c r="S52" s="371">
        <v>37915219.335000001</v>
      </c>
      <c r="T52" s="371">
        <v>37165874.899999999</v>
      </c>
      <c r="U52" s="371">
        <v>29391034.024999999</v>
      </c>
      <c r="V52" s="371">
        <v>18244945.375</v>
      </c>
      <c r="W52" s="371">
        <v>8792613.3000000007</v>
      </c>
      <c r="X52" s="371">
        <v>19236529.774999999</v>
      </c>
      <c r="Y52" s="371">
        <v>11692964.949999999</v>
      </c>
      <c r="Z52" s="372">
        <v>43.6</v>
      </c>
      <c r="AA52" s="123">
        <f t="shared" si="0"/>
        <v>-0.67823262455539135</v>
      </c>
      <c r="AB52" s="345"/>
      <c r="AC52" s="371">
        <v>21427.052</v>
      </c>
      <c r="AD52" s="371">
        <v>19381.905999999999</v>
      </c>
      <c r="AE52" s="373">
        <v>19450.291000000001</v>
      </c>
      <c r="AF52" s="371">
        <v>17370.973999999998</v>
      </c>
      <c r="AG52" s="371">
        <v>15217.68</v>
      </c>
      <c r="AH52" s="371">
        <v>15112.14</v>
      </c>
      <c r="AI52" s="371">
        <v>12873.342000000001</v>
      </c>
      <c r="AJ52" s="371">
        <v>15942.651</v>
      </c>
      <c r="AK52" s="371">
        <v>17261.955000000002</v>
      </c>
      <c r="AL52" s="371">
        <v>19712.807000000001</v>
      </c>
      <c r="AM52" s="371">
        <v>17935.867999999999</v>
      </c>
      <c r="AN52" s="371">
        <v>10768.9</v>
      </c>
      <c r="AO52" s="371">
        <v>6033.2139999999999</v>
      </c>
      <c r="AP52" s="371">
        <v>4479.2979999999998</v>
      </c>
      <c r="AQ52" s="1072">
        <v>10768.9</v>
      </c>
      <c r="AR52" s="371">
        <v>405.16199999999998</v>
      </c>
      <c r="AS52" s="123">
        <f t="shared" si="1"/>
        <v>-0.97916936049954217</v>
      </c>
      <c r="AT52" s="127">
        <v>371.76400000000001</v>
      </c>
      <c r="AU52" s="123">
        <f t="shared" si="18"/>
        <v>-0.98088645563194921</v>
      </c>
      <c r="AV52" s="123"/>
      <c r="AW52" s="374">
        <f t="shared" si="19"/>
        <v>1.1556144944903182</v>
      </c>
      <c r="AX52" s="374">
        <f t="shared" si="20"/>
        <v>1.133500583767767</v>
      </c>
      <c r="AY52" s="375">
        <f t="shared" si="21"/>
        <v>1.0704674329334909</v>
      </c>
      <c r="AZ52" s="374">
        <f t="shared" si="22"/>
        <v>1.0144820470927538</v>
      </c>
      <c r="BA52" s="374">
        <f t="shared" si="23"/>
        <v>0.87095400621487651</v>
      </c>
      <c r="BB52" s="374">
        <f t="shared" si="24"/>
        <v>0.81949270776293193</v>
      </c>
      <c r="BC52" s="374">
        <f t="shared" si="25"/>
        <v>0.76587907157665047</v>
      </c>
      <c r="BD52" s="374">
        <f t="shared" si="26"/>
        <v>0.78450670786925281</v>
      </c>
      <c r="BE52" s="374">
        <f t="shared" si="27"/>
        <v>0.91055546045939806</v>
      </c>
      <c r="BF52" s="374">
        <f t="shared" si="28"/>
        <v>1.0608014504187011</v>
      </c>
      <c r="BG52" s="374">
        <f t="shared" si="29"/>
        <v>1.2204992845603022</v>
      </c>
      <c r="BH52" s="374">
        <f t="shared" si="30"/>
        <v>1.1804803772946346</v>
      </c>
      <c r="BI52" s="374">
        <f t="shared" si="31"/>
        <v>1.3723369365055551</v>
      </c>
      <c r="BJ52" s="374">
        <f t="shared" si="32"/>
        <v>0.46570749011303941</v>
      </c>
      <c r="BK52" s="374">
        <f t="shared" si="33"/>
        <v>6.9300130759393064E-2</v>
      </c>
      <c r="BL52" s="123">
        <f t="shared" si="17"/>
        <v>-0.93526180374354395</v>
      </c>
      <c r="BM52" s="220" t="s">
        <v>330</v>
      </c>
      <c r="BN52" s="220" t="s">
        <v>527</v>
      </c>
      <c r="BO52" s="220"/>
      <c r="BP52" s="220" t="s">
        <v>630</v>
      </c>
      <c r="BQ52" s="221"/>
    </row>
    <row r="53" spans="1:69" s="340" customFormat="1" ht="204" x14ac:dyDescent="0.2">
      <c r="A53" s="340">
        <v>52</v>
      </c>
      <c r="B53" s="370">
        <v>62</v>
      </c>
      <c r="C53" s="220"/>
      <c r="D53" s="345"/>
      <c r="E53" s="345"/>
      <c r="F53" s="345">
        <v>2</v>
      </c>
      <c r="G53" s="220"/>
      <c r="H53" s="220"/>
      <c r="I53" s="345">
        <v>2403</v>
      </c>
      <c r="J53" s="220" t="s">
        <v>88</v>
      </c>
      <c r="K53" s="371">
        <v>15876030.775</v>
      </c>
      <c r="L53" s="371">
        <v>15270831.725</v>
      </c>
      <c r="M53" s="371">
        <v>15896794.699999999</v>
      </c>
      <c r="N53" s="371">
        <v>16661245</v>
      </c>
      <c r="O53" s="371">
        <v>13527078.375</v>
      </c>
      <c r="P53" s="371">
        <v>17718715.050000001</v>
      </c>
      <c r="Q53" s="371">
        <v>16687141.725</v>
      </c>
      <c r="R53" s="371">
        <v>16841471.125</v>
      </c>
      <c r="S53" s="371">
        <v>17558332.300000001</v>
      </c>
      <c r="T53" s="371">
        <v>15166254.125</v>
      </c>
      <c r="U53" s="371">
        <v>15981433.800000001</v>
      </c>
      <c r="V53" s="371">
        <v>6504259.3250000002</v>
      </c>
      <c r="W53" s="371">
        <v>3987631.65</v>
      </c>
      <c r="X53" s="371">
        <v>7716224.6749999998</v>
      </c>
      <c r="Y53" s="371">
        <v>7262817.6500000004</v>
      </c>
      <c r="Z53" s="372">
        <v>50.5</v>
      </c>
      <c r="AA53" s="123">
        <f t="shared" si="0"/>
        <v>-0.54312691413194125</v>
      </c>
      <c r="AB53" s="345"/>
      <c r="AC53" s="371">
        <v>9069.9189999999999</v>
      </c>
      <c r="AD53" s="371">
        <v>8820.6759999999995</v>
      </c>
      <c r="AE53" s="373">
        <v>8852.7420000000002</v>
      </c>
      <c r="AF53" s="371">
        <v>8601.3919999999998</v>
      </c>
      <c r="AG53" s="371">
        <v>6448.4139999999998</v>
      </c>
      <c r="AH53" s="371">
        <v>7584.848</v>
      </c>
      <c r="AI53" s="371">
        <v>6659.817</v>
      </c>
      <c r="AJ53" s="371">
        <v>6723.277</v>
      </c>
      <c r="AK53" s="371">
        <v>6576.8770000000004</v>
      </c>
      <c r="AL53" s="371">
        <v>2879.0949999999998</v>
      </c>
      <c r="AM53" s="371">
        <v>5927.8990000000003</v>
      </c>
      <c r="AN53" s="371">
        <v>3534.99</v>
      </c>
      <c r="AO53" s="371">
        <v>1228.4090000000001</v>
      </c>
      <c r="AP53" s="371">
        <v>1625.2070000000001</v>
      </c>
      <c r="AQ53" s="1072">
        <v>3534.99</v>
      </c>
      <c r="AR53" s="371">
        <v>494.55500000000001</v>
      </c>
      <c r="AS53" s="123">
        <f t="shared" si="1"/>
        <v>-0.94413538765729299</v>
      </c>
      <c r="AT53" s="127">
        <v>306.94299999999998</v>
      </c>
      <c r="AU53" s="123">
        <f t="shared" si="18"/>
        <v>-0.96532791761015968</v>
      </c>
      <c r="AV53" s="123"/>
      <c r="AW53" s="374">
        <f t="shared" si="19"/>
        <v>1.1425927712715711</v>
      </c>
      <c r="AX53" s="374">
        <f t="shared" si="20"/>
        <v>1.1552319033886806</v>
      </c>
      <c r="AY53" s="375">
        <f t="shared" si="21"/>
        <v>1.1137769804626088</v>
      </c>
      <c r="AZ53" s="374">
        <f t="shared" si="22"/>
        <v>1.0325029131976633</v>
      </c>
      <c r="BA53" s="374">
        <f t="shared" si="23"/>
        <v>0.95340824104599009</v>
      </c>
      <c r="BB53" s="374">
        <f t="shared" si="24"/>
        <v>0.85613973457968107</v>
      </c>
      <c r="BC53" s="374">
        <f t="shared" si="25"/>
        <v>0.79819745163697287</v>
      </c>
      <c r="BD53" s="374">
        <f t="shared" si="26"/>
        <v>0.79841920579251058</v>
      </c>
      <c r="BE53" s="374">
        <f t="shared" si="27"/>
        <v>0.74914597669392546</v>
      </c>
      <c r="BF53" s="374">
        <f t="shared" si="28"/>
        <v>0.37967120638630336</v>
      </c>
      <c r="BG53" s="374">
        <f t="shared" si="29"/>
        <v>0.74184820638558724</v>
      </c>
      <c r="BH53" s="374">
        <f t="shared" si="30"/>
        <v>1.0869769556735809</v>
      </c>
      <c r="BI53" s="374">
        <f t="shared" si="31"/>
        <v>0.61610956468358857</v>
      </c>
      <c r="BJ53" s="374">
        <f t="shared" si="32"/>
        <v>0.42124408462743473</v>
      </c>
      <c r="BK53" s="374">
        <f t="shared" si="33"/>
        <v>0.13618819136950244</v>
      </c>
      <c r="BL53" s="123">
        <f t="shared" si="17"/>
        <v>-0.87772400241838677</v>
      </c>
      <c r="BM53" s="220" t="s">
        <v>332</v>
      </c>
      <c r="BN53" s="220" t="s">
        <v>528</v>
      </c>
      <c r="BO53" s="220"/>
      <c r="BP53" s="220" t="s">
        <v>631</v>
      </c>
      <c r="BQ53" s="221"/>
    </row>
    <row r="54" spans="1:69" s="340" customFormat="1" ht="204" x14ac:dyDescent="0.2">
      <c r="A54" s="340">
        <v>53</v>
      </c>
      <c r="B54" s="370">
        <v>63</v>
      </c>
      <c r="C54" s="220"/>
      <c r="D54" s="345"/>
      <c r="E54" s="345"/>
      <c r="F54" s="345">
        <v>1</v>
      </c>
      <c r="G54" s="220"/>
      <c r="H54" s="220"/>
      <c r="I54" s="345">
        <v>2828</v>
      </c>
      <c r="J54" s="220" t="s">
        <v>86</v>
      </c>
      <c r="K54" s="371">
        <v>17134920.975000001</v>
      </c>
      <c r="L54" s="371">
        <v>14777972.675000001</v>
      </c>
      <c r="M54" s="371">
        <v>17000578.75</v>
      </c>
      <c r="N54" s="371">
        <v>14960982.25</v>
      </c>
      <c r="O54" s="371">
        <v>15239626.275</v>
      </c>
      <c r="P54" s="371">
        <v>16990702.550000001</v>
      </c>
      <c r="Q54" s="371">
        <v>15287716.625</v>
      </c>
      <c r="R54" s="371">
        <v>18095609.074999999</v>
      </c>
      <c r="S54" s="371">
        <v>16328374.050000001</v>
      </c>
      <c r="T54" s="371">
        <v>14494874.550000001</v>
      </c>
      <c r="U54" s="371">
        <v>16786551.175000001</v>
      </c>
      <c r="V54" s="371">
        <v>8998575.375</v>
      </c>
      <c r="W54" s="371">
        <v>6399637.0499999998</v>
      </c>
      <c r="X54" s="371">
        <v>8014513.2000000002</v>
      </c>
      <c r="Y54" s="371">
        <v>6357309.4500000002</v>
      </c>
      <c r="Z54" s="372">
        <v>58.5</v>
      </c>
      <c r="AA54" s="123">
        <f t="shared" si="0"/>
        <v>-0.6260533512719384</v>
      </c>
      <c r="AB54" s="345"/>
      <c r="AC54" s="371">
        <v>9369.8310000000001</v>
      </c>
      <c r="AD54" s="371">
        <v>8065.07</v>
      </c>
      <c r="AE54" s="373">
        <v>9253.5239999999994</v>
      </c>
      <c r="AF54" s="371">
        <v>7634.4160000000002</v>
      </c>
      <c r="AG54" s="371">
        <v>6832.7759999999998</v>
      </c>
      <c r="AH54" s="371">
        <v>7247.2709999999997</v>
      </c>
      <c r="AI54" s="371">
        <v>6140.7330000000002</v>
      </c>
      <c r="AJ54" s="371">
        <v>7374.393</v>
      </c>
      <c r="AK54" s="371">
        <v>6016.7079999999996</v>
      </c>
      <c r="AL54" s="371">
        <v>2507.3989999999999</v>
      </c>
      <c r="AM54" s="371">
        <v>6349.2950000000001</v>
      </c>
      <c r="AN54" s="371">
        <v>4298.3029999999999</v>
      </c>
      <c r="AO54" s="371">
        <v>1859.5329999999999</v>
      </c>
      <c r="AP54" s="371">
        <v>1382.961</v>
      </c>
      <c r="AQ54" s="1072">
        <v>4298.3029999999999</v>
      </c>
      <c r="AR54" s="371">
        <v>407.24700000000001</v>
      </c>
      <c r="AS54" s="123">
        <f t="shared" si="1"/>
        <v>-0.95599006389349617</v>
      </c>
      <c r="AT54" s="127">
        <v>353.55</v>
      </c>
      <c r="AU54" s="123">
        <f t="shared" si="18"/>
        <v>-0.96179293423781043</v>
      </c>
      <c r="AV54" s="123"/>
      <c r="AW54" s="374">
        <f t="shared" si="19"/>
        <v>1.0936532492528754</v>
      </c>
      <c r="AX54" s="374">
        <f t="shared" si="20"/>
        <v>1.0914988378133539</v>
      </c>
      <c r="AY54" s="375">
        <f t="shared" si="21"/>
        <v>1.0886128214899742</v>
      </c>
      <c r="AZ54" s="374">
        <f t="shared" si="22"/>
        <v>1.0205768408020135</v>
      </c>
      <c r="BA54" s="374">
        <f t="shared" si="23"/>
        <v>0.89671175351706578</v>
      </c>
      <c r="BB54" s="374">
        <f t="shared" si="24"/>
        <v>0.85308667827864482</v>
      </c>
      <c r="BC54" s="374">
        <f t="shared" si="25"/>
        <v>0.80335515769020216</v>
      </c>
      <c r="BD54" s="374">
        <f t="shared" si="26"/>
        <v>0.81504777976090315</v>
      </c>
      <c r="BE54" s="374">
        <f t="shared" si="27"/>
        <v>0.73696351903452384</v>
      </c>
      <c r="BF54" s="374">
        <f t="shared" si="28"/>
        <v>0.34597043132049732</v>
      </c>
      <c r="BG54" s="374">
        <f t="shared" si="29"/>
        <v>0.7564740289781412</v>
      </c>
      <c r="BH54" s="374">
        <f t="shared" si="30"/>
        <v>0.95532966516936024</v>
      </c>
      <c r="BI54" s="374">
        <f t="shared" si="31"/>
        <v>0.58113701932518191</v>
      </c>
      <c r="BJ54" s="374">
        <f t="shared" si="32"/>
        <v>0.34511416114455962</v>
      </c>
      <c r="BK54" s="374">
        <f t="shared" si="33"/>
        <v>0.12811929424011284</v>
      </c>
      <c r="BL54" s="123">
        <f t="shared" si="17"/>
        <v>-0.88230958545504068</v>
      </c>
      <c r="BM54" s="220" t="s">
        <v>332</v>
      </c>
      <c r="BN54" s="220" t="s">
        <v>529</v>
      </c>
      <c r="BO54" s="220"/>
      <c r="BP54" s="220" t="s">
        <v>631</v>
      </c>
      <c r="BQ54" s="221"/>
    </row>
    <row r="55" spans="1:69" s="340" customFormat="1" ht="409.5" x14ac:dyDescent="0.2">
      <c r="A55" s="340">
        <v>54</v>
      </c>
      <c r="B55" s="370">
        <v>65</v>
      </c>
      <c r="C55" s="220"/>
      <c r="D55" s="345"/>
      <c r="E55" s="345">
        <v>1626</v>
      </c>
      <c r="F55" s="345">
        <v>4</v>
      </c>
      <c r="G55" s="220" t="s">
        <v>91</v>
      </c>
      <c r="H55" s="220" t="s">
        <v>9</v>
      </c>
      <c r="I55" s="345">
        <v>1353</v>
      </c>
      <c r="J55" s="220" t="s">
        <v>93</v>
      </c>
      <c r="K55" s="371">
        <v>13160713.375</v>
      </c>
      <c r="L55" s="371">
        <v>15004392.050000001</v>
      </c>
      <c r="M55" s="371">
        <v>6137412.2249999996</v>
      </c>
      <c r="N55" s="371">
        <v>4145917.25</v>
      </c>
      <c r="O55" s="371">
        <v>3019694.4</v>
      </c>
      <c r="P55" s="371">
        <v>5768467.7249999996</v>
      </c>
      <c r="Q55" s="371">
        <v>2549793.3250000002</v>
      </c>
      <c r="R55" s="371">
        <v>668059.73</v>
      </c>
      <c r="S55" s="371">
        <v>348925.46500000003</v>
      </c>
      <c r="T55" s="371">
        <v>370658.34700000001</v>
      </c>
      <c r="U55" s="371">
        <v>388051.92200000002</v>
      </c>
      <c r="V55" s="371">
        <v>197617.82199999999</v>
      </c>
      <c r="W55" s="371">
        <v>295983.31099999999</v>
      </c>
      <c r="X55" s="371">
        <v>471472.77100000001</v>
      </c>
      <c r="Y55" s="371">
        <v>674930.84499999997</v>
      </c>
      <c r="Z55" s="372">
        <v>28.5</v>
      </c>
      <c r="AA55" s="123">
        <f t="shared" si="0"/>
        <v>-0.89003006148898534</v>
      </c>
      <c r="AB55" s="345"/>
      <c r="AC55" s="371">
        <v>7457.4390000000003</v>
      </c>
      <c r="AD55" s="371">
        <v>6783.4279999999999</v>
      </c>
      <c r="AE55" s="373">
        <v>2886.123</v>
      </c>
      <c r="AF55" s="371">
        <v>1568.902</v>
      </c>
      <c r="AG55" s="371">
        <v>501.40300000000002</v>
      </c>
      <c r="AH55" s="371">
        <v>1195.825</v>
      </c>
      <c r="AI55" s="371">
        <v>609.92399999999998</v>
      </c>
      <c r="AJ55" s="371">
        <v>164.35</v>
      </c>
      <c r="AK55" s="371">
        <v>92.076999999999998</v>
      </c>
      <c r="AL55" s="371">
        <v>93.501999999999995</v>
      </c>
      <c r="AM55" s="371">
        <v>96.647000000000006</v>
      </c>
      <c r="AN55" s="371">
        <v>69.384</v>
      </c>
      <c r="AO55" s="371">
        <v>103.236</v>
      </c>
      <c r="AP55" s="371">
        <v>130.435</v>
      </c>
      <c r="AQ55" s="1088"/>
      <c r="AR55" s="371">
        <v>169.05</v>
      </c>
      <c r="AS55" s="123">
        <f t="shared" si="1"/>
        <v>-0.94142661279508866</v>
      </c>
      <c r="AT55" s="127">
        <v>0</v>
      </c>
      <c r="AU55" s="123">
        <f t="shared" si="18"/>
        <v>-1</v>
      </c>
      <c r="AV55" s="123"/>
      <c r="AW55" s="374">
        <f t="shared" si="19"/>
        <v>1.1332879590199265</v>
      </c>
      <c r="AX55" s="374">
        <f t="shared" si="20"/>
        <v>0.90419231614252571</v>
      </c>
      <c r="AY55" s="375">
        <f t="shared" si="21"/>
        <v>0.94050159715318782</v>
      </c>
      <c r="AZ55" s="374">
        <f t="shared" si="22"/>
        <v>0.7568419268377824</v>
      </c>
      <c r="BA55" s="374">
        <f t="shared" si="23"/>
        <v>0.33208857161174987</v>
      </c>
      <c r="BB55" s="374">
        <f t="shared" si="24"/>
        <v>0.41460750306963018</v>
      </c>
      <c r="BC55" s="374">
        <f t="shared" si="25"/>
        <v>0.47841053941107164</v>
      </c>
      <c r="BD55" s="374">
        <f t="shared" si="26"/>
        <v>0.49202187355313276</v>
      </c>
      <c r="BE55" s="374">
        <f t="shared" si="27"/>
        <v>0.52777460653380515</v>
      </c>
      <c r="BF55" s="374">
        <f t="shared" si="28"/>
        <v>0.50451851823533866</v>
      </c>
      <c r="BG55" s="374">
        <f t="shared" si="29"/>
        <v>0.49811375499384847</v>
      </c>
      <c r="BH55" s="374">
        <f t="shared" si="30"/>
        <v>0.70220387308994836</v>
      </c>
      <c r="BI55" s="374">
        <f t="shared" si="31"/>
        <v>0.69757987131916366</v>
      </c>
      <c r="BJ55" s="374">
        <f t="shared" si="32"/>
        <v>0.55330872967847378</v>
      </c>
      <c r="BK55" s="374">
        <f t="shared" si="33"/>
        <v>0.50094021114118736</v>
      </c>
      <c r="BL55" s="123">
        <f t="shared" si="17"/>
        <v>-0.46736910106533841</v>
      </c>
      <c r="BM55" s="220"/>
      <c r="BN55" s="220" t="s">
        <v>304</v>
      </c>
      <c r="BO55" s="220" t="s">
        <v>776</v>
      </c>
      <c r="BP55" s="220" t="s">
        <v>632</v>
      </c>
      <c r="BQ55" s="221"/>
    </row>
    <row r="56" spans="1:69" s="340" customFormat="1" ht="51" x14ac:dyDescent="0.2">
      <c r="A56" s="340">
        <v>55</v>
      </c>
      <c r="B56" s="370">
        <v>66</v>
      </c>
      <c r="C56" s="220"/>
      <c r="D56" s="345"/>
      <c r="E56" s="345"/>
      <c r="F56" s="345">
        <v>3</v>
      </c>
      <c r="G56" s="220"/>
      <c r="H56" s="220"/>
      <c r="I56" s="345">
        <v>6004</v>
      </c>
      <c r="J56" s="220" t="s">
        <v>92</v>
      </c>
      <c r="K56" s="371">
        <v>10412462.9</v>
      </c>
      <c r="L56" s="371">
        <v>10350675.9</v>
      </c>
      <c r="M56" s="371">
        <v>8954078.5749999993</v>
      </c>
      <c r="N56" s="371">
        <v>10024914.9</v>
      </c>
      <c r="O56" s="371">
        <v>9868497.3000000007</v>
      </c>
      <c r="P56" s="371">
        <v>11289649.550000001</v>
      </c>
      <c r="Q56" s="371">
        <v>10660096.5</v>
      </c>
      <c r="R56" s="371">
        <v>8338690.2300000004</v>
      </c>
      <c r="S56" s="371">
        <v>3985723.0440000002</v>
      </c>
      <c r="T56" s="371">
        <v>6889363.1900000004</v>
      </c>
      <c r="U56" s="371">
        <v>7061426.9460000005</v>
      </c>
      <c r="V56" s="371">
        <v>4430547.477</v>
      </c>
      <c r="W56" s="371">
        <v>2716004.8820000002</v>
      </c>
      <c r="X56" s="371">
        <v>3644366.2960000001</v>
      </c>
      <c r="Y56" s="371">
        <v>2430664.3629999999</v>
      </c>
      <c r="Z56" s="372">
        <v>84.5</v>
      </c>
      <c r="AA56" s="123">
        <f t="shared" si="0"/>
        <v>-0.72854109525166855</v>
      </c>
      <c r="AB56" s="345"/>
      <c r="AC56" s="371">
        <v>5602.6490000000003</v>
      </c>
      <c r="AD56" s="371">
        <v>5471.9780000000001</v>
      </c>
      <c r="AE56" s="373">
        <v>4998.9809999999998</v>
      </c>
      <c r="AF56" s="371">
        <v>4806.5720000000001</v>
      </c>
      <c r="AG56" s="371">
        <v>3861.1550000000002</v>
      </c>
      <c r="AH56" s="371">
        <v>4467.9290000000001</v>
      </c>
      <c r="AI56" s="371">
        <v>3683.45</v>
      </c>
      <c r="AJ56" s="371">
        <v>2624.1219999999998</v>
      </c>
      <c r="AK56" s="371">
        <v>1477.6569999999999</v>
      </c>
      <c r="AL56" s="371">
        <v>2495.3319999999999</v>
      </c>
      <c r="AM56" s="371">
        <v>2873.6419999999998</v>
      </c>
      <c r="AN56" s="371">
        <v>2343.761</v>
      </c>
      <c r="AO56" s="371">
        <v>1504.655</v>
      </c>
      <c r="AP56" s="371">
        <v>1945.877</v>
      </c>
      <c r="AQ56" s="1072">
        <v>2343.761</v>
      </c>
      <c r="AR56" s="371">
        <v>1329.329</v>
      </c>
      <c r="AS56" s="123">
        <f t="shared" si="1"/>
        <v>-0.73408000550512198</v>
      </c>
      <c r="AT56" s="127">
        <v>0</v>
      </c>
      <c r="AU56" s="123">
        <f t="shared" si="18"/>
        <v>-1</v>
      </c>
      <c r="AV56" s="123"/>
      <c r="AW56" s="374">
        <f t="shared" si="19"/>
        <v>1.0761428979497252</v>
      </c>
      <c r="AX56" s="374">
        <f t="shared" si="20"/>
        <v>1.0573180056772911</v>
      </c>
      <c r="AY56" s="375">
        <f t="shared" si="21"/>
        <v>1.1165818924031501</v>
      </c>
      <c r="AZ56" s="374">
        <f t="shared" si="22"/>
        <v>0.95892524733551598</v>
      </c>
      <c r="BA56" s="374">
        <f t="shared" si="23"/>
        <v>0.78252136726024124</v>
      </c>
      <c r="BB56" s="374">
        <f t="shared" si="24"/>
        <v>0.79150889143410119</v>
      </c>
      <c r="BC56" s="374">
        <f t="shared" si="25"/>
        <v>0.69107254329264278</v>
      </c>
      <c r="BD56" s="374">
        <f t="shared" si="26"/>
        <v>0.62938469414758436</v>
      </c>
      <c r="BE56" s="374">
        <f t="shared" si="27"/>
        <v>0.74147500149285328</v>
      </c>
      <c r="BF56" s="374">
        <f t="shared" si="28"/>
        <v>0.72440135065661992</v>
      </c>
      <c r="BG56" s="374">
        <f t="shared" si="29"/>
        <v>0.81389838682047022</v>
      </c>
      <c r="BH56" s="374">
        <f t="shared" si="30"/>
        <v>1.0580006250545817</v>
      </c>
      <c r="BI56" s="374">
        <f t="shared" si="31"/>
        <v>1.1079913809963466</v>
      </c>
      <c r="BJ56" s="374">
        <f t="shared" si="32"/>
        <v>1.0678822280492302</v>
      </c>
      <c r="BK56" s="374">
        <f t="shared" si="33"/>
        <v>1.0937988973181816</v>
      </c>
      <c r="BL56" s="123">
        <f t="shared" si="17"/>
        <v>-2.0404231198782988E-2</v>
      </c>
      <c r="BM56" s="220"/>
      <c r="BN56" s="220" t="s">
        <v>473</v>
      </c>
      <c r="BO56" s="220" t="s">
        <v>776</v>
      </c>
      <c r="BP56" s="220" t="s">
        <v>633</v>
      </c>
      <c r="BQ56" s="221"/>
    </row>
    <row r="57" spans="1:69" s="340" customFormat="1" ht="38.25" x14ac:dyDescent="0.2">
      <c r="A57" s="340">
        <v>56</v>
      </c>
      <c r="B57" s="370">
        <v>67</v>
      </c>
      <c r="C57" s="220"/>
      <c r="D57" s="345"/>
      <c r="E57" s="345"/>
      <c r="F57" s="345">
        <v>1</v>
      </c>
      <c r="G57" s="220"/>
      <c r="H57" s="220"/>
      <c r="I57" s="345">
        <v>6018</v>
      </c>
      <c r="J57" s="220" t="s">
        <v>90</v>
      </c>
      <c r="K57" s="371">
        <v>6522402.75</v>
      </c>
      <c r="L57" s="371">
        <v>6495394.875</v>
      </c>
      <c r="M57" s="371">
        <v>6234367.4249999998</v>
      </c>
      <c r="N57" s="371">
        <v>5001676.2249999996</v>
      </c>
      <c r="O57" s="371">
        <v>5851237.5499999998</v>
      </c>
      <c r="P57" s="371">
        <v>6127023.4000000004</v>
      </c>
      <c r="Q57" s="371">
        <v>6212668.875</v>
      </c>
      <c r="R57" s="371">
        <v>5961879.4819999998</v>
      </c>
      <c r="S57" s="371">
        <v>4033049.3849999998</v>
      </c>
      <c r="T57" s="371">
        <v>4161979.5150000001</v>
      </c>
      <c r="U57" s="371">
        <v>3412094.9130000002</v>
      </c>
      <c r="V57" s="371">
        <v>1845628.585</v>
      </c>
      <c r="W57" s="371">
        <v>0</v>
      </c>
      <c r="X57" s="371">
        <v>0</v>
      </c>
      <c r="Y57" s="371">
        <v>0</v>
      </c>
      <c r="Z57" s="372">
        <v>85</v>
      </c>
      <c r="AA57" s="123">
        <f t="shared" si="0"/>
        <v>-1</v>
      </c>
      <c r="AB57" s="345"/>
      <c r="AC57" s="371">
        <v>3575.8980000000001</v>
      </c>
      <c r="AD57" s="371">
        <v>3350.2280000000001</v>
      </c>
      <c r="AE57" s="373">
        <v>3425.4540000000002</v>
      </c>
      <c r="AF57" s="371">
        <v>2359.5430000000001</v>
      </c>
      <c r="AG57" s="371">
        <v>2265.011</v>
      </c>
      <c r="AH57" s="371">
        <v>2460.8649999999998</v>
      </c>
      <c r="AI57" s="371">
        <v>2216.2829999999999</v>
      </c>
      <c r="AJ57" s="371">
        <v>1931.3530000000001</v>
      </c>
      <c r="AK57" s="371">
        <v>1437.7090000000001</v>
      </c>
      <c r="AL57" s="371">
        <v>1491.1679999999999</v>
      </c>
      <c r="AM57" s="371">
        <v>1447.184</v>
      </c>
      <c r="AN57" s="371">
        <v>893.27099999999996</v>
      </c>
      <c r="AO57" s="371">
        <v>0</v>
      </c>
      <c r="AP57" s="371">
        <v>0</v>
      </c>
      <c r="AQ57" s="1072">
        <v>893.27099999999996</v>
      </c>
      <c r="AR57" s="371">
        <v>0</v>
      </c>
      <c r="AS57" s="123">
        <f t="shared" si="1"/>
        <v>-1</v>
      </c>
      <c r="AT57" s="127">
        <v>0</v>
      </c>
      <c r="AU57" s="123">
        <f t="shared" si="18"/>
        <v>-1</v>
      </c>
      <c r="AV57" s="123"/>
      <c r="AW57" s="374">
        <f t="shared" si="19"/>
        <v>1.0964971459329156</v>
      </c>
      <c r="AX57" s="374">
        <f t="shared" si="20"/>
        <v>1.031570232287071</v>
      </c>
      <c r="AY57" s="375">
        <f t="shared" si="21"/>
        <v>1.0988938464755307</v>
      </c>
      <c r="AZ57" s="374">
        <f t="shared" si="22"/>
        <v>0.94350089604210641</v>
      </c>
      <c r="BA57" s="374">
        <f t="shared" si="23"/>
        <v>0.77419895556966412</v>
      </c>
      <c r="BB57" s="374">
        <f t="shared" si="24"/>
        <v>0.80328238994484658</v>
      </c>
      <c r="BC57" s="374">
        <f t="shared" si="25"/>
        <v>0.71347211467149052</v>
      </c>
      <c r="BD57" s="374">
        <f t="shared" si="26"/>
        <v>0.64790071850030062</v>
      </c>
      <c r="BE57" s="374">
        <f t="shared" si="27"/>
        <v>0.7129637466613864</v>
      </c>
      <c r="BF57" s="374">
        <f t="shared" si="28"/>
        <v>0.71656671765238134</v>
      </c>
      <c r="BG57" s="374">
        <f t="shared" si="29"/>
        <v>0.84826714197560182</v>
      </c>
      <c r="BH57" s="374">
        <f t="shared" si="30"/>
        <v>0.96798565785108925</v>
      </c>
      <c r="BI57" s="374">
        <f t="shared" si="31"/>
        <v>0</v>
      </c>
      <c r="BJ57" s="374">
        <f t="shared" si="32"/>
        <v>0</v>
      </c>
      <c r="BK57" s="374">
        <f t="shared" si="33"/>
        <v>0</v>
      </c>
      <c r="BL57" s="123">
        <f t="shared" si="17"/>
        <v>-1</v>
      </c>
      <c r="BM57" s="220"/>
      <c r="BN57" s="220" t="s">
        <v>461</v>
      </c>
      <c r="BO57" s="220" t="s">
        <v>776</v>
      </c>
      <c r="BP57" s="220" t="s">
        <v>633</v>
      </c>
      <c r="BQ57" s="221"/>
    </row>
    <row r="58" spans="1:69" s="340" customFormat="1" ht="63.75" x14ac:dyDescent="0.2">
      <c r="A58" s="340">
        <v>57</v>
      </c>
      <c r="B58" s="370">
        <v>68</v>
      </c>
      <c r="C58" s="220" t="s">
        <v>96</v>
      </c>
      <c r="D58" s="345">
        <v>26</v>
      </c>
      <c r="E58" s="345">
        <v>1702</v>
      </c>
      <c r="F58" s="345" t="s">
        <v>355</v>
      </c>
      <c r="G58" s="220" t="s">
        <v>95</v>
      </c>
      <c r="H58" s="220" t="s">
        <v>40</v>
      </c>
      <c r="I58" s="345">
        <v>8006</v>
      </c>
      <c r="J58" s="220" t="s">
        <v>94</v>
      </c>
      <c r="K58" s="371">
        <v>15414132.701000001</v>
      </c>
      <c r="L58" s="371">
        <v>14535365.25</v>
      </c>
      <c r="M58" s="371">
        <v>11701995.25</v>
      </c>
      <c r="N58" s="371">
        <v>5938234.0199999996</v>
      </c>
      <c r="O58" s="371">
        <v>4109142.5049999999</v>
      </c>
      <c r="P58" s="371">
        <v>8209736.4749999996</v>
      </c>
      <c r="Q58" s="371">
        <v>3622685.0690000001</v>
      </c>
      <c r="R58" s="371">
        <v>4584312.51</v>
      </c>
      <c r="S58" s="371">
        <v>1848086.639</v>
      </c>
      <c r="T58" s="371">
        <v>1046106.6969999999</v>
      </c>
      <c r="U58" s="371">
        <v>1873416.9170000001</v>
      </c>
      <c r="V58" s="371">
        <v>1727143.531</v>
      </c>
      <c r="W58" s="371">
        <v>1684957.7919999999</v>
      </c>
      <c r="X58" s="371">
        <v>886431.799</v>
      </c>
      <c r="Y58" s="371">
        <v>159843.16400000002</v>
      </c>
      <c r="Z58" s="372">
        <v>96</v>
      </c>
      <c r="AA58" s="123">
        <f t="shared" si="0"/>
        <v>-0.98634052051935328</v>
      </c>
      <c r="AB58" s="345"/>
      <c r="AC58" s="371">
        <v>6149.424</v>
      </c>
      <c r="AD58" s="371">
        <v>4578.2260000000006</v>
      </c>
      <c r="AE58" s="373">
        <v>4588.6899999999996</v>
      </c>
      <c r="AF58" s="371">
        <v>2991.518</v>
      </c>
      <c r="AG58" s="371">
        <v>2347.67</v>
      </c>
      <c r="AH58" s="371">
        <v>2658.83</v>
      </c>
      <c r="AI58" s="371">
        <v>587.14200000000005</v>
      </c>
      <c r="AJ58" s="371">
        <v>1393.8309999999999</v>
      </c>
      <c r="AK58" s="371">
        <v>666.06299999999999</v>
      </c>
      <c r="AL58" s="371">
        <v>368.53700000000003</v>
      </c>
      <c r="AM58" s="371">
        <v>261.52499999999998</v>
      </c>
      <c r="AN58" s="371">
        <v>83.057000000000002</v>
      </c>
      <c r="AO58" s="371">
        <v>70.611999999999995</v>
      </c>
      <c r="AP58" s="371">
        <v>69.894000000000005</v>
      </c>
      <c r="AQ58" s="1088"/>
      <c r="AR58" s="371">
        <v>35.444000000000003</v>
      </c>
      <c r="AS58" s="123">
        <f t="shared" si="1"/>
        <v>-0.99227579112993025</v>
      </c>
      <c r="AT58" s="127">
        <v>53.892000000000003</v>
      </c>
      <c r="AU58" s="123">
        <f t="shared" si="18"/>
        <v>-0.98825547160518579</v>
      </c>
      <c r="AV58" s="123"/>
      <c r="AW58" s="374">
        <f t="shared" si="19"/>
        <v>0.79789425967522032</v>
      </c>
      <c r="AX58" s="374">
        <f t="shared" si="20"/>
        <v>0.62994302809143388</v>
      </c>
      <c r="AY58" s="375">
        <f t="shared" si="21"/>
        <v>0.78425771023962776</v>
      </c>
      <c r="AZ58" s="374">
        <f t="shared" si="22"/>
        <v>1.007544663926869</v>
      </c>
      <c r="BA58" s="374">
        <f t="shared" si="23"/>
        <v>1.1426568911364636</v>
      </c>
      <c r="BB58" s="374">
        <f t="shared" si="24"/>
        <v>0.64772602825841619</v>
      </c>
      <c r="BC58" s="374">
        <f t="shared" si="25"/>
        <v>0.32414741486875848</v>
      </c>
      <c r="BD58" s="374">
        <f t="shared" si="26"/>
        <v>0.6080872527601745</v>
      </c>
      <c r="BE58" s="374">
        <f t="shared" si="27"/>
        <v>0.72081360899877167</v>
      </c>
      <c r="BF58" s="374">
        <f t="shared" si="28"/>
        <v>0.70458778450970971</v>
      </c>
      <c r="BG58" s="374">
        <f t="shared" si="29"/>
        <v>0.27919572800569514</v>
      </c>
      <c r="BH58" s="374">
        <f t="shared" si="30"/>
        <v>9.6178457098942752E-2</v>
      </c>
      <c r="BI58" s="374">
        <f t="shared" si="31"/>
        <v>8.381456240062303E-2</v>
      </c>
      <c r="BJ58" s="374">
        <f t="shared" si="32"/>
        <v>0.15769741130417186</v>
      </c>
      <c r="BK58" s="374">
        <f t="shared" si="33"/>
        <v>0.44348471480456925</v>
      </c>
      <c r="BL58" s="123">
        <f t="shared" si="17"/>
        <v>-0.43451660211403759</v>
      </c>
      <c r="BM58" s="220"/>
      <c r="BN58" s="220" t="s">
        <v>620</v>
      </c>
      <c r="BO58" s="220" t="s">
        <v>719</v>
      </c>
      <c r="BP58" s="220"/>
      <c r="BQ58" s="221"/>
    </row>
    <row r="59" spans="1:69" s="340" customFormat="1" ht="94.5" customHeight="1" x14ac:dyDescent="0.2">
      <c r="A59" s="340">
        <v>58</v>
      </c>
      <c r="B59" s="370">
        <v>69</v>
      </c>
      <c r="C59" s="220"/>
      <c r="D59" s="345"/>
      <c r="E59" s="345">
        <v>1733</v>
      </c>
      <c r="F59" s="345" t="s">
        <v>355</v>
      </c>
      <c r="G59" s="220" t="s">
        <v>98</v>
      </c>
      <c r="H59" s="220" t="s">
        <v>9</v>
      </c>
      <c r="I59" s="345">
        <v>1552</v>
      </c>
      <c r="J59" s="220" t="s">
        <v>99</v>
      </c>
      <c r="K59" s="371">
        <v>80713983.794</v>
      </c>
      <c r="L59" s="371">
        <v>99238958.400000006</v>
      </c>
      <c r="M59" s="371">
        <v>75862552.627000004</v>
      </c>
      <c r="N59" s="371">
        <v>98268815.875</v>
      </c>
      <c r="O59" s="371">
        <v>78133106.687999994</v>
      </c>
      <c r="P59" s="371">
        <v>94788245.296000004</v>
      </c>
      <c r="Q59" s="371">
        <v>81204032.754999995</v>
      </c>
      <c r="R59" s="371">
        <v>99028862.085999995</v>
      </c>
      <c r="S59" s="371">
        <v>90947825.027999997</v>
      </c>
      <c r="T59" s="371">
        <v>96066312.307999998</v>
      </c>
      <c r="U59" s="371">
        <v>105887891.49599999</v>
      </c>
      <c r="V59" s="371">
        <v>81340919.643999994</v>
      </c>
      <c r="W59" s="371">
        <v>79641950.816</v>
      </c>
      <c r="X59" s="371">
        <v>84331444.57100001</v>
      </c>
      <c r="Y59" s="371">
        <v>81730168.716000006</v>
      </c>
      <c r="Z59" s="372">
        <v>36.4</v>
      </c>
      <c r="AA59" s="123">
        <f t="shared" si="0"/>
        <v>7.7345355327678181E-2</v>
      </c>
      <c r="AB59" s="345"/>
      <c r="AC59" s="371">
        <v>49287.422999999995</v>
      </c>
      <c r="AD59" s="371">
        <v>58357.264999999999</v>
      </c>
      <c r="AE59" s="373">
        <v>43227.925999999999</v>
      </c>
      <c r="AF59" s="371">
        <v>62033.773000000001</v>
      </c>
      <c r="AG59" s="371">
        <v>49118.567999999999</v>
      </c>
      <c r="AH59" s="371">
        <v>59255.864000000001</v>
      </c>
      <c r="AI59" s="371">
        <v>49866.69</v>
      </c>
      <c r="AJ59" s="371">
        <v>61881.548999999999</v>
      </c>
      <c r="AK59" s="371">
        <v>57700.877999999997</v>
      </c>
      <c r="AL59" s="371">
        <v>33721.146999999997</v>
      </c>
      <c r="AM59" s="371">
        <v>1120.847</v>
      </c>
      <c r="AN59" s="371">
        <v>1520.6840000000002</v>
      </c>
      <c r="AO59" s="371">
        <v>1024.2180000000001</v>
      </c>
      <c r="AP59" s="371">
        <v>1200.1680000000001</v>
      </c>
      <c r="AQ59" s="1072">
        <f>SUM(956.479+564.205)</f>
        <v>1520.6840000000002</v>
      </c>
      <c r="AR59" s="371">
        <v>1250.0169999999998</v>
      </c>
      <c r="AS59" s="123">
        <f t="shared" si="1"/>
        <v>-0.97108311418873072</v>
      </c>
      <c r="AT59" s="127">
        <v>1460.3040000000001</v>
      </c>
      <c r="AU59" s="123">
        <f t="shared" si="18"/>
        <v>-0.9662185042141509</v>
      </c>
      <c r="AV59" s="123"/>
      <c r="AW59" s="374">
        <f t="shared" si="19"/>
        <v>1.2212858462244272</v>
      </c>
      <c r="AX59" s="374">
        <f t="shared" si="20"/>
        <v>1.176095878894271</v>
      </c>
      <c r="AY59" s="375">
        <f t="shared" si="21"/>
        <v>1.1396380560127601</v>
      </c>
      <c r="AZ59" s="374">
        <f t="shared" si="22"/>
        <v>1.2625322173192413</v>
      </c>
      <c r="BA59" s="374">
        <f t="shared" si="23"/>
        <v>1.2573048757971332</v>
      </c>
      <c r="BB59" s="374">
        <f t="shared" si="24"/>
        <v>1.2502787411025227</v>
      </c>
      <c r="BC59" s="374">
        <f t="shared" si="25"/>
        <v>1.2281825990207254</v>
      </c>
      <c r="BD59" s="374">
        <f t="shared" si="26"/>
        <v>1.2497679504033881</v>
      </c>
      <c r="BE59" s="374">
        <f t="shared" si="27"/>
        <v>1.2688786781264028</v>
      </c>
      <c r="BF59" s="374">
        <f t="shared" si="28"/>
        <v>0.7020389601692214</v>
      </c>
      <c r="BG59" s="374">
        <f t="shared" si="29"/>
        <v>2.1170447048562507E-2</v>
      </c>
      <c r="BH59" s="374">
        <f t="shared" si="30"/>
        <v>3.739038129038836E-2</v>
      </c>
      <c r="BI59" s="374">
        <f t="shared" si="31"/>
        <v>2.5720565342913112E-2</v>
      </c>
      <c r="BJ59" s="374">
        <f t="shared" si="32"/>
        <v>2.8463119684604937E-2</v>
      </c>
      <c r="BK59" s="374">
        <f t="shared" si="33"/>
        <v>3.0588876045114261E-2</v>
      </c>
      <c r="BL59" s="123">
        <f t="shared" si="17"/>
        <v>-0.97315913075758875</v>
      </c>
      <c r="BM59" s="220" t="s">
        <v>333</v>
      </c>
      <c r="BN59" s="220" t="s">
        <v>530</v>
      </c>
      <c r="BO59" s="220" t="s">
        <v>721</v>
      </c>
      <c r="BP59" s="220"/>
      <c r="BQ59" s="221"/>
    </row>
    <row r="60" spans="1:69" s="340" customFormat="1" ht="96" customHeight="1" x14ac:dyDescent="0.2">
      <c r="A60" s="340">
        <v>59</v>
      </c>
      <c r="B60" s="370">
        <v>70</v>
      </c>
      <c r="C60" s="220"/>
      <c r="D60" s="345"/>
      <c r="E60" s="345"/>
      <c r="F60" s="345" t="s">
        <v>351</v>
      </c>
      <c r="G60" s="220"/>
      <c r="H60" s="220"/>
      <c r="I60" s="345">
        <v>2378</v>
      </c>
      <c r="J60" s="220" t="s">
        <v>97</v>
      </c>
      <c r="K60" s="371">
        <v>95592884.856000006</v>
      </c>
      <c r="L60" s="371">
        <v>71925225.890000001</v>
      </c>
      <c r="M60" s="371">
        <v>82484121.109999999</v>
      </c>
      <c r="N60" s="371">
        <v>70455798.278999999</v>
      </c>
      <c r="O60" s="371">
        <v>80397267.219999999</v>
      </c>
      <c r="P60" s="371">
        <v>81754611.680000007</v>
      </c>
      <c r="Q60" s="371">
        <v>88405483.56099999</v>
      </c>
      <c r="R60" s="371">
        <v>101822522.623</v>
      </c>
      <c r="S60" s="371">
        <v>94985969.164000005</v>
      </c>
      <c r="T60" s="371">
        <v>88678572.358999997</v>
      </c>
      <c r="U60" s="371">
        <v>80174782.420000002</v>
      </c>
      <c r="V60" s="371">
        <v>84763264.662999988</v>
      </c>
      <c r="W60" s="371">
        <v>79004643.576999992</v>
      </c>
      <c r="X60" s="371">
        <v>76714374.627999991</v>
      </c>
      <c r="Y60" s="371">
        <v>76093903.535999998</v>
      </c>
      <c r="Z60" s="372">
        <v>50</v>
      </c>
      <c r="AA60" s="123">
        <f t="shared" si="0"/>
        <v>-7.7472093877051451E-2</v>
      </c>
      <c r="AB60" s="345"/>
      <c r="AC60" s="371">
        <v>58254.995000000003</v>
      </c>
      <c r="AD60" s="371">
        <v>44389.834999999999</v>
      </c>
      <c r="AE60" s="373">
        <v>48676.148999999998</v>
      </c>
      <c r="AF60" s="371">
        <v>46010.774000000005</v>
      </c>
      <c r="AG60" s="371">
        <v>50616.191999999995</v>
      </c>
      <c r="AH60" s="371">
        <v>51049.89</v>
      </c>
      <c r="AI60" s="371">
        <v>53703.206000000006</v>
      </c>
      <c r="AJ60" s="371">
        <v>64510.913999999997</v>
      </c>
      <c r="AK60" s="371">
        <v>60681.376000000004</v>
      </c>
      <c r="AL60" s="371">
        <v>52176.820999999996</v>
      </c>
      <c r="AM60" s="371">
        <v>46486.952000000005</v>
      </c>
      <c r="AN60" s="371">
        <v>47550.402000000002</v>
      </c>
      <c r="AO60" s="371">
        <v>48126.398000000001</v>
      </c>
      <c r="AP60" s="371">
        <v>42565.362000000001</v>
      </c>
      <c r="AQ60" s="1072">
        <f>SUM(23831.31+23719.092)</f>
        <v>47550.402000000002</v>
      </c>
      <c r="AR60" s="371">
        <v>5036.1589999999997</v>
      </c>
      <c r="AS60" s="123">
        <f t="shared" si="1"/>
        <v>-0.89653743972227551</v>
      </c>
      <c r="AT60" s="127">
        <v>784.67499999999995</v>
      </c>
      <c r="AU60" s="123">
        <f t="shared" si="18"/>
        <v>-0.9838796820183946</v>
      </c>
      <c r="AV60" s="123"/>
      <c r="AW60" s="374">
        <f t="shared" si="19"/>
        <v>1.2188144564891965</v>
      </c>
      <c r="AX60" s="374">
        <f t="shared" si="20"/>
        <v>1.2343328630733341</v>
      </c>
      <c r="AY60" s="375">
        <f t="shared" si="21"/>
        <v>1.1802550198743338</v>
      </c>
      <c r="AZ60" s="374">
        <f t="shared" si="22"/>
        <v>1.3060890692856983</v>
      </c>
      <c r="BA60" s="374">
        <f t="shared" si="23"/>
        <v>1.2591520520590151</v>
      </c>
      <c r="BB60" s="374">
        <f t="shared" si="24"/>
        <v>1.2488565219982217</v>
      </c>
      <c r="BC60" s="374">
        <f t="shared" si="25"/>
        <v>1.2149292970711409</v>
      </c>
      <c r="BD60" s="374">
        <f t="shared" si="26"/>
        <v>1.2671246466531378</v>
      </c>
      <c r="BE60" s="374">
        <f t="shared" si="27"/>
        <v>1.2776913587148711</v>
      </c>
      <c r="BF60" s="374">
        <f t="shared" si="28"/>
        <v>1.1767627649387742</v>
      </c>
      <c r="BG60" s="374">
        <f t="shared" si="29"/>
        <v>1.1596402409045665</v>
      </c>
      <c r="BH60" s="374">
        <f t="shared" si="30"/>
        <v>1.1219577770877489</v>
      </c>
      <c r="BI60" s="374">
        <f t="shared" si="31"/>
        <v>1.2183182107035204</v>
      </c>
      <c r="BJ60" s="374">
        <f t="shared" si="32"/>
        <v>1.1097101998525336</v>
      </c>
      <c r="BK60" s="374">
        <f t="shared" si="33"/>
        <v>0.13236695099016427</v>
      </c>
      <c r="BL60" s="123">
        <f t="shared" si="17"/>
        <v>-0.88784885574622852</v>
      </c>
      <c r="BM60" s="220"/>
      <c r="BN60" s="220" t="s">
        <v>531</v>
      </c>
      <c r="BO60" s="220" t="s">
        <v>720</v>
      </c>
      <c r="BP60" s="220"/>
      <c r="BQ60" s="221"/>
    </row>
    <row r="61" spans="1:69" s="340" customFormat="1" ht="76.5" x14ac:dyDescent="0.2">
      <c r="A61" s="340">
        <v>60</v>
      </c>
      <c r="B61" s="370">
        <v>71</v>
      </c>
      <c r="C61" s="220"/>
      <c r="D61" s="345"/>
      <c r="E61" s="345">
        <v>1743</v>
      </c>
      <c r="F61" s="345">
        <v>7</v>
      </c>
      <c r="G61" s="220" t="s">
        <v>101</v>
      </c>
      <c r="H61" s="220" t="s">
        <v>9</v>
      </c>
      <c r="I61" s="345">
        <v>6250</v>
      </c>
      <c r="J61" s="220" t="s">
        <v>100</v>
      </c>
      <c r="K61" s="371">
        <v>30424279.070999999</v>
      </c>
      <c r="L61" s="371">
        <v>8608083.9059999995</v>
      </c>
      <c r="M61" s="371">
        <v>22691354.302999999</v>
      </c>
      <c r="N61" s="371">
        <v>26088697.118999999</v>
      </c>
      <c r="O61" s="371">
        <v>25930295.554000001</v>
      </c>
      <c r="P61" s="371">
        <v>23592556.090999998</v>
      </c>
      <c r="Q61" s="371">
        <v>23881494.037</v>
      </c>
      <c r="R61" s="371">
        <v>22356083.210000001</v>
      </c>
      <c r="S61" s="371">
        <v>26482554.337000001</v>
      </c>
      <c r="T61" s="371">
        <v>21765140.5</v>
      </c>
      <c r="U61" s="371">
        <v>19064005.324000001</v>
      </c>
      <c r="V61" s="371">
        <v>19006288.087000001</v>
      </c>
      <c r="W61" s="371">
        <v>21500665.476</v>
      </c>
      <c r="X61" s="371">
        <v>22916373.009</v>
      </c>
      <c r="Y61" s="371">
        <v>16657871.683</v>
      </c>
      <c r="Z61" s="372">
        <v>91</v>
      </c>
      <c r="AA61" s="123">
        <f t="shared" si="0"/>
        <v>-0.2658934561346265</v>
      </c>
      <c r="AB61" s="345"/>
      <c r="AC61" s="371">
        <v>21911.827000000001</v>
      </c>
      <c r="AD61" s="371">
        <v>6333.0479999999998</v>
      </c>
      <c r="AE61" s="373">
        <v>15979.826999999999</v>
      </c>
      <c r="AF61" s="371">
        <v>19748.52</v>
      </c>
      <c r="AG61" s="371">
        <v>16803.728999999999</v>
      </c>
      <c r="AH61" s="371">
        <v>15855.66</v>
      </c>
      <c r="AI61" s="371">
        <v>16204.700999999999</v>
      </c>
      <c r="AJ61" s="371">
        <v>12885.289000000001</v>
      </c>
      <c r="AK61" s="371">
        <v>14303.86</v>
      </c>
      <c r="AL61" s="371">
        <v>11345.772999999999</v>
      </c>
      <c r="AM61" s="371">
        <v>11564.351000000001</v>
      </c>
      <c r="AN61" s="371">
        <v>13376.674999999999</v>
      </c>
      <c r="AO61" s="371">
        <v>10987.912</v>
      </c>
      <c r="AP61" s="371">
        <v>10643.454</v>
      </c>
      <c r="AQ61" s="1072">
        <v>13376.674999999999</v>
      </c>
      <c r="AR61" s="371">
        <v>9244.643</v>
      </c>
      <c r="AS61" s="123">
        <f t="shared" si="1"/>
        <v>-0.42148040776661722</v>
      </c>
      <c r="AT61" s="127">
        <v>8938.3950000000004</v>
      </c>
      <c r="AU61" s="123">
        <f t="shared" si="18"/>
        <v>-0.44064507081334481</v>
      </c>
      <c r="AV61" s="123"/>
      <c r="AW61" s="374">
        <f t="shared" si="19"/>
        <v>1.4404171713561522</v>
      </c>
      <c r="AX61" s="374">
        <f t="shared" si="20"/>
        <v>1.4714187429297114</v>
      </c>
      <c r="AY61" s="375">
        <f t="shared" si="21"/>
        <v>1.4084507065219394</v>
      </c>
      <c r="AZ61" s="374">
        <f t="shared" si="22"/>
        <v>1.5139521847273434</v>
      </c>
      <c r="BA61" s="374">
        <f t="shared" si="23"/>
        <v>1.2960692225822208</v>
      </c>
      <c r="BB61" s="374">
        <f t="shared" si="24"/>
        <v>1.3441239634096755</v>
      </c>
      <c r="BC61" s="374">
        <f t="shared" si="25"/>
        <v>1.357092732547954</v>
      </c>
      <c r="BD61" s="374">
        <f t="shared" si="26"/>
        <v>1.1527322455336306</v>
      </c>
      <c r="BE61" s="374">
        <f t="shared" si="27"/>
        <v>1.0802477599387319</v>
      </c>
      <c r="BF61" s="374">
        <f t="shared" si="28"/>
        <v>1.0425637270754122</v>
      </c>
      <c r="BG61" s="374">
        <f t="shared" si="29"/>
        <v>1.2132131525835699</v>
      </c>
      <c r="BH61" s="374">
        <f t="shared" si="30"/>
        <v>1.4076052029485371</v>
      </c>
      <c r="BI61" s="374">
        <f t="shared" si="31"/>
        <v>1.022099712426594</v>
      </c>
      <c r="BJ61" s="374">
        <f t="shared" si="32"/>
        <v>0.92889516118628124</v>
      </c>
      <c r="BK61" s="374">
        <f t="shared" si="33"/>
        <v>1.1099428757677987</v>
      </c>
      <c r="BL61" s="123">
        <f t="shared" si="17"/>
        <v>-0.21194055948985449</v>
      </c>
      <c r="BM61" s="220"/>
      <c r="BN61" s="220" t="s">
        <v>532</v>
      </c>
      <c r="BO61" s="220" t="s">
        <v>722</v>
      </c>
      <c r="BP61" s="220"/>
      <c r="BQ61" s="221"/>
    </row>
    <row r="62" spans="1:69" s="340" customFormat="1" ht="76.5" x14ac:dyDescent="0.2">
      <c r="A62" s="340">
        <v>61</v>
      </c>
      <c r="B62" s="370">
        <v>72</v>
      </c>
      <c r="C62" s="220"/>
      <c r="D62" s="345"/>
      <c r="E62" s="345">
        <v>1745</v>
      </c>
      <c r="F62" s="345" t="s">
        <v>359</v>
      </c>
      <c r="G62" s="220" t="s">
        <v>103</v>
      </c>
      <c r="H62" s="220" t="s">
        <v>9</v>
      </c>
      <c r="I62" s="345">
        <v>3113</v>
      </c>
      <c r="J62" s="220" t="s">
        <v>102</v>
      </c>
      <c r="K62" s="371">
        <v>23901098.943</v>
      </c>
      <c r="L62" s="371">
        <v>28407802.416999999</v>
      </c>
      <c r="M62" s="371">
        <v>29653709.210000001</v>
      </c>
      <c r="N62" s="371">
        <v>24008692.965999998</v>
      </c>
      <c r="O62" s="371">
        <v>27463429.714000002</v>
      </c>
      <c r="P62" s="371">
        <v>27170088.039000001</v>
      </c>
      <c r="Q62" s="371">
        <v>28929918.714000002</v>
      </c>
      <c r="R62" s="371">
        <v>25411707.789000001</v>
      </c>
      <c r="S62" s="371">
        <v>27858288.623</v>
      </c>
      <c r="T62" s="371">
        <v>28805310.116</v>
      </c>
      <c r="U62" s="371">
        <v>23533348.18</v>
      </c>
      <c r="V62" s="371">
        <v>26906821.017999999</v>
      </c>
      <c r="W62" s="371">
        <v>27805077.375</v>
      </c>
      <c r="X62" s="371">
        <v>27458144.111000001</v>
      </c>
      <c r="Y62" s="371">
        <v>21153056.318999998</v>
      </c>
      <c r="Z62" s="372">
        <v>68.5</v>
      </c>
      <c r="AA62" s="123">
        <f t="shared" si="0"/>
        <v>-0.28666406724368099</v>
      </c>
      <c r="AB62" s="345"/>
      <c r="AC62" s="371">
        <v>15683.683000000001</v>
      </c>
      <c r="AD62" s="371">
        <v>17692.919999999998</v>
      </c>
      <c r="AE62" s="373">
        <v>19236.829000000002</v>
      </c>
      <c r="AF62" s="371">
        <v>15448.257</v>
      </c>
      <c r="AG62" s="371">
        <v>16971.957999999999</v>
      </c>
      <c r="AH62" s="371">
        <v>16400.136999999999</v>
      </c>
      <c r="AI62" s="371">
        <v>18566.079000000002</v>
      </c>
      <c r="AJ62" s="371">
        <v>17307.957999999999</v>
      </c>
      <c r="AK62" s="371">
        <v>18200.388999999999</v>
      </c>
      <c r="AL62" s="371">
        <v>17926.458999999999</v>
      </c>
      <c r="AM62" s="371">
        <v>15181.358</v>
      </c>
      <c r="AN62" s="371">
        <v>16421.304</v>
      </c>
      <c r="AO62" s="371">
        <v>16999.394</v>
      </c>
      <c r="AP62" s="371">
        <v>16253.878000000001</v>
      </c>
      <c r="AQ62" s="1072">
        <v>16421.304</v>
      </c>
      <c r="AR62" s="371">
        <v>12300.39</v>
      </c>
      <c r="AS62" s="123">
        <f t="shared" si="1"/>
        <v>-0.360581205977347</v>
      </c>
      <c r="AT62" s="127">
        <v>11655.532999999999</v>
      </c>
      <c r="AU62" s="123">
        <f t="shared" si="18"/>
        <v>-0.39410320692667183</v>
      </c>
      <c r="AV62" s="123"/>
      <c r="AW62" s="374">
        <f t="shared" si="19"/>
        <v>1.3123817475843165</v>
      </c>
      <c r="AX62" s="374">
        <f t="shared" si="20"/>
        <v>1.2456380638167264</v>
      </c>
      <c r="AY62" s="375">
        <f t="shared" si="21"/>
        <v>1.2974315532515468</v>
      </c>
      <c r="AZ62" s="374">
        <f t="shared" si="22"/>
        <v>1.2868886300372209</v>
      </c>
      <c r="BA62" s="374">
        <f t="shared" si="23"/>
        <v>1.2359678435463743</v>
      </c>
      <c r="BB62" s="374">
        <f t="shared" si="24"/>
        <v>1.2072200116877949</v>
      </c>
      <c r="BC62" s="374">
        <f t="shared" si="25"/>
        <v>1.2835209931658296</v>
      </c>
      <c r="BD62" s="374">
        <f t="shared" si="26"/>
        <v>1.3622034491906221</v>
      </c>
      <c r="BE62" s="374">
        <f t="shared" si="27"/>
        <v>1.306640852659817</v>
      </c>
      <c r="BF62" s="374">
        <f t="shared" si="28"/>
        <v>1.2446634962657592</v>
      </c>
      <c r="BG62" s="374">
        <f t="shared" si="29"/>
        <v>1.2901995826417931</v>
      </c>
      <c r="BH62" s="374">
        <f t="shared" si="30"/>
        <v>1.2206052873369584</v>
      </c>
      <c r="BI62" s="374">
        <f t="shared" si="31"/>
        <v>1.222754662447689</v>
      </c>
      <c r="BJ62" s="374">
        <f t="shared" si="32"/>
        <v>1.1839021555348701</v>
      </c>
      <c r="BK62" s="374">
        <f t="shared" si="33"/>
        <v>1.1629893869238745</v>
      </c>
      <c r="BL62" s="123">
        <f t="shared" si="17"/>
        <v>-0.10362177950022966</v>
      </c>
      <c r="BM62" s="220"/>
      <c r="BN62" s="220" t="s">
        <v>533</v>
      </c>
      <c r="BO62" s="220" t="s">
        <v>723</v>
      </c>
      <c r="BP62" s="220"/>
      <c r="BQ62" s="221"/>
    </row>
    <row r="63" spans="1:69" s="340" customFormat="1" ht="63.75" x14ac:dyDescent="0.2">
      <c r="A63" s="340">
        <v>62</v>
      </c>
      <c r="B63" s="370">
        <v>73</v>
      </c>
      <c r="C63" s="220" t="s">
        <v>106</v>
      </c>
      <c r="D63" s="345">
        <v>33</v>
      </c>
      <c r="E63" s="345">
        <v>2364</v>
      </c>
      <c r="F63" s="345">
        <v>1</v>
      </c>
      <c r="G63" s="220" t="s">
        <v>105</v>
      </c>
      <c r="H63" s="220" t="s">
        <v>9</v>
      </c>
      <c r="I63" s="345">
        <v>1355</v>
      </c>
      <c r="J63" s="220" t="s">
        <v>104</v>
      </c>
      <c r="K63" s="371">
        <v>10566038.244000001</v>
      </c>
      <c r="L63" s="371">
        <v>9602488.3320000004</v>
      </c>
      <c r="M63" s="371">
        <v>8754397.1390000004</v>
      </c>
      <c r="N63" s="371">
        <v>9763316.7170000002</v>
      </c>
      <c r="O63" s="371">
        <v>9379988.0739999991</v>
      </c>
      <c r="P63" s="371">
        <v>10249994.028999999</v>
      </c>
      <c r="Q63" s="371">
        <v>9082391.159</v>
      </c>
      <c r="R63" s="371">
        <v>10869517.507999999</v>
      </c>
      <c r="S63" s="371">
        <v>8885298.3320000004</v>
      </c>
      <c r="T63" s="371">
        <v>8990654.2100000009</v>
      </c>
      <c r="U63" s="371">
        <v>7564343.8509999998</v>
      </c>
      <c r="V63" s="371">
        <v>6751198.0460000001</v>
      </c>
      <c r="W63" s="371">
        <v>4108662.5469999998</v>
      </c>
      <c r="X63" s="371">
        <v>4078239.6669999999</v>
      </c>
      <c r="Y63" s="371">
        <v>3592489.395</v>
      </c>
      <c r="Z63" s="372">
        <v>29.5</v>
      </c>
      <c r="AA63" s="123">
        <f t="shared" si="0"/>
        <v>-0.5896360037179712</v>
      </c>
      <c r="AB63" s="345"/>
      <c r="AC63" s="371">
        <v>14112.585999999999</v>
      </c>
      <c r="AD63" s="371">
        <v>13267.094999999999</v>
      </c>
      <c r="AE63" s="373">
        <v>9754.4470000000001</v>
      </c>
      <c r="AF63" s="371">
        <v>9683.5540000000001</v>
      </c>
      <c r="AG63" s="371">
        <v>9153.8760000000002</v>
      </c>
      <c r="AH63" s="371">
        <v>10819.231</v>
      </c>
      <c r="AI63" s="371">
        <v>9997.7360000000008</v>
      </c>
      <c r="AJ63" s="371">
        <v>11419.807000000001</v>
      </c>
      <c r="AK63" s="371">
        <v>9924.3060000000005</v>
      </c>
      <c r="AL63" s="371">
        <v>11006.231</v>
      </c>
      <c r="AM63" s="371">
        <v>10074.751</v>
      </c>
      <c r="AN63" s="371">
        <v>8129.7060000000001</v>
      </c>
      <c r="AO63" s="371">
        <v>390.49599999999998</v>
      </c>
      <c r="AP63" s="371">
        <v>364.09199999999998</v>
      </c>
      <c r="AQ63" s="1072">
        <v>8129.7060000000001</v>
      </c>
      <c r="AR63" s="371">
        <v>293.41899999999998</v>
      </c>
      <c r="AS63" s="123">
        <f t="shared" si="1"/>
        <v>-0.96991946339961665</v>
      </c>
      <c r="AT63" s="127">
        <v>177.364</v>
      </c>
      <c r="AU63" s="123">
        <f t="shared" si="18"/>
        <v>-0.98181711377385106</v>
      </c>
      <c r="AV63" s="123"/>
      <c r="AW63" s="374">
        <f t="shared" si="19"/>
        <v>2.6713107929576028</v>
      </c>
      <c r="AX63" s="374">
        <f t="shared" si="20"/>
        <v>2.7632618840655727</v>
      </c>
      <c r="AY63" s="375">
        <f t="shared" si="21"/>
        <v>2.228468013301538</v>
      </c>
      <c r="AZ63" s="374">
        <f t="shared" si="22"/>
        <v>1.9836607334757221</v>
      </c>
      <c r="BA63" s="374">
        <f t="shared" si="23"/>
        <v>1.9517884090648794</v>
      </c>
      <c r="BB63" s="374">
        <f t="shared" si="24"/>
        <v>2.1110706931905474</v>
      </c>
      <c r="BC63" s="374">
        <f t="shared" si="25"/>
        <v>2.201564725626898</v>
      </c>
      <c r="BD63" s="374">
        <f t="shared" si="26"/>
        <v>2.1012537109572684</v>
      </c>
      <c r="BE63" s="374">
        <f t="shared" si="27"/>
        <v>2.2338711946807819</v>
      </c>
      <c r="BF63" s="374">
        <f t="shared" si="28"/>
        <v>2.4483715518183629</v>
      </c>
      <c r="BG63" s="374">
        <f t="shared" si="29"/>
        <v>2.663747497059676</v>
      </c>
      <c r="BH63" s="374">
        <f t="shared" si="30"/>
        <v>2.4083743195229617</v>
      </c>
      <c r="BI63" s="374">
        <f t="shared" si="31"/>
        <v>0.19008424056880815</v>
      </c>
      <c r="BJ63" s="374">
        <f t="shared" si="32"/>
        <v>0.17855350824333985</v>
      </c>
      <c r="BK63" s="374">
        <f t="shared" si="33"/>
        <v>0.16335135207824322</v>
      </c>
      <c r="BL63" s="123">
        <f t="shared" si="17"/>
        <v>-0.92669791484409358</v>
      </c>
      <c r="BM63" s="220"/>
      <c r="BN63" s="220" t="s">
        <v>534</v>
      </c>
      <c r="BO63" s="220"/>
      <c r="BP63" s="1103" t="s">
        <v>638</v>
      </c>
      <c r="BQ63" s="221"/>
    </row>
    <row r="64" spans="1:69" s="340" customFormat="1" ht="89.25" x14ac:dyDescent="0.2">
      <c r="A64" s="340">
        <v>63</v>
      </c>
      <c r="B64" s="370">
        <v>74</v>
      </c>
      <c r="C64" s="220"/>
      <c r="D64" s="345"/>
      <c r="E64" s="345"/>
      <c r="F64" s="345">
        <v>2</v>
      </c>
      <c r="G64" s="220"/>
      <c r="H64" s="220"/>
      <c r="I64" s="345">
        <v>1626</v>
      </c>
      <c r="J64" s="220" t="s">
        <v>107</v>
      </c>
      <c r="K64" s="371">
        <v>23293861.866999999</v>
      </c>
      <c r="L64" s="371">
        <v>21800999.826000001</v>
      </c>
      <c r="M64" s="371">
        <v>22013515.438000001</v>
      </c>
      <c r="N64" s="371">
        <v>22006524.063999999</v>
      </c>
      <c r="O64" s="371">
        <v>24024380.280999999</v>
      </c>
      <c r="P64" s="371">
        <v>23795571.351</v>
      </c>
      <c r="Q64" s="371">
        <v>25328216.127999999</v>
      </c>
      <c r="R64" s="371">
        <v>25448437.546999998</v>
      </c>
      <c r="S64" s="371">
        <v>21447235.848999999</v>
      </c>
      <c r="T64" s="371">
        <v>16328997.66</v>
      </c>
      <c r="U64" s="371">
        <v>19870941.090999998</v>
      </c>
      <c r="V64" s="371">
        <v>14850261.764</v>
      </c>
      <c r="W64" s="371">
        <v>9494092.3389999997</v>
      </c>
      <c r="X64" s="371">
        <v>10585287.710000001</v>
      </c>
      <c r="Y64" s="371">
        <v>8079995.5659999996</v>
      </c>
      <c r="Z64" s="372">
        <v>46.4</v>
      </c>
      <c r="AA64" s="123">
        <f t="shared" si="0"/>
        <v>-0.63295296524733113</v>
      </c>
      <c r="AB64" s="345"/>
      <c r="AC64" s="371">
        <v>26426.111000000001</v>
      </c>
      <c r="AD64" s="371">
        <v>25132.923999999999</v>
      </c>
      <c r="AE64" s="373">
        <v>20902.460999999999</v>
      </c>
      <c r="AF64" s="371">
        <v>17413.266</v>
      </c>
      <c r="AG64" s="371">
        <v>20582.04</v>
      </c>
      <c r="AH64" s="371">
        <v>22947.75</v>
      </c>
      <c r="AI64" s="371">
        <v>22728.251</v>
      </c>
      <c r="AJ64" s="371">
        <v>25064.080000000002</v>
      </c>
      <c r="AK64" s="371">
        <v>21381.079000000002</v>
      </c>
      <c r="AL64" s="371">
        <v>17836.362000000001</v>
      </c>
      <c r="AM64" s="371">
        <v>23173.307000000001</v>
      </c>
      <c r="AN64" s="371">
        <v>14289.837</v>
      </c>
      <c r="AO64" s="371">
        <v>613.73699999999997</v>
      </c>
      <c r="AP64" s="371">
        <v>1036.442</v>
      </c>
      <c r="AQ64" s="1072">
        <v>14289.837</v>
      </c>
      <c r="AR64" s="371">
        <v>750.59299999999996</v>
      </c>
      <c r="AS64" s="123">
        <f t="shared" si="1"/>
        <v>-0.96409068769462114</v>
      </c>
      <c r="AT64" s="127">
        <v>458.32299999999998</v>
      </c>
      <c r="AU64" s="123">
        <f t="shared" si="18"/>
        <v>-0.97807325175729309</v>
      </c>
      <c r="AV64" s="123"/>
      <c r="AW64" s="374">
        <f t="shared" si="19"/>
        <v>2.2689334341281899</v>
      </c>
      <c r="AX64" s="374">
        <f t="shared" si="20"/>
        <v>2.3056670978939531</v>
      </c>
      <c r="AY64" s="375">
        <f t="shared" si="21"/>
        <v>1.8990570641813906</v>
      </c>
      <c r="AZ64" s="374">
        <f t="shared" si="22"/>
        <v>1.5825548777588176</v>
      </c>
      <c r="BA64" s="374">
        <f t="shared" si="23"/>
        <v>1.7134294212182097</v>
      </c>
      <c r="BB64" s="374">
        <f t="shared" si="24"/>
        <v>1.9287412486555511</v>
      </c>
      <c r="BC64" s="374">
        <f t="shared" si="25"/>
        <v>1.7946981252165033</v>
      </c>
      <c r="BD64" s="374">
        <f t="shared" si="26"/>
        <v>1.9697932302295464</v>
      </c>
      <c r="BE64" s="374">
        <f t="shared" si="27"/>
        <v>1.9938307342292705</v>
      </c>
      <c r="BF64" s="374">
        <f t="shared" si="28"/>
        <v>2.1846242336959216</v>
      </c>
      <c r="BG64" s="374">
        <f t="shared" si="29"/>
        <v>2.3323814301372692</v>
      </c>
      <c r="BH64" s="374">
        <f t="shared" si="30"/>
        <v>1.9245232477506111</v>
      </c>
      <c r="BI64" s="374">
        <f t="shared" si="31"/>
        <v>0.12928818850410384</v>
      </c>
      <c r="BJ64" s="374">
        <f t="shared" si="32"/>
        <v>0.19582689264475361</v>
      </c>
      <c r="BK64" s="374">
        <f t="shared" si="33"/>
        <v>0.18579044848946147</v>
      </c>
      <c r="BL64" s="123">
        <f t="shared" si="17"/>
        <v>-0.90216700066906708</v>
      </c>
      <c r="BM64" s="220"/>
      <c r="BN64" s="220" t="s">
        <v>535</v>
      </c>
      <c r="BO64" s="220"/>
      <c r="BP64" s="1103"/>
      <c r="BQ64" s="221"/>
    </row>
    <row r="65" spans="1:69" s="340" customFormat="1" ht="76.5" x14ac:dyDescent="0.2">
      <c r="A65" s="340">
        <v>64</v>
      </c>
      <c r="B65" s="370">
        <v>75</v>
      </c>
      <c r="C65" s="220"/>
      <c r="D65" s="345"/>
      <c r="E65" s="345">
        <v>8002</v>
      </c>
      <c r="F65" s="345">
        <v>1</v>
      </c>
      <c r="G65" s="220" t="s">
        <v>290</v>
      </c>
      <c r="H65" s="220" t="s">
        <v>40</v>
      </c>
      <c r="I65" s="345">
        <v>2832</v>
      </c>
      <c r="J65" s="220" t="s">
        <v>289</v>
      </c>
      <c r="K65" s="371">
        <v>6758598.4730000002</v>
      </c>
      <c r="L65" s="371">
        <v>6787543.8509999998</v>
      </c>
      <c r="M65" s="371">
        <v>9658943.9199999999</v>
      </c>
      <c r="N65" s="371">
        <v>26294861.212000001</v>
      </c>
      <c r="O65" s="371">
        <v>22477519.544</v>
      </c>
      <c r="P65" s="371">
        <v>16060699.300000001</v>
      </c>
      <c r="Q65" s="371">
        <v>3601159.4569999999</v>
      </c>
      <c r="R65" s="371">
        <v>4303866.6239999998</v>
      </c>
      <c r="S65" s="371">
        <v>1231842.0060000001</v>
      </c>
      <c r="T65" s="371">
        <v>2587904.5180000002</v>
      </c>
      <c r="U65" s="371">
        <v>3413619.1880000001</v>
      </c>
      <c r="V65" s="371">
        <v>1871482.3589999999</v>
      </c>
      <c r="W65" s="371">
        <v>1078255.439</v>
      </c>
      <c r="X65" s="371">
        <v>1209521.3289999999</v>
      </c>
      <c r="Y65" s="371">
        <v>1826093.193</v>
      </c>
      <c r="Z65" s="372">
        <v>59.5</v>
      </c>
      <c r="AA65" s="123">
        <f t="shared" si="0"/>
        <v>-0.81094276888606265</v>
      </c>
      <c r="AB65" s="345"/>
      <c r="AC65" s="371">
        <v>4966.5379999999996</v>
      </c>
      <c r="AD65" s="371">
        <v>3391.1489999999999</v>
      </c>
      <c r="AE65" s="373">
        <v>5225.7160000000003</v>
      </c>
      <c r="AF65" s="371">
        <v>20911.004000000001</v>
      </c>
      <c r="AG65" s="371">
        <v>16783.112000000001</v>
      </c>
      <c r="AH65" s="371">
        <v>9833.1620000000003</v>
      </c>
      <c r="AI65" s="371">
        <v>2015.8130000000001</v>
      </c>
      <c r="AJ65" s="371">
        <v>2269.1999999999998</v>
      </c>
      <c r="AK65" s="371">
        <v>586.197</v>
      </c>
      <c r="AL65" s="371">
        <v>966.97699999999998</v>
      </c>
      <c r="AM65" s="371">
        <v>318.76299999999998</v>
      </c>
      <c r="AN65" s="371">
        <v>304.26</v>
      </c>
      <c r="AO65" s="371">
        <v>98.058999999999997</v>
      </c>
      <c r="AP65" s="371">
        <v>328.58100000000002</v>
      </c>
      <c r="AQ65" s="1088"/>
      <c r="AR65" s="371">
        <v>312.42599999999999</v>
      </c>
      <c r="AS65" s="123">
        <f t="shared" si="1"/>
        <v>-0.94021374295885951</v>
      </c>
      <c r="AT65" s="127">
        <v>290.95400000000001</v>
      </c>
      <c r="AU65" s="123">
        <f t="shared" si="18"/>
        <v>-0.94432265358469547</v>
      </c>
      <c r="AV65" s="123"/>
      <c r="AW65" s="374">
        <f t="shared" si="19"/>
        <v>1.4696946474452883</v>
      </c>
      <c r="AX65" s="374">
        <f t="shared" si="20"/>
        <v>0.99922713560086585</v>
      </c>
      <c r="AY65" s="375">
        <f t="shared" si="21"/>
        <v>1.0820470733202061</v>
      </c>
      <c r="AZ65" s="374">
        <f t="shared" si="22"/>
        <v>1.590501188152839</v>
      </c>
      <c r="BA65" s="374">
        <f t="shared" si="23"/>
        <v>1.4933242048480364</v>
      </c>
      <c r="BB65" s="374">
        <f t="shared" si="24"/>
        <v>1.2244998572384702</v>
      </c>
      <c r="BC65" s="374">
        <f t="shared" si="25"/>
        <v>1.119535540744593</v>
      </c>
      <c r="BD65" s="374">
        <f t="shared" si="26"/>
        <v>1.0544936440855655</v>
      </c>
      <c r="BE65" s="374">
        <f t="shared" si="27"/>
        <v>0.95174055949509484</v>
      </c>
      <c r="BF65" s="374">
        <f t="shared" si="28"/>
        <v>0.74730500547779477</v>
      </c>
      <c r="BG65" s="374">
        <f t="shared" si="29"/>
        <v>0.18675955485635734</v>
      </c>
      <c r="BH65" s="374">
        <f t="shared" si="30"/>
        <v>0.325154013380684</v>
      </c>
      <c r="BI65" s="374">
        <f t="shared" si="31"/>
        <v>0.18188454507763444</v>
      </c>
      <c r="BJ65" s="374">
        <f t="shared" si="32"/>
        <v>0.54332402764928844</v>
      </c>
      <c r="BK65" s="374">
        <f t="shared" si="33"/>
        <v>0.34217968852589659</v>
      </c>
      <c r="BL65" s="123">
        <f t="shared" si="17"/>
        <v>-0.68376635641558947</v>
      </c>
      <c r="BM65" s="220"/>
      <c r="BN65" s="220" t="s">
        <v>536</v>
      </c>
      <c r="BO65" s="220"/>
      <c r="BP65" s="220" t="s">
        <v>639</v>
      </c>
      <c r="BQ65" s="221"/>
    </row>
    <row r="66" spans="1:69" s="340" customFormat="1" ht="76.5" x14ac:dyDescent="0.2">
      <c r="A66" s="340">
        <v>65</v>
      </c>
      <c r="B66" s="370">
        <v>76</v>
      </c>
      <c r="C66" s="220" t="s">
        <v>110</v>
      </c>
      <c r="D66" s="345">
        <v>34</v>
      </c>
      <c r="E66" s="345">
        <v>2378</v>
      </c>
      <c r="F66" s="345">
        <v>1</v>
      </c>
      <c r="G66" s="220" t="s">
        <v>109</v>
      </c>
      <c r="H66" s="220" t="s">
        <v>9</v>
      </c>
      <c r="I66" s="345">
        <v>1364</v>
      </c>
      <c r="J66" s="220" t="s">
        <v>108</v>
      </c>
      <c r="K66" s="371">
        <v>7264984.3590000002</v>
      </c>
      <c r="L66" s="371">
        <v>6344145.2719999999</v>
      </c>
      <c r="M66" s="371">
        <v>6035228.352</v>
      </c>
      <c r="N66" s="371">
        <v>7421162.7410000004</v>
      </c>
      <c r="O66" s="371">
        <v>7950030.0319999997</v>
      </c>
      <c r="P66" s="371">
        <v>6278677.4589999998</v>
      </c>
      <c r="Q66" s="371">
        <v>5984328.9929999998</v>
      </c>
      <c r="R66" s="371">
        <v>7798986.9979999997</v>
      </c>
      <c r="S66" s="371">
        <v>2730255.9449999998</v>
      </c>
      <c r="T66" s="371">
        <v>882651.85699999996</v>
      </c>
      <c r="U66" s="371">
        <v>1266775.0109999999</v>
      </c>
      <c r="V66" s="371">
        <v>848137.59499999997</v>
      </c>
      <c r="W66" s="371">
        <v>837955.505</v>
      </c>
      <c r="X66" s="371">
        <v>515745.51</v>
      </c>
      <c r="Y66" s="371">
        <v>0</v>
      </c>
      <c r="Z66" s="372">
        <v>32.666666666666664</v>
      </c>
      <c r="AA66" s="123">
        <f t="shared" ref="AA66:AA129" si="34">(Y66-M66)/M66</f>
        <v>-1</v>
      </c>
      <c r="AB66" s="345"/>
      <c r="AC66" s="371">
        <v>13605.636</v>
      </c>
      <c r="AD66" s="371">
        <v>11887.575000000001</v>
      </c>
      <c r="AE66" s="373">
        <v>10080.154</v>
      </c>
      <c r="AF66" s="371">
        <v>15022.441000000001</v>
      </c>
      <c r="AG66" s="371">
        <v>12092.499</v>
      </c>
      <c r="AH66" s="371">
        <v>8121.4459999999999</v>
      </c>
      <c r="AI66" s="371">
        <v>8957.8029999999999</v>
      </c>
      <c r="AJ66" s="371">
        <v>11233.328</v>
      </c>
      <c r="AK66" s="371">
        <v>3467.3330000000001</v>
      </c>
      <c r="AL66" s="371">
        <v>1154.009</v>
      </c>
      <c r="AM66" s="371">
        <v>1553.279</v>
      </c>
      <c r="AN66" s="371">
        <v>1030.1389999999999</v>
      </c>
      <c r="AO66" s="371">
        <v>933.88699999999994</v>
      </c>
      <c r="AP66" s="371">
        <v>560.30899999999997</v>
      </c>
      <c r="AQ66" s="1072">
        <v>1030.1389999999999</v>
      </c>
      <c r="AR66" s="371">
        <v>0</v>
      </c>
      <c r="AS66" s="123">
        <f t="shared" ref="AS66:AS129" si="35">(AR66-AE66)/AE66</f>
        <v>-1</v>
      </c>
      <c r="AT66" s="127">
        <v>0</v>
      </c>
      <c r="AU66" s="123">
        <f t="shared" si="18"/>
        <v>-1</v>
      </c>
      <c r="AV66" s="123"/>
      <c r="AW66" s="374">
        <f t="shared" ref="AW66:AW97" si="36">IF(K66=0,0,AC66*2000/K66)</f>
        <v>3.7455375889818896</v>
      </c>
      <c r="AX66" s="374">
        <f t="shared" ref="AX66:AX97" si="37">IF(L66=0,0,AD66*2000/L66)</f>
        <v>3.7475733894260044</v>
      </c>
      <c r="AY66" s="375">
        <f t="shared" ref="AY66:AY97" si="38">IF(M66=0,0,AE66*2000/M66)</f>
        <v>3.3404383105602165</v>
      </c>
      <c r="AZ66" s="374">
        <f t="shared" ref="AZ66:AZ97" si="39">IF(N66=0,0,AF66*2000/N66)</f>
        <v>4.0485410505835988</v>
      </c>
      <c r="BA66" s="374">
        <f t="shared" ref="BA66:BA97" si="40">IF(O66=0,0,AG66*2000/O66)</f>
        <v>3.0421266212394102</v>
      </c>
      <c r="BB66" s="374">
        <f t="shared" ref="BB66:BB97" si="41">IF(P66=0,0,AH66*2000/P66)</f>
        <v>2.5869925802156102</v>
      </c>
      <c r="BC66" s="374">
        <f t="shared" ref="BC66:BC97" si="42">IF(Q66=0,0,AI66*2000/Q66)</f>
        <v>2.9937535220667639</v>
      </c>
      <c r="BD66" s="374">
        <f t="shared" ref="BD66:BD97" si="43">IF(R66=0,0,AJ66*2000/R66)</f>
        <v>2.8807146371395964</v>
      </c>
      <c r="BE66" s="374">
        <f t="shared" ref="BE66:BE97" si="44">IF(S66=0,0,AK66*2000/S66)</f>
        <v>2.5399325703143925</v>
      </c>
      <c r="BF66" s="374">
        <f t="shared" ref="BF66:BF97" si="45">IF(T66=0,0,AL66*2000/T66)</f>
        <v>2.6148678912256571</v>
      </c>
      <c r="BG66" s="374">
        <f t="shared" ref="BG66:BG97" si="46">IF(U66=0,0,AM66*2000/U66)</f>
        <v>2.4523360289114513</v>
      </c>
      <c r="BH66" s="374">
        <f t="shared" ref="BH66:BH97" si="47">IF(V66=0,0,AN66*2000/V66)</f>
        <v>2.4291789588692856</v>
      </c>
      <c r="BI66" s="374">
        <f t="shared" ref="BI66:BI97" si="48">IF(W66=0,0,AO66*2000/W66)</f>
        <v>2.228965605995989</v>
      </c>
      <c r="BJ66" s="374">
        <f t="shared" ref="BJ66:BJ97" si="49">IF(X66=0,0,AP66*2000/X66)</f>
        <v>2.1728119358712399</v>
      </c>
      <c r="BK66" s="374">
        <f t="shared" ref="BK66:BK97" si="50">IF(Y66=0,0,AR66*2000/Y66)</f>
        <v>0</v>
      </c>
      <c r="BL66" s="123">
        <f t="shared" ref="BL66:BL129" si="51">(BK66-AY66)/AY66</f>
        <v>-1</v>
      </c>
      <c r="BM66" s="220"/>
      <c r="BN66" s="220" t="s">
        <v>537</v>
      </c>
      <c r="BO66" s="220" t="s">
        <v>776</v>
      </c>
      <c r="BP66" s="220"/>
      <c r="BQ66" s="221"/>
    </row>
    <row r="67" spans="1:69" s="340" customFormat="1" ht="76.5" x14ac:dyDescent="0.2">
      <c r="A67" s="340">
        <v>66</v>
      </c>
      <c r="B67" s="370">
        <v>77</v>
      </c>
      <c r="C67" s="220"/>
      <c r="D67" s="345"/>
      <c r="E67" s="345">
        <v>2403</v>
      </c>
      <c r="F67" s="345">
        <v>2</v>
      </c>
      <c r="G67" s="220" t="s">
        <v>112</v>
      </c>
      <c r="H67" s="220" t="s">
        <v>9</v>
      </c>
      <c r="I67" s="345">
        <v>2527</v>
      </c>
      <c r="J67" s="220" t="s">
        <v>111</v>
      </c>
      <c r="K67" s="371">
        <v>36325202.140000001</v>
      </c>
      <c r="L67" s="371">
        <v>30916104.509</v>
      </c>
      <c r="M67" s="371">
        <v>32795671.772</v>
      </c>
      <c r="N67" s="371">
        <v>29034229.127999999</v>
      </c>
      <c r="O67" s="371">
        <v>34472319.806999996</v>
      </c>
      <c r="P67" s="371">
        <v>38085165.597999997</v>
      </c>
      <c r="Q67" s="371">
        <v>32763473.638999999</v>
      </c>
      <c r="R67" s="371">
        <v>25245068.964000002</v>
      </c>
      <c r="S67" s="371">
        <v>25256106.230999999</v>
      </c>
      <c r="T67" s="371">
        <v>17841249.642999999</v>
      </c>
      <c r="U67" s="371">
        <v>22432484.739</v>
      </c>
      <c r="V67" s="371">
        <v>19752787.921999998</v>
      </c>
      <c r="W67" s="371">
        <v>9651734.8859999999</v>
      </c>
      <c r="X67" s="371">
        <v>12012446.162</v>
      </c>
      <c r="Y67" s="371">
        <v>13100969.444</v>
      </c>
      <c r="Z67" s="372">
        <v>53.166666666666664</v>
      </c>
      <c r="AA67" s="123">
        <f t="shared" si="34"/>
        <v>-0.60052748621587226</v>
      </c>
      <c r="AB67" s="345"/>
      <c r="AC67" s="371">
        <v>23118.796999999999</v>
      </c>
      <c r="AD67" s="371">
        <v>19020.916000000001</v>
      </c>
      <c r="AE67" s="373">
        <v>18898.862000000001</v>
      </c>
      <c r="AF67" s="371">
        <v>16888.718000000001</v>
      </c>
      <c r="AG67" s="371">
        <v>21467.360000000001</v>
      </c>
      <c r="AH67" s="371">
        <v>23960.219000000001</v>
      </c>
      <c r="AI67" s="371">
        <v>19706.822</v>
      </c>
      <c r="AJ67" s="371">
        <v>4438.5069999999996</v>
      </c>
      <c r="AK67" s="371">
        <v>2189.3380000000002</v>
      </c>
      <c r="AL67" s="371">
        <v>1454.8009999999999</v>
      </c>
      <c r="AM67" s="371">
        <v>1727.0550000000001</v>
      </c>
      <c r="AN67" s="371">
        <v>987.19</v>
      </c>
      <c r="AO67" s="371">
        <v>138.88</v>
      </c>
      <c r="AP67" s="371">
        <v>133.21199999999999</v>
      </c>
      <c r="AQ67" s="1072">
        <v>987.19</v>
      </c>
      <c r="AR67" s="371">
        <v>191.69399999999999</v>
      </c>
      <c r="AS67" s="123">
        <f t="shared" si="35"/>
        <v>-0.9898568495817367</v>
      </c>
      <c r="AT67" s="127">
        <v>76.203999999999994</v>
      </c>
      <c r="AU67" s="123">
        <f t="shared" si="18"/>
        <v>-0.99596779954263903</v>
      </c>
      <c r="AV67" s="123"/>
      <c r="AW67" s="374">
        <f t="shared" si="36"/>
        <v>1.2728791933984815</v>
      </c>
      <c r="AX67" s="374">
        <f t="shared" si="37"/>
        <v>1.2304859426557322</v>
      </c>
      <c r="AY67" s="375">
        <f t="shared" si="38"/>
        <v>1.1525217188040835</v>
      </c>
      <c r="AZ67" s="374">
        <f t="shared" si="39"/>
        <v>1.1633660343138146</v>
      </c>
      <c r="BA67" s="374">
        <f t="shared" si="40"/>
        <v>1.2454839198631946</v>
      </c>
      <c r="BB67" s="374">
        <f t="shared" si="41"/>
        <v>1.258244181102274</v>
      </c>
      <c r="BC67" s="374">
        <f t="shared" si="42"/>
        <v>1.2029751312169772</v>
      </c>
      <c r="BD67" s="374">
        <f t="shared" si="43"/>
        <v>0.35163358090480196</v>
      </c>
      <c r="BE67" s="374">
        <f t="shared" si="44"/>
        <v>0.17337098442457055</v>
      </c>
      <c r="BF67" s="374">
        <f t="shared" si="45"/>
        <v>0.16308285900486685</v>
      </c>
      <c r="BG67" s="374">
        <f t="shared" si="46"/>
        <v>0.15397803855383244</v>
      </c>
      <c r="BH67" s="374">
        <f t="shared" si="47"/>
        <v>9.9954497957273222E-2</v>
      </c>
      <c r="BI67" s="374">
        <f t="shared" si="48"/>
        <v>2.8778245909229797E-2</v>
      </c>
      <c r="BJ67" s="374">
        <f t="shared" si="49"/>
        <v>2.2178996384833078E-2</v>
      </c>
      <c r="BK67" s="374">
        <f t="shared" si="50"/>
        <v>2.9264093900744463E-2</v>
      </c>
      <c r="BL67" s="123">
        <f t="shared" si="51"/>
        <v>-0.97460863997330094</v>
      </c>
      <c r="BM67" s="220" t="s">
        <v>334</v>
      </c>
      <c r="BN67" s="220" t="s">
        <v>538</v>
      </c>
      <c r="BO67" s="220"/>
      <c r="BP67" s="220"/>
      <c r="BQ67" s="221"/>
    </row>
    <row r="68" spans="1:69" s="340" customFormat="1" ht="63.75" x14ac:dyDescent="0.2">
      <c r="A68" s="340">
        <v>67</v>
      </c>
      <c r="B68" s="370">
        <v>78</v>
      </c>
      <c r="C68" s="220"/>
      <c r="D68" s="345"/>
      <c r="E68" s="345">
        <v>2408</v>
      </c>
      <c r="F68" s="345">
        <v>2</v>
      </c>
      <c r="G68" s="220" t="s">
        <v>114</v>
      </c>
      <c r="H68" s="220" t="s">
        <v>9</v>
      </c>
      <c r="I68" s="345">
        <v>2836</v>
      </c>
      <c r="J68" s="220" t="s">
        <v>115</v>
      </c>
      <c r="K68" s="371">
        <v>16617263.066</v>
      </c>
      <c r="L68" s="371">
        <v>13389290.179</v>
      </c>
      <c r="M68" s="371">
        <v>12182430.123</v>
      </c>
      <c r="N68" s="371">
        <v>13636835.426000001</v>
      </c>
      <c r="O68" s="371">
        <v>13104787.560000001</v>
      </c>
      <c r="P68" s="371">
        <v>15999150.108999999</v>
      </c>
      <c r="Q68" s="371">
        <v>15440558.492000001</v>
      </c>
      <c r="R68" s="371">
        <v>12253529.578</v>
      </c>
      <c r="S68" s="371">
        <v>12519945.460000001</v>
      </c>
      <c r="T68" s="371">
        <v>8580108.6089999992</v>
      </c>
      <c r="U68" s="371">
        <v>9206852.9360000007</v>
      </c>
      <c r="V68" s="371">
        <v>4606209.4630000005</v>
      </c>
      <c r="W68" s="371">
        <v>2326391.4900000002</v>
      </c>
      <c r="X68" s="371">
        <v>1950459.9539999999</v>
      </c>
      <c r="Y68" s="371">
        <v>3920061.679</v>
      </c>
      <c r="Z68" s="372">
        <v>60</v>
      </c>
      <c r="AA68" s="123">
        <f t="shared" si="34"/>
        <v>-0.67822005630887539</v>
      </c>
      <c r="AB68" s="345"/>
      <c r="AC68" s="371">
        <v>8369.5190000000002</v>
      </c>
      <c r="AD68" s="371">
        <v>6361.2079999999996</v>
      </c>
      <c r="AE68" s="373">
        <v>5953.6869999999999</v>
      </c>
      <c r="AF68" s="371">
        <v>6672.7939999999999</v>
      </c>
      <c r="AG68" s="371">
        <v>6341.2790000000005</v>
      </c>
      <c r="AH68" s="371">
        <v>8019.4049999999997</v>
      </c>
      <c r="AI68" s="371">
        <v>6996.75</v>
      </c>
      <c r="AJ68" s="371">
        <v>5500.174</v>
      </c>
      <c r="AK68" s="371">
        <v>6708.049</v>
      </c>
      <c r="AL68" s="371">
        <v>4022.4949999999999</v>
      </c>
      <c r="AM68" s="371">
        <v>3825.7429999999999</v>
      </c>
      <c r="AN68" s="371">
        <v>259.82499999999999</v>
      </c>
      <c r="AO68" s="371">
        <v>54.116999999999997</v>
      </c>
      <c r="AP68" s="371">
        <v>40.503</v>
      </c>
      <c r="AQ68" s="1072">
        <v>259.82499999999999</v>
      </c>
      <c r="AR68" s="371">
        <v>87.596999999999994</v>
      </c>
      <c r="AS68" s="123">
        <f t="shared" si="35"/>
        <v>-0.98528693228246633</v>
      </c>
      <c r="AT68" s="127">
        <v>19.898</v>
      </c>
      <c r="AU68" s="123">
        <f t="shared" si="18"/>
        <v>-0.99665786931694589</v>
      </c>
      <c r="AV68" s="123"/>
      <c r="AW68" s="374">
        <f t="shared" si="36"/>
        <v>1.0073282184627119</v>
      </c>
      <c r="AX68" s="374">
        <f t="shared" si="37"/>
        <v>0.95019346282852712</v>
      </c>
      <c r="AY68" s="375">
        <f t="shared" si="38"/>
        <v>0.97742190021014741</v>
      </c>
      <c r="AZ68" s="374">
        <f t="shared" si="39"/>
        <v>0.97864259434819401</v>
      </c>
      <c r="BA68" s="374">
        <f t="shared" si="40"/>
        <v>0.96778051089597361</v>
      </c>
      <c r="BB68" s="374">
        <f t="shared" si="41"/>
        <v>1.0024788748608398</v>
      </c>
      <c r="BC68" s="374">
        <f t="shared" si="42"/>
        <v>0.90628198502342094</v>
      </c>
      <c r="BD68" s="374">
        <f t="shared" si="43"/>
        <v>0.89772893026267608</v>
      </c>
      <c r="BE68" s="374">
        <f t="shared" si="44"/>
        <v>1.0715779907239307</v>
      </c>
      <c r="BF68" s="374">
        <f t="shared" si="45"/>
        <v>0.93763265322321288</v>
      </c>
      <c r="BG68" s="374">
        <f t="shared" si="46"/>
        <v>0.83106421414441056</v>
      </c>
      <c r="BH68" s="374">
        <f t="shared" si="47"/>
        <v>0.11281510408377188</v>
      </c>
      <c r="BI68" s="374">
        <f t="shared" si="48"/>
        <v>4.6524413653180954E-2</v>
      </c>
      <c r="BJ68" s="374">
        <f t="shared" si="49"/>
        <v>4.1531742209765979E-2</v>
      </c>
      <c r="BK68" s="374">
        <f t="shared" si="50"/>
        <v>4.4691643740843293E-2</v>
      </c>
      <c r="BL68" s="123">
        <f t="shared" si="51"/>
        <v>-0.95427599511404992</v>
      </c>
      <c r="BM68" s="220" t="s">
        <v>335</v>
      </c>
      <c r="BN68" s="220" t="s">
        <v>539</v>
      </c>
      <c r="BO68" s="220"/>
      <c r="BP68" s="220"/>
      <c r="BQ68" s="221"/>
    </row>
    <row r="69" spans="1:69" s="340" customFormat="1" ht="63.75" x14ac:dyDescent="0.2">
      <c r="A69" s="340">
        <v>68</v>
      </c>
      <c r="B69" s="370">
        <v>79</v>
      </c>
      <c r="C69" s="220"/>
      <c r="D69" s="345"/>
      <c r="E69" s="345"/>
      <c r="F69" s="345">
        <v>1</v>
      </c>
      <c r="G69" s="220"/>
      <c r="H69" s="220"/>
      <c r="I69" s="345">
        <v>8002</v>
      </c>
      <c r="J69" s="220" t="s">
        <v>113</v>
      </c>
      <c r="K69" s="371">
        <v>16594760.960000001</v>
      </c>
      <c r="L69" s="371">
        <v>15154606.266000001</v>
      </c>
      <c r="M69" s="371">
        <v>16829587.158</v>
      </c>
      <c r="N69" s="371">
        <v>12226321.677999999</v>
      </c>
      <c r="O69" s="371">
        <v>10955899.369999999</v>
      </c>
      <c r="P69" s="371">
        <v>17813463.425000001</v>
      </c>
      <c r="Q69" s="371">
        <v>16655582.057</v>
      </c>
      <c r="R69" s="371">
        <v>19624581.607999999</v>
      </c>
      <c r="S69" s="371">
        <v>11746436.041999999</v>
      </c>
      <c r="T69" s="371">
        <v>7168752.0020000003</v>
      </c>
      <c r="U69" s="371">
        <v>11628949.038000001</v>
      </c>
      <c r="V69" s="371">
        <v>5314491.7460000003</v>
      </c>
      <c r="W69" s="371">
        <v>2843743.057</v>
      </c>
      <c r="X69" s="371">
        <v>1659705.108</v>
      </c>
      <c r="Y69" s="371">
        <v>2213220.41</v>
      </c>
      <c r="Z69" s="372">
        <v>95</v>
      </c>
      <c r="AA69" s="123">
        <f t="shared" si="34"/>
        <v>-0.86849229341030276</v>
      </c>
      <c r="AB69" s="345"/>
      <c r="AC69" s="371">
        <v>8440.893</v>
      </c>
      <c r="AD69" s="371">
        <v>7074.1989999999996</v>
      </c>
      <c r="AE69" s="373">
        <v>8308.0439999999999</v>
      </c>
      <c r="AF69" s="371">
        <v>5813.9210000000003</v>
      </c>
      <c r="AG69" s="371">
        <v>5167.7020000000002</v>
      </c>
      <c r="AH69" s="371">
        <v>8723.2710000000006</v>
      </c>
      <c r="AI69" s="371">
        <v>7520.3670000000002</v>
      </c>
      <c r="AJ69" s="371">
        <v>8833.3610000000008</v>
      </c>
      <c r="AK69" s="371">
        <v>6239.72</v>
      </c>
      <c r="AL69" s="371">
        <v>3318.22</v>
      </c>
      <c r="AM69" s="371">
        <v>4738.0659999999998</v>
      </c>
      <c r="AN69" s="371">
        <v>311.67200000000003</v>
      </c>
      <c r="AO69" s="371">
        <v>104.496</v>
      </c>
      <c r="AP69" s="371">
        <v>29.734999999999999</v>
      </c>
      <c r="AQ69" s="1072">
        <v>311.67200000000003</v>
      </c>
      <c r="AR69" s="371">
        <v>50.542999999999999</v>
      </c>
      <c r="AS69" s="123">
        <f t="shared" si="35"/>
        <v>-0.99391637791037224</v>
      </c>
      <c r="AT69" s="127">
        <v>33.866</v>
      </c>
      <c r="AU69" s="123">
        <f t="shared" ref="AU69:AU132" si="52">(AT69-AE69)/AE69</f>
        <v>-0.99592370959999732</v>
      </c>
      <c r="AV69" s="123"/>
      <c r="AW69" s="374">
        <f t="shared" si="36"/>
        <v>1.0172961238002671</v>
      </c>
      <c r="AX69" s="374">
        <f t="shared" si="37"/>
        <v>0.93360380016883238</v>
      </c>
      <c r="AY69" s="375">
        <f t="shared" si="38"/>
        <v>0.98731405850924203</v>
      </c>
      <c r="AZ69" s="374">
        <f t="shared" si="39"/>
        <v>0.95104989924509331</v>
      </c>
      <c r="BA69" s="374">
        <f t="shared" si="40"/>
        <v>0.94336426896188263</v>
      </c>
      <c r="BB69" s="374">
        <f t="shared" si="41"/>
        <v>0.9794020165396331</v>
      </c>
      <c r="BC69" s="374">
        <f t="shared" si="42"/>
        <v>0.90304463383665945</v>
      </c>
      <c r="BD69" s="374">
        <f t="shared" si="43"/>
        <v>0.90023432615746191</v>
      </c>
      <c r="BE69" s="374">
        <f t="shared" si="44"/>
        <v>1.0624022431466962</v>
      </c>
      <c r="BF69" s="374">
        <f t="shared" si="45"/>
        <v>0.92574551304725128</v>
      </c>
      <c r="BG69" s="374">
        <f t="shared" si="46"/>
        <v>0.8148743251892131</v>
      </c>
      <c r="BH69" s="374">
        <f t="shared" si="47"/>
        <v>0.11729136666157501</v>
      </c>
      <c r="BI69" s="374">
        <f t="shared" si="48"/>
        <v>7.3491871737693351E-2</v>
      </c>
      <c r="BJ69" s="374">
        <f t="shared" si="49"/>
        <v>3.5831666549284366E-2</v>
      </c>
      <c r="BK69" s="374">
        <f t="shared" si="50"/>
        <v>4.5673715795888574E-2</v>
      </c>
      <c r="BL69" s="123">
        <f t="shared" si="51"/>
        <v>-0.95373942525962629</v>
      </c>
      <c r="BM69" s="220" t="s">
        <v>335</v>
      </c>
      <c r="BN69" s="220" t="s">
        <v>539</v>
      </c>
      <c r="BO69" s="220"/>
      <c r="BP69" s="220"/>
      <c r="BQ69" s="221"/>
    </row>
    <row r="70" spans="1:69" s="340" customFormat="1" ht="38.25" x14ac:dyDescent="0.2">
      <c r="A70" s="340">
        <v>69</v>
      </c>
      <c r="B70" s="370">
        <v>80</v>
      </c>
      <c r="C70" s="220" t="s">
        <v>118</v>
      </c>
      <c r="D70" s="345">
        <v>36</v>
      </c>
      <c r="E70" s="345">
        <v>2480</v>
      </c>
      <c r="F70" s="345">
        <v>4</v>
      </c>
      <c r="G70" s="220" t="s">
        <v>117</v>
      </c>
      <c r="H70" s="220" t="s">
        <v>40</v>
      </c>
      <c r="I70" s="345">
        <v>3136</v>
      </c>
      <c r="J70" s="220" t="s">
        <v>116</v>
      </c>
      <c r="K70" s="371">
        <v>17842703.75</v>
      </c>
      <c r="L70" s="371">
        <v>15677414.300000001</v>
      </c>
      <c r="M70" s="371">
        <v>17383626.899999999</v>
      </c>
      <c r="N70" s="371">
        <v>14618900.425000001</v>
      </c>
      <c r="O70" s="371">
        <v>12762991.425000001</v>
      </c>
      <c r="P70" s="371">
        <v>13315923.699999999</v>
      </c>
      <c r="Q70" s="371">
        <v>16191954.824999999</v>
      </c>
      <c r="R70" s="371">
        <v>15949677.27</v>
      </c>
      <c r="S70" s="371">
        <v>16401970.888</v>
      </c>
      <c r="T70" s="371">
        <v>12576757.181</v>
      </c>
      <c r="U70" s="371">
        <v>10354382.363</v>
      </c>
      <c r="V70" s="371">
        <v>5912299.949</v>
      </c>
      <c r="W70" s="371">
        <v>2096727.0260000001</v>
      </c>
      <c r="X70" s="371">
        <v>0</v>
      </c>
      <c r="Y70" s="371">
        <v>28015.535</v>
      </c>
      <c r="Z70" s="372">
        <v>71</v>
      </c>
      <c r="AA70" s="123">
        <f t="shared" si="34"/>
        <v>-0.99838839528936274</v>
      </c>
      <c r="AB70" s="345"/>
      <c r="AC70" s="371">
        <v>8469.6029999999992</v>
      </c>
      <c r="AD70" s="371">
        <v>7693.82</v>
      </c>
      <c r="AE70" s="373">
        <v>8329.6</v>
      </c>
      <c r="AF70" s="371">
        <v>6949.4279999999999</v>
      </c>
      <c r="AG70" s="371">
        <v>6092.4660000000003</v>
      </c>
      <c r="AH70" s="371">
        <v>6258.1689999999999</v>
      </c>
      <c r="AI70" s="371">
        <v>7452.1570000000002</v>
      </c>
      <c r="AJ70" s="371">
        <v>7125.567</v>
      </c>
      <c r="AK70" s="371">
        <v>7670.1809999999996</v>
      </c>
      <c r="AL70" s="371">
        <v>5935.6019999999999</v>
      </c>
      <c r="AM70" s="371">
        <v>5003.9390000000003</v>
      </c>
      <c r="AN70" s="371">
        <v>2902.33</v>
      </c>
      <c r="AO70" s="371">
        <v>940.57399999999996</v>
      </c>
      <c r="AP70" s="371">
        <v>0</v>
      </c>
      <c r="AQ70" s="1072">
        <v>2902.33</v>
      </c>
      <c r="AR70" s="371">
        <v>8.0000000000000002E-3</v>
      </c>
      <c r="AS70" s="123">
        <f t="shared" si="35"/>
        <v>-0.99999903956972724</v>
      </c>
      <c r="AT70" s="127">
        <v>20.170000000000002</v>
      </c>
      <c r="AU70" s="123">
        <f t="shared" si="52"/>
        <v>-0.99757851517479834</v>
      </c>
      <c r="AV70" s="123"/>
      <c r="AW70" s="374">
        <f t="shared" si="36"/>
        <v>0.94936318157498967</v>
      </c>
      <c r="AX70" s="374">
        <f t="shared" si="37"/>
        <v>0.9815164481556119</v>
      </c>
      <c r="AY70" s="375">
        <f t="shared" si="38"/>
        <v>0.95832705659369632</v>
      </c>
      <c r="AZ70" s="374">
        <f t="shared" si="39"/>
        <v>0.95074565089939034</v>
      </c>
      <c r="BA70" s="374">
        <f t="shared" si="40"/>
        <v>0.95470815534141118</v>
      </c>
      <c r="BB70" s="374">
        <f t="shared" si="41"/>
        <v>0.93995266734668959</v>
      </c>
      <c r="BC70" s="374">
        <f t="shared" si="42"/>
        <v>0.92047650583783058</v>
      </c>
      <c r="BD70" s="374">
        <f t="shared" si="43"/>
        <v>0.89350610415203724</v>
      </c>
      <c r="BE70" s="374">
        <f t="shared" si="44"/>
        <v>0.93527552906604083</v>
      </c>
      <c r="BF70" s="374">
        <f t="shared" si="45"/>
        <v>0.94390023033394521</v>
      </c>
      <c r="BG70" s="374">
        <f t="shared" si="46"/>
        <v>0.96653548701869585</v>
      </c>
      <c r="BH70" s="374">
        <f t="shared" si="47"/>
        <v>0.98179389578869281</v>
      </c>
      <c r="BI70" s="374">
        <f t="shared" si="48"/>
        <v>0.89718307470321124</v>
      </c>
      <c r="BJ70" s="374">
        <f t="shared" si="49"/>
        <v>0</v>
      </c>
      <c r="BK70" s="374">
        <f t="shared" si="50"/>
        <v>5.7111170641574395E-4</v>
      </c>
      <c r="BL70" s="123">
        <f t="shared" si="51"/>
        <v>-0.99940405344659078</v>
      </c>
      <c r="BM70" s="220"/>
      <c r="BN70" s="220" t="s">
        <v>497</v>
      </c>
      <c r="BO70" s="220"/>
      <c r="BP70" s="381" t="s">
        <v>634</v>
      </c>
      <c r="BQ70" s="221"/>
    </row>
    <row r="71" spans="1:69" s="340" customFormat="1" ht="63.75" x14ac:dyDescent="0.2">
      <c r="A71" s="340">
        <v>70</v>
      </c>
      <c r="B71" s="370">
        <v>81</v>
      </c>
      <c r="C71" s="220"/>
      <c r="D71" s="345"/>
      <c r="E71" s="345">
        <v>2516</v>
      </c>
      <c r="F71" s="345">
        <v>3</v>
      </c>
      <c r="G71" s="220" t="s">
        <v>120</v>
      </c>
      <c r="H71" s="220" t="s">
        <v>40</v>
      </c>
      <c r="I71" s="345">
        <v>8042</v>
      </c>
      <c r="J71" s="220" t="s">
        <v>119</v>
      </c>
      <c r="K71" s="371">
        <v>18132985.875</v>
      </c>
      <c r="L71" s="371">
        <v>17940038.024999999</v>
      </c>
      <c r="M71" s="371">
        <v>14196800.725</v>
      </c>
      <c r="N71" s="371">
        <v>18205644.550000001</v>
      </c>
      <c r="O71" s="371">
        <v>13315648.1</v>
      </c>
      <c r="P71" s="371">
        <v>18367371.925000001</v>
      </c>
      <c r="Q71" s="371">
        <v>17283473.899999999</v>
      </c>
      <c r="R71" s="371">
        <v>10714457.074999999</v>
      </c>
      <c r="S71" s="371">
        <v>10550479.025</v>
      </c>
      <c r="T71" s="371">
        <v>7195012.2750000004</v>
      </c>
      <c r="U71" s="371">
        <v>14903673.199999999</v>
      </c>
      <c r="V71" s="371">
        <v>11644295.85</v>
      </c>
      <c r="W71" s="371">
        <v>10301791.425000001</v>
      </c>
      <c r="X71" s="371">
        <v>6699273.2999999998</v>
      </c>
      <c r="Y71" s="371">
        <v>7321030.3499999996</v>
      </c>
      <c r="Z71" s="372">
        <v>96</v>
      </c>
      <c r="AA71" s="123">
        <f t="shared" si="34"/>
        <v>-0.48431829876234317</v>
      </c>
      <c r="AB71" s="345"/>
      <c r="AC71" s="371">
        <v>9660.9490000000005</v>
      </c>
      <c r="AD71" s="371">
        <v>9568.0229999999992</v>
      </c>
      <c r="AE71" s="373">
        <v>7406.8680000000004</v>
      </c>
      <c r="AF71" s="371">
        <v>9144.8459999999995</v>
      </c>
      <c r="AG71" s="371">
        <v>6333.1750000000002</v>
      </c>
      <c r="AH71" s="371">
        <v>5829.5209999999997</v>
      </c>
      <c r="AI71" s="371">
        <v>3986.8229999999999</v>
      </c>
      <c r="AJ71" s="371">
        <v>2957.1390000000001</v>
      </c>
      <c r="AK71" s="371">
        <v>1828.1</v>
      </c>
      <c r="AL71" s="371">
        <v>806.07</v>
      </c>
      <c r="AM71" s="371">
        <v>184.49100000000001</v>
      </c>
      <c r="AN71" s="371">
        <v>270.39699999999999</v>
      </c>
      <c r="AO71" s="371">
        <v>269.488</v>
      </c>
      <c r="AP71" s="371">
        <v>309.98200000000003</v>
      </c>
      <c r="AQ71" s="1088"/>
      <c r="AR71" s="371">
        <v>522.07000000000005</v>
      </c>
      <c r="AS71" s="123">
        <f t="shared" si="35"/>
        <v>-0.92951541731268872</v>
      </c>
      <c r="AT71" s="127">
        <v>686.553</v>
      </c>
      <c r="AU71" s="123">
        <f t="shared" si="52"/>
        <v>-0.90730859521190332</v>
      </c>
      <c r="AV71" s="123"/>
      <c r="AW71" s="374">
        <f t="shared" si="36"/>
        <v>1.0655662632285594</v>
      </c>
      <c r="AX71" s="374">
        <f t="shared" si="37"/>
        <v>1.066666969899023</v>
      </c>
      <c r="AY71" s="375">
        <f t="shared" si="38"/>
        <v>1.0434559367952247</v>
      </c>
      <c r="AZ71" s="374">
        <f t="shared" si="39"/>
        <v>1.004616559977823</v>
      </c>
      <c r="BA71" s="374">
        <f t="shared" si="40"/>
        <v>0.95123796490236179</v>
      </c>
      <c r="BB71" s="374">
        <f t="shared" si="41"/>
        <v>0.63476920092910893</v>
      </c>
      <c r="BC71" s="374">
        <f t="shared" si="42"/>
        <v>0.46134510030416981</v>
      </c>
      <c r="BD71" s="374">
        <f t="shared" si="43"/>
        <v>0.55199045164871319</v>
      </c>
      <c r="BE71" s="374">
        <f t="shared" si="44"/>
        <v>0.34654350682432639</v>
      </c>
      <c r="BF71" s="374">
        <f t="shared" si="45"/>
        <v>0.22406355102431008</v>
      </c>
      <c r="BG71" s="374">
        <f t="shared" si="46"/>
        <v>2.475778924084299E-2</v>
      </c>
      <c r="BH71" s="374">
        <f t="shared" si="47"/>
        <v>4.6442825480082592E-2</v>
      </c>
      <c r="BI71" s="374">
        <f t="shared" si="48"/>
        <v>5.231866747874872E-2</v>
      </c>
      <c r="BJ71" s="374">
        <f t="shared" si="49"/>
        <v>9.254197765002363E-2</v>
      </c>
      <c r="BK71" s="374">
        <f t="shared" si="50"/>
        <v>0.14262200128701832</v>
      </c>
      <c r="BL71" s="123">
        <f t="shared" si="51"/>
        <v>-0.86331765793095727</v>
      </c>
      <c r="BM71" s="220"/>
      <c r="BN71" s="220" t="s">
        <v>540</v>
      </c>
      <c r="BO71" s="220"/>
      <c r="BP71" s="381" t="s">
        <v>635</v>
      </c>
      <c r="BQ71" s="221"/>
    </row>
    <row r="72" spans="1:69" s="340" customFormat="1" ht="25.5" x14ac:dyDescent="0.2">
      <c r="A72" s="340">
        <v>71</v>
      </c>
      <c r="B72" s="370">
        <v>82</v>
      </c>
      <c r="C72" s="220"/>
      <c r="D72" s="345"/>
      <c r="E72" s="345">
        <v>2526</v>
      </c>
      <c r="F72" s="345" t="s">
        <v>360</v>
      </c>
      <c r="G72" s="220" t="s">
        <v>122</v>
      </c>
      <c r="H72" s="220" t="s">
        <v>9</v>
      </c>
      <c r="I72" s="345">
        <v>3809</v>
      </c>
      <c r="J72" s="220" t="s">
        <v>121</v>
      </c>
      <c r="K72" s="371">
        <v>10566337.325999999</v>
      </c>
      <c r="L72" s="371">
        <v>9719641.7769999988</v>
      </c>
      <c r="M72" s="371">
        <v>10324267.693</v>
      </c>
      <c r="N72" s="371">
        <v>10200634.341</v>
      </c>
      <c r="O72" s="371">
        <v>8065325.6129999999</v>
      </c>
      <c r="P72" s="371">
        <v>7815803.7880000006</v>
      </c>
      <c r="Q72" s="371">
        <v>6353825.4409999996</v>
      </c>
      <c r="R72" s="371">
        <v>5995674.7580000004</v>
      </c>
      <c r="S72" s="371">
        <v>4581689.7810000004</v>
      </c>
      <c r="T72" s="371">
        <v>2679831.1430000002</v>
      </c>
      <c r="U72" s="371">
        <v>2854723.12</v>
      </c>
      <c r="V72" s="371">
        <v>118158.505</v>
      </c>
      <c r="W72" s="371">
        <v>0</v>
      </c>
      <c r="X72" s="371">
        <v>0</v>
      </c>
      <c r="Y72" s="371">
        <v>0</v>
      </c>
      <c r="Z72" s="372">
        <v>78</v>
      </c>
      <c r="AA72" s="123">
        <f t="shared" si="34"/>
        <v>-1</v>
      </c>
      <c r="AB72" s="345"/>
      <c r="AC72" s="371">
        <v>17490.332999999999</v>
      </c>
      <c r="AD72" s="371">
        <v>15661.156999999999</v>
      </c>
      <c r="AE72" s="373">
        <v>15071.103999999999</v>
      </c>
      <c r="AF72" s="371">
        <v>14242.876</v>
      </c>
      <c r="AG72" s="371">
        <v>11590.883000000002</v>
      </c>
      <c r="AH72" s="371">
        <v>11078.602999999999</v>
      </c>
      <c r="AI72" s="371">
        <v>8735.866</v>
      </c>
      <c r="AJ72" s="371">
        <v>7930.9470000000001</v>
      </c>
      <c r="AK72" s="371">
        <v>6232.5619999999999</v>
      </c>
      <c r="AL72" s="371">
        <v>2193.152</v>
      </c>
      <c r="AM72" s="371">
        <v>378.83699999999999</v>
      </c>
      <c r="AN72" s="371">
        <v>20.878</v>
      </c>
      <c r="AO72" s="371">
        <v>0</v>
      </c>
      <c r="AP72" s="371">
        <v>0</v>
      </c>
      <c r="AQ72" s="1088"/>
      <c r="AR72" s="371">
        <v>0</v>
      </c>
      <c r="AS72" s="123">
        <f t="shared" si="35"/>
        <v>-1</v>
      </c>
      <c r="AT72" s="127">
        <v>0</v>
      </c>
      <c r="AU72" s="123">
        <f t="shared" si="52"/>
        <v>-1</v>
      </c>
      <c r="AV72" s="123"/>
      <c r="AW72" s="374">
        <f t="shared" si="36"/>
        <v>3.3105763066947538</v>
      </c>
      <c r="AX72" s="374">
        <f t="shared" si="37"/>
        <v>3.2225790536971561</v>
      </c>
      <c r="AY72" s="375">
        <f t="shared" si="38"/>
        <v>2.9195492500099398</v>
      </c>
      <c r="AZ72" s="374">
        <f t="shared" si="39"/>
        <v>2.7925471149873071</v>
      </c>
      <c r="BA72" s="374">
        <f t="shared" si="40"/>
        <v>2.8742504781995097</v>
      </c>
      <c r="BB72" s="374">
        <f t="shared" si="41"/>
        <v>2.8349235217520534</v>
      </c>
      <c r="BC72" s="374">
        <f t="shared" si="42"/>
        <v>2.7497972933373824</v>
      </c>
      <c r="BD72" s="374">
        <f t="shared" si="43"/>
        <v>2.6455561117346384</v>
      </c>
      <c r="BE72" s="374">
        <f t="shared" si="44"/>
        <v>2.7206390209333118</v>
      </c>
      <c r="BF72" s="374">
        <f t="shared" si="45"/>
        <v>1.6367837247721693</v>
      </c>
      <c r="BG72" s="374">
        <f t="shared" si="46"/>
        <v>0.26541067842684513</v>
      </c>
      <c r="BH72" s="374">
        <f t="shared" si="47"/>
        <v>0.35338971155736948</v>
      </c>
      <c r="BI72" s="374">
        <f t="shared" si="48"/>
        <v>0</v>
      </c>
      <c r="BJ72" s="374">
        <f t="shared" si="49"/>
        <v>0</v>
      </c>
      <c r="BK72" s="374">
        <f t="shared" si="50"/>
        <v>0</v>
      </c>
      <c r="BL72" s="123">
        <f t="shared" si="51"/>
        <v>-1</v>
      </c>
      <c r="BM72" s="220" t="s">
        <v>335</v>
      </c>
      <c r="BN72" s="220" t="s">
        <v>452</v>
      </c>
      <c r="BO72" s="220" t="s">
        <v>776</v>
      </c>
      <c r="BP72" s="381" t="s">
        <v>636</v>
      </c>
      <c r="BQ72" s="221"/>
    </row>
    <row r="73" spans="1:69" s="340" customFormat="1" ht="38.25" x14ac:dyDescent="0.2">
      <c r="A73" s="340">
        <v>72</v>
      </c>
      <c r="B73" s="370">
        <v>83</v>
      </c>
      <c r="C73" s="220"/>
      <c r="D73" s="345"/>
      <c r="E73" s="345">
        <v>2527</v>
      </c>
      <c r="F73" s="345">
        <v>6</v>
      </c>
      <c r="G73" s="220" t="s">
        <v>124</v>
      </c>
      <c r="H73" s="220" t="s">
        <v>9</v>
      </c>
      <c r="I73" s="345">
        <v>3942</v>
      </c>
      <c r="J73" s="220" t="s">
        <v>123</v>
      </c>
      <c r="K73" s="371">
        <v>8485523.9000000004</v>
      </c>
      <c r="L73" s="371">
        <v>8365555.9249999998</v>
      </c>
      <c r="M73" s="371">
        <v>8800191.625</v>
      </c>
      <c r="N73" s="371">
        <v>7578954.4179999996</v>
      </c>
      <c r="O73" s="371">
        <v>7055093.7000000002</v>
      </c>
      <c r="P73" s="371">
        <v>7003111.5789999999</v>
      </c>
      <c r="Q73" s="371">
        <v>5056598.6789999995</v>
      </c>
      <c r="R73" s="371">
        <v>7082666.2010000004</v>
      </c>
      <c r="S73" s="371">
        <v>6707594.6069999998</v>
      </c>
      <c r="T73" s="371">
        <v>4409206.6749999998</v>
      </c>
      <c r="U73" s="371">
        <v>5838307.2450000001</v>
      </c>
      <c r="V73" s="371">
        <v>1104779.919</v>
      </c>
      <c r="W73" s="371">
        <v>0</v>
      </c>
      <c r="X73" s="371">
        <v>0</v>
      </c>
      <c r="Y73" s="371">
        <v>0</v>
      </c>
      <c r="Z73" s="372">
        <v>80</v>
      </c>
      <c r="AA73" s="123">
        <f t="shared" si="34"/>
        <v>-1</v>
      </c>
      <c r="AB73" s="345"/>
      <c r="AC73" s="371">
        <v>12818.058000000001</v>
      </c>
      <c r="AD73" s="371">
        <v>12771.880999999999</v>
      </c>
      <c r="AE73" s="373">
        <v>13369.98</v>
      </c>
      <c r="AF73" s="371">
        <v>12811.736000000001</v>
      </c>
      <c r="AG73" s="371">
        <v>12001.749</v>
      </c>
      <c r="AH73" s="371">
        <v>10243.877</v>
      </c>
      <c r="AI73" s="371">
        <v>8027.3639999999996</v>
      </c>
      <c r="AJ73" s="371">
        <v>2332.5079999999998</v>
      </c>
      <c r="AK73" s="371">
        <v>447.92099999999999</v>
      </c>
      <c r="AL73" s="371">
        <v>371.43400000000003</v>
      </c>
      <c r="AM73" s="371">
        <v>448.86500000000001</v>
      </c>
      <c r="AN73" s="371">
        <v>80.256</v>
      </c>
      <c r="AO73" s="371">
        <v>0</v>
      </c>
      <c r="AP73" s="371">
        <v>0</v>
      </c>
      <c r="AQ73" s="1072">
        <v>80.256</v>
      </c>
      <c r="AR73" s="371">
        <v>0</v>
      </c>
      <c r="AS73" s="123">
        <f t="shared" si="35"/>
        <v>-1</v>
      </c>
      <c r="AT73" s="127">
        <v>0</v>
      </c>
      <c r="AU73" s="123">
        <f t="shared" si="52"/>
        <v>-1</v>
      </c>
      <c r="AV73" s="123"/>
      <c r="AW73" s="374">
        <f t="shared" si="36"/>
        <v>3.0211588939134328</v>
      </c>
      <c r="AX73" s="374">
        <f t="shared" si="37"/>
        <v>3.0534446519763119</v>
      </c>
      <c r="AY73" s="375">
        <f t="shared" si="38"/>
        <v>3.0385656516882951</v>
      </c>
      <c r="AZ73" s="374">
        <f t="shared" si="39"/>
        <v>3.3808716330506372</v>
      </c>
      <c r="BA73" s="374">
        <f t="shared" si="40"/>
        <v>3.4022932962605443</v>
      </c>
      <c r="BB73" s="374">
        <f t="shared" si="41"/>
        <v>2.9255215726443589</v>
      </c>
      <c r="BC73" s="374">
        <f t="shared" si="42"/>
        <v>3.1750053779579375</v>
      </c>
      <c r="BD73" s="374">
        <f t="shared" si="43"/>
        <v>0.65865252824442688</v>
      </c>
      <c r="BE73" s="374">
        <f t="shared" si="44"/>
        <v>0.13355637191685757</v>
      </c>
      <c r="BF73" s="374">
        <f t="shared" si="45"/>
        <v>0.16848110210211456</v>
      </c>
      <c r="BG73" s="374">
        <f t="shared" si="46"/>
        <v>0.15376546014580292</v>
      </c>
      <c r="BH73" s="374">
        <f t="shared" si="47"/>
        <v>0.14528866540703297</v>
      </c>
      <c r="BI73" s="374">
        <f t="shared" si="48"/>
        <v>0</v>
      </c>
      <c r="BJ73" s="374">
        <f t="shared" si="49"/>
        <v>0</v>
      </c>
      <c r="BK73" s="374">
        <f t="shared" si="50"/>
        <v>0</v>
      </c>
      <c r="BL73" s="123">
        <f t="shared" si="51"/>
        <v>-1</v>
      </c>
      <c r="BM73" s="220" t="s">
        <v>336</v>
      </c>
      <c r="BN73" s="220" t="s">
        <v>451</v>
      </c>
      <c r="BO73" s="220"/>
      <c r="BP73" s="381" t="s">
        <v>636</v>
      </c>
      <c r="BQ73" s="221"/>
    </row>
    <row r="74" spans="1:69" s="340" customFormat="1" ht="25.5" x14ac:dyDescent="0.2">
      <c r="A74" s="340">
        <v>73</v>
      </c>
      <c r="B74" s="370">
        <v>84</v>
      </c>
      <c r="C74" s="220"/>
      <c r="D74" s="345"/>
      <c r="E74" s="345">
        <v>2549</v>
      </c>
      <c r="F74" s="345" t="s">
        <v>361</v>
      </c>
      <c r="G74" s="220" t="s">
        <v>126</v>
      </c>
      <c r="H74" s="220" t="s">
        <v>9</v>
      </c>
      <c r="I74" s="345">
        <v>2642</v>
      </c>
      <c r="J74" s="220" t="s">
        <v>125</v>
      </c>
      <c r="K74" s="371">
        <v>24263874.028000001</v>
      </c>
      <c r="L74" s="371">
        <v>21277299.653999999</v>
      </c>
      <c r="M74" s="371">
        <v>24131262.245999999</v>
      </c>
      <c r="N74" s="371">
        <v>26777428.401999999</v>
      </c>
      <c r="O74" s="371">
        <v>27382263.399</v>
      </c>
      <c r="P74" s="371">
        <v>26197652.924000002</v>
      </c>
      <c r="Q74" s="371">
        <v>28241562.932</v>
      </c>
      <c r="R74" s="371">
        <v>25468480.005999997</v>
      </c>
      <c r="S74" s="371">
        <v>24444391.120999999</v>
      </c>
      <c r="T74" s="371">
        <v>19772120.497000001</v>
      </c>
      <c r="U74" s="371">
        <v>21640961.353</v>
      </c>
      <c r="V74" s="371">
        <v>15591839.739</v>
      </c>
      <c r="W74" s="371">
        <v>7721290.159</v>
      </c>
      <c r="X74" s="371">
        <v>11457181.427000001</v>
      </c>
      <c r="Y74" s="371">
        <v>12812674.697000001</v>
      </c>
      <c r="Z74" s="372">
        <v>54.75</v>
      </c>
      <c r="AA74" s="123">
        <f t="shared" si="34"/>
        <v>-0.46904249904607326</v>
      </c>
      <c r="AB74" s="345"/>
      <c r="AC74" s="371">
        <v>30866.357000000004</v>
      </c>
      <c r="AD74" s="371">
        <v>25149.75</v>
      </c>
      <c r="AE74" s="373">
        <v>26689.095000000001</v>
      </c>
      <c r="AF74" s="371">
        <v>22514.851999999999</v>
      </c>
      <c r="AG74" s="371">
        <v>19641.030999999999</v>
      </c>
      <c r="AH74" s="371">
        <v>11084.101999999999</v>
      </c>
      <c r="AI74" s="371">
        <v>8602.0750000000007</v>
      </c>
      <c r="AJ74" s="371">
        <v>7430.4539999999997</v>
      </c>
      <c r="AK74" s="371">
        <v>6852.4439999999995</v>
      </c>
      <c r="AL74" s="371">
        <v>6017.9679999999998</v>
      </c>
      <c r="AM74" s="371">
        <v>6041.3850000000002</v>
      </c>
      <c r="AN74" s="371">
        <v>4315.5739999999996</v>
      </c>
      <c r="AO74" s="371">
        <v>2715.5439999999999</v>
      </c>
      <c r="AP74" s="371">
        <v>3217.9960000000001</v>
      </c>
      <c r="AQ74" s="1072">
        <f>SUM(2343.256+1972.318)</f>
        <v>4315.5739999999996</v>
      </c>
      <c r="AR74" s="371">
        <v>3192.3729999999996</v>
      </c>
      <c r="AS74" s="123">
        <f t="shared" si="35"/>
        <v>-0.88038661483276226</v>
      </c>
      <c r="AT74" s="127">
        <v>1158.3320000000001</v>
      </c>
      <c r="AU74" s="123">
        <f t="shared" si="52"/>
        <v>-0.95659905290906277</v>
      </c>
      <c r="AV74" s="123"/>
      <c r="AW74" s="374">
        <f t="shared" si="36"/>
        <v>2.5442233144122719</v>
      </c>
      <c r="AX74" s="374">
        <f t="shared" si="37"/>
        <v>2.3639982900999379</v>
      </c>
      <c r="AY74" s="375">
        <f t="shared" si="38"/>
        <v>2.211993283063673</v>
      </c>
      <c r="AZ74" s="374">
        <f t="shared" si="39"/>
        <v>1.6816291439187172</v>
      </c>
      <c r="BA74" s="374">
        <f t="shared" si="40"/>
        <v>1.4345805322081073</v>
      </c>
      <c r="BB74" s="374">
        <f t="shared" si="41"/>
        <v>0.84619046081381677</v>
      </c>
      <c r="BC74" s="374">
        <f t="shared" si="42"/>
        <v>0.60917839573624633</v>
      </c>
      <c r="BD74" s="374">
        <f t="shared" si="43"/>
        <v>0.58350195993239451</v>
      </c>
      <c r="BE74" s="374">
        <f t="shared" si="44"/>
        <v>0.56065573211296837</v>
      </c>
      <c r="BF74" s="374">
        <f t="shared" si="45"/>
        <v>0.6087326850868725</v>
      </c>
      <c r="BG74" s="374">
        <f t="shared" si="46"/>
        <v>0.55832870836512138</v>
      </c>
      <c r="BH74" s="374">
        <f t="shared" si="47"/>
        <v>0.5535682860060982</v>
      </c>
      <c r="BI74" s="374">
        <f t="shared" si="48"/>
        <v>0.70339125821731729</v>
      </c>
      <c r="BJ74" s="374">
        <f t="shared" si="49"/>
        <v>0.56174304657801244</v>
      </c>
      <c r="BK74" s="374">
        <f t="shared" si="50"/>
        <v>0.49831484455739311</v>
      </c>
      <c r="BL74" s="123">
        <f t="shared" si="51"/>
        <v>-0.77472135726053704</v>
      </c>
      <c r="BM74" s="220"/>
      <c r="BN74" s="220" t="s">
        <v>541</v>
      </c>
      <c r="BO74" s="220"/>
      <c r="BP74" s="381" t="s">
        <v>637</v>
      </c>
      <c r="BQ74" s="221"/>
    </row>
    <row r="75" spans="1:69" s="340" customFormat="1" ht="38.25" x14ac:dyDescent="0.2">
      <c r="A75" s="340">
        <v>74</v>
      </c>
      <c r="B75" s="370">
        <v>85</v>
      </c>
      <c r="C75" s="220"/>
      <c r="D75" s="345"/>
      <c r="E75" s="345"/>
      <c r="F75" s="345" t="s">
        <v>362</v>
      </c>
      <c r="G75" s="220"/>
      <c r="H75" s="220"/>
      <c r="I75" s="345">
        <v>8102</v>
      </c>
      <c r="J75" s="220" t="s">
        <v>127</v>
      </c>
      <c r="K75" s="371">
        <v>16714673.570999999</v>
      </c>
      <c r="L75" s="371">
        <v>15371403.739000002</v>
      </c>
      <c r="M75" s="371">
        <v>10011477.736000001</v>
      </c>
      <c r="N75" s="371">
        <v>9487099.8670000006</v>
      </c>
      <c r="O75" s="371">
        <v>9168735.3740000017</v>
      </c>
      <c r="P75" s="371">
        <v>6898332.1289999997</v>
      </c>
      <c r="Q75" s="371">
        <v>3934677.7609999999</v>
      </c>
      <c r="R75" s="371">
        <v>2774576.4970000004</v>
      </c>
      <c r="S75" s="371">
        <v>0</v>
      </c>
      <c r="T75" s="371">
        <v>0</v>
      </c>
      <c r="U75" s="371">
        <v>0</v>
      </c>
      <c r="V75" s="371">
        <v>0</v>
      </c>
      <c r="W75" s="371">
        <v>0</v>
      </c>
      <c r="X75" s="371">
        <v>0</v>
      </c>
      <c r="Y75" s="371">
        <v>0</v>
      </c>
      <c r="Z75" s="372">
        <v>99</v>
      </c>
      <c r="AA75" s="123">
        <f t="shared" si="34"/>
        <v>-1</v>
      </c>
      <c r="AB75" s="345"/>
      <c r="AC75" s="371">
        <v>21436.085999999999</v>
      </c>
      <c r="AD75" s="371">
        <v>18705.864000000001</v>
      </c>
      <c r="AE75" s="373">
        <v>12308.946</v>
      </c>
      <c r="AF75" s="371">
        <v>13002.039000000001</v>
      </c>
      <c r="AG75" s="371">
        <v>11892.811</v>
      </c>
      <c r="AH75" s="371">
        <v>7550.42</v>
      </c>
      <c r="AI75" s="371">
        <v>3697.364</v>
      </c>
      <c r="AJ75" s="371">
        <v>3181.9459999999999</v>
      </c>
      <c r="AK75" s="371">
        <v>0</v>
      </c>
      <c r="AL75" s="371">
        <v>0</v>
      </c>
      <c r="AM75" s="371">
        <v>0</v>
      </c>
      <c r="AN75" s="371">
        <v>0</v>
      </c>
      <c r="AO75" s="371">
        <v>0</v>
      </c>
      <c r="AP75" s="371">
        <v>0</v>
      </c>
      <c r="AQ75" s="1088"/>
      <c r="AR75" s="371">
        <v>0</v>
      </c>
      <c r="AS75" s="123">
        <f t="shared" si="35"/>
        <v>-1</v>
      </c>
      <c r="AT75" s="127">
        <v>0</v>
      </c>
      <c r="AU75" s="123">
        <f t="shared" si="52"/>
        <v>-1</v>
      </c>
      <c r="AV75" s="123"/>
      <c r="AW75" s="374">
        <f t="shared" si="36"/>
        <v>2.5649422238423685</v>
      </c>
      <c r="AX75" s="374">
        <f t="shared" si="37"/>
        <v>2.4338524077069001</v>
      </c>
      <c r="AY75" s="375">
        <f t="shared" si="38"/>
        <v>2.4589668627516583</v>
      </c>
      <c r="AZ75" s="374">
        <f t="shared" si="39"/>
        <v>2.7409933872892789</v>
      </c>
      <c r="BA75" s="374">
        <f t="shared" si="40"/>
        <v>2.5942096733917577</v>
      </c>
      <c r="BB75" s="374">
        <f t="shared" si="41"/>
        <v>2.1890566759633616</v>
      </c>
      <c r="BC75" s="374">
        <f t="shared" si="42"/>
        <v>1.8793732166063395</v>
      </c>
      <c r="BD75" s="374">
        <f t="shared" si="43"/>
        <v>2.2936444559668594</v>
      </c>
      <c r="BE75" s="374">
        <f t="shared" si="44"/>
        <v>0</v>
      </c>
      <c r="BF75" s="374">
        <f t="shared" si="45"/>
        <v>0</v>
      </c>
      <c r="BG75" s="374">
        <f t="shared" si="46"/>
        <v>0</v>
      </c>
      <c r="BH75" s="374">
        <f t="shared" si="47"/>
        <v>0</v>
      </c>
      <c r="BI75" s="374">
        <f t="shared" si="48"/>
        <v>0</v>
      </c>
      <c r="BJ75" s="374">
        <f t="shared" si="49"/>
        <v>0</v>
      </c>
      <c r="BK75" s="374">
        <f t="shared" si="50"/>
        <v>0</v>
      </c>
      <c r="BL75" s="123">
        <f t="shared" si="51"/>
        <v>-1</v>
      </c>
      <c r="BM75" s="220" t="s">
        <v>323</v>
      </c>
      <c r="BN75" s="220" t="s">
        <v>313</v>
      </c>
      <c r="BO75" s="220"/>
      <c r="BP75" s="220"/>
      <c r="BQ75" s="221"/>
    </row>
    <row r="76" spans="1:69" s="340" customFormat="1" ht="89.25" x14ac:dyDescent="0.2">
      <c r="A76" s="340">
        <v>75</v>
      </c>
      <c r="B76" s="370">
        <v>86</v>
      </c>
      <c r="C76" s="220"/>
      <c r="D76" s="345"/>
      <c r="E76" s="345">
        <v>2554</v>
      </c>
      <c r="F76" s="345" t="s">
        <v>355</v>
      </c>
      <c r="G76" s="220" t="s">
        <v>129</v>
      </c>
      <c r="H76" s="220" t="s">
        <v>9</v>
      </c>
      <c r="I76" s="345">
        <v>1619</v>
      </c>
      <c r="J76" s="220" t="s">
        <v>128</v>
      </c>
      <c r="K76" s="371">
        <v>21271249.375</v>
      </c>
      <c r="L76" s="371">
        <v>20295147.973999999</v>
      </c>
      <c r="M76" s="371">
        <v>22324575.611000001</v>
      </c>
      <c r="N76" s="371">
        <v>22647329.579</v>
      </c>
      <c r="O76" s="371">
        <v>23761985.173</v>
      </c>
      <c r="P76" s="371">
        <v>21377721.156999998</v>
      </c>
      <c r="Q76" s="371">
        <v>21611089.343000002</v>
      </c>
      <c r="R76" s="371">
        <v>22434695.509999998</v>
      </c>
      <c r="S76" s="371">
        <v>23745436.748999998</v>
      </c>
      <c r="T76" s="371">
        <v>18024514.872000001</v>
      </c>
      <c r="U76" s="371">
        <v>20196067.435000002</v>
      </c>
      <c r="V76" s="371">
        <v>15367320.890000001</v>
      </c>
      <c r="W76" s="371">
        <v>3463468.912</v>
      </c>
      <c r="X76" s="371">
        <v>0</v>
      </c>
      <c r="Y76" s="371">
        <v>0</v>
      </c>
      <c r="Z76" s="372">
        <v>44.8</v>
      </c>
      <c r="AA76" s="123">
        <f t="shared" si="34"/>
        <v>-1</v>
      </c>
      <c r="AB76" s="345"/>
      <c r="AC76" s="371">
        <v>31697.743999999999</v>
      </c>
      <c r="AD76" s="371">
        <v>30046.853999999999</v>
      </c>
      <c r="AE76" s="373">
        <v>32140.656000000003</v>
      </c>
      <c r="AF76" s="371">
        <v>29937.249</v>
      </c>
      <c r="AG76" s="371">
        <v>19010.378000000001</v>
      </c>
      <c r="AH76" s="371">
        <v>10395.876</v>
      </c>
      <c r="AI76" s="371">
        <v>6036.2820000000002</v>
      </c>
      <c r="AJ76" s="371">
        <v>6241.6080000000002</v>
      </c>
      <c r="AK76" s="371">
        <v>6617.0910000000003</v>
      </c>
      <c r="AL76" s="371">
        <v>5450.4139999999998</v>
      </c>
      <c r="AM76" s="371">
        <v>5037.8890000000001</v>
      </c>
      <c r="AN76" s="371">
        <v>4091.6849999999999</v>
      </c>
      <c r="AO76" s="371">
        <v>1067.0319999999999</v>
      </c>
      <c r="AP76" s="371">
        <v>0</v>
      </c>
      <c r="AQ76" s="1072">
        <f>SUM(2103.558+1988.127)</f>
        <v>4091.6849999999999</v>
      </c>
      <c r="AR76" s="371">
        <v>0</v>
      </c>
      <c r="AS76" s="123">
        <f t="shared" si="35"/>
        <v>-1</v>
      </c>
      <c r="AT76" s="127">
        <v>0</v>
      </c>
      <c r="AU76" s="123">
        <f t="shared" si="52"/>
        <v>-1</v>
      </c>
      <c r="AV76" s="123"/>
      <c r="AW76" s="374">
        <f t="shared" si="36"/>
        <v>2.9803368331767301</v>
      </c>
      <c r="AX76" s="374">
        <f t="shared" si="37"/>
        <v>2.96098890616544</v>
      </c>
      <c r="AY76" s="375">
        <f t="shared" si="38"/>
        <v>2.8793968190072396</v>
      </c>
      <c r="AZ76" s="374">
        <f t="shared" si="39"/>
        <v>2.6437773950849959</v>
      </c>
      <c r="BA76" s="374">
        <f t="shared" si="40"/>
        <v>1.6000664811120997</v>
      </c>
      <c r="BB76" s="374">
        <f t="shared" si="41"/>
        <v>0.97258972774990449</v>
      </c>
      <c r="BC76" s="374">
        <f t="shared" si="42"/>
        <v>0.55862820278934233</v>
      </c>
      <c r="BD76" s="374">
        <f t="shared" si="43"/>
        <v>0.55642457881524421</v>
      </c>
      <c r="BE76" s="374">
        <f t="shared" si="44"/>
        <v>0.55733580055365106</v>
      </c>
      <c r="BF76" s="374">
        <f t="shared" si="45"/>
        <v>0.60477788597427273</v>
      </c>
      <c r="BG76" s="374">
        <f t="shared" si="46"/>
        <v>0.49889801727135097</v>
      </c>
      <c r="BH76" s="374">
        <f t="shared" si="47"/>
        <v>0.53251767556472229</v>
      </c>
      <c r="BI76" s="374">
        <f t="shared" si="48"/>
        <v>0.61616375207123553</v>
      </c>
      <c r="BJ76" s="374">
        <f t="shared" si="49"/>
        <v>0</v>
      </c>
      <c r="BK76" s="374">
        <f t="shared" si="50"/>
        <v>0</v>
      </c>
      <c r="BL76" s="123">
        <f t="shared" si="51"/>
        <v>-1</v>
      </c>
      <c r="BM76" s="220" t="s">
        <v>321</v>
      </c>
      <c r="BN76" s="220" t="s">
        <v>542</v>
      </c>
      <c r="BO76" s="220"/>
      <c r="BP76" s="381" t="s">
        <v>636</v>
      </c>
      <c r="BQ76" s="221"/>
    </row>
    <row r="77" spans="1:69" s="340" customFormat="1" x14ac:dyDescent="0.2">
      <c r="A77" s="340">
        <v>76</v>
      </c>
      <c r="B77" s="370">
        <v>87</v>
      </c>
      <c r="C77" s="220"/>
      <c r="D77" s="345"/>
      <c r="E77" s="345">
        <v>2594</v>
      </c>
      <c r="F77" s="345">
        <v>5</v>
      </c>
      <c r="G77" s="220" t="s">
        <v>131</v>
      </c>
      <c r="H77" s="220" t="s">
        <v>40</v>
      </c>
      <c r="I77" s="345">
        <v>3406</v>
      </c>
      <c r="J77" s="220" t="s">
        <v>130</v>
      </c>
      <c r="K77" s="371">
        <v>3184937.821</v>
      </c>
      <c r="L77" s="371">
        <v>3863026.8309999998</v>
      </c>
      <c r="M77" s="371">
        <v>3274416.8</v>
      </c>
      <c r="N77" s="371">
        <v>2121648.4789999998</v>
      </c>
      <c r="O77" s="371">
        <v>3472696.5759999999</v>
      </c>
      <c r="P77" s="371">
        <v>6730638.5530000003</v>
      </c>
      <c r="Q77" s="371">
        <v>792932.81700000004</v>
      </c>
      <c r="R77" s="371">
        <v>1888901.662</v>
      </c>
      <c r="S77" s="371">
        <v>603776.55099999998</v>
      </c>
      <c r="T77" s="371">
        <v>365434.33</v>
      </c>
      <c r="U77" s="371">
        <v>440072.04200000002</v>
      </c>
      <c r="V77" s="371">
        <v>514146.94400000002</v>
      </c>
      <c r="W77" s="371">
        <v>329846.788</v>
      </c>
      <c r="X77" s="371">
        <v>580235.50899999996</v>
      </c>
      <c r="Y77" s="371">
        <v>574048.89500000002</v>
      </c>
      <c r="Z77" s="372">
        <v>76</v>
      </c>
      <c r="AA77" s="123">
        <f t="shared" si="34"/>
        <v>-0.82468667550203134</v>
      </c>
      <c r="AB77" s="345"/>
      <c r="AC77" s="371">
        <v>1528.3620000000001</v>
      </c>
      <c r="AD77" s="371">
        <v>2103.9490000000001</v>
      </c>
      <c r="AE77" s="373">
        <v>1746.058</v>
      </c>
      <c r="AF77" s="371">
        <v>1087.5260000000001</v>
      </c>
      <c r="AG77" s="371">
        <v>1834.2080000000001</v>
      </c>
      <c r="AH77" s="371">
        <v>3822.4369999999999</v>
      </c>
      <c r="AI77" s="371">
        <v>402.48099999999999</v>
      </c>
      <c r="AJ77" s="371">
        <v>1125.451</v>
      </c>
      <c r="AK77" s="371">
        <v>341.76400000000001</v>
      </c>
      <c r="AL77" s="371">
        <v>192.61799999999999</v>
      </c>
      <c r="AM77" s="371">
        <v>226.11799999999999</v>
      </c>
      <c r="AN77" s="371">
        <v>257.91399999999999</v>
      </c>
      <c r="AO77" s="371">
        <v>108.419</v>
      </c>
      <c r="AP77" s="371">
        <v>176.75299999999999</v>
      </c>
      <c r="AQ77" s="1088"/>
      <c r="AR77" s="371">
        <v>136.12299999999999</v>
      </c>
      <c r="AS77" s="123">
        <f t="shared" si="35"/>
        <v>-0.92203981769219578</v>
      </c>
      <c r="AT77" s="127">
        <v>91.537999999999997</v>
      </c>
      <c r="AU77" s="123">
        <f t="shared" si="52"/>
        <v>-0.94757447919828552</v>
      </c>
      <c r="AV77" s="123"/>
      <c r="AW77" s="374">
        <f t="shared" si="36"/>
        <v>0.95974369730089626</v>
      </c>
      <c r="AX77" s="374">
        <f t="shared" si="37"/>
        <v>1.0892748572783599</v>
      </c>
      <c r="AY77" s="375">
        <f t="shared" si="38"/>
        <v>1.0664848775513247</v>
      </c>
      <c r="AZ77" s="374">
        <f t="shared" si="39"/>
        <v>1.0251707676971875</v>
      </c>
      <c r="BA77" s="374">
        <f t="shared" si="40"/>
        <v>1.056359494622314</v>
      </c>
      <c r="BB77" s="374">
        <f t="shared" si="41"/>
        <v>1.135831903585508</v>
      </c>
      <c r="BC77" s="374">
        <f t="shared" si="42"/>
        <v>1.0151704945767177</v>
      </c>
      <c r="BD77" s="374">
        <f t="shared" si="43"/>
        <v>1.1916459418097542</v>
      </c>
      <c r="BE77" s="374">
        <f t="shared" si="44"/>
        <v>1.132087688513097</v>
      </c>
      <c r="BF77" s="374">
        <f t="shared" si="45"/>
        <v>1.0541866715149613</v>
      </c>
      <c r="BG77" s="374">
        <f t="shared" si="46"/>
        <v>1.0276408334069993</v>
      </c>
      <c r="BH77" s="374">
        <f t="shared" si="47"/>
        <v>1.0032696022404053</v>
      </c>
      <c r="BI77" s="374">
        <f t="shared" si="48"/>
        <v>0.65739006074541495</v>
      </c>
      <c r="BJ77" s="374">
        <f t="shared" si="49"/>
        <v>0.60924571922398496</v>
      </c>
      <c r="BK77" s="374">
        <f t="shared" si="50"/>
        <v>0.47425576875293868</v>
      </c>
      <c r="BL77" s="123">
        <f t="shared" si="51"/>
        <v>-0.55530942938277605</v>
      </c>
      <c r="BM77" s="220"/>
      <c r="BN77" s="220" t="s">
        <v>612</v>
      </c>
      <c r="BO77" s="220"/>
      <c r="BP77" s="381" t="s">
        <v>636</v>
      </c>
      <c r="BQ77" s="221"/>
    </row>
    <row r="78" spans="1:69" s="340" customFormat="1" x14ac:dyDescent="0.2">
      <c r="A78" s="340">
        <v>77</v>
      </c>
      <c r="B78" s="370">
        <v>88</v>
      </c>
      <c r="C78" s="220"/>
      <c r="D78" s="345"/>
      <c r="E78" s="345">
        <v>2642</v>
      </c>
      <c r="F78" s="345" t="s">
        <v>355</v>
      </c>
      <c r="G78" s="220" t="s">
        <v>133</v>
      </c>
      <c r="H78" s="220" t="s">
        <v>9</v>
      </c>
      <c r="I78" s="345">
        <v>6264</v>
      </c>
      <c r="J78" s="220" t="s">
        <v>132</v>
      </c>
      <c r="K78" s="371">
        <v>8608590.5</v>
      </c>
      <c r="L78" s="371">
        <v>9987733.8000000007</v>
      </c>
      <c r="M78" s="371">
        <v>9039637.5500000007</v>
      </c>
      <c r="N78" s="371">
        <v>9243945.5</v>
      </c>
      <c r="O78" s="371">
        <v>9392735.1999999993</v>
      </c>
      <c r="P78" s="371">
        <v>7324544.4000000004</v>
      </c>
      <c r="Q78" s="371">
        <v>6325287.6500000004</v>
      </c>
      <c r="R78" s="371">
        <v>7717635.9000000004</v>
      </c>
      <c r="S78" s="371">
        <v>2165591.2000000002</v>
      </c>
      <c r="T78" s="371">
        <v>0</v>
      </c>
      <c r="U78" s="371">
        <v>0</v>
      </c>
      <c r="V78" s="371">
        <v>0</v>
      </c>
      <c r="W78" s="371">
        <v>0</v>
      </c>
      <c r="X78" s="371">
        <v>0</v>
      </c>
      <c r="Y78" s="371">
        <v>0</v>
      </c>
      <c r="Z78" s="372">
        <v>91</v>
      </c>
      <c r="AA78" s="123">
        <f t="shared" si="34"/>
        <v>-1</v>
      </c>
      <c r="AB78" s="345"/>
      <c r="AC78" s="371">
        <v>14390.083000000001</v>
      </c>
      <c r="AD78" s="371">
        <v>15960.207999999999</v>
      </c>
      <c r="AE78" s="373">
        <v>14725.59</v>
      </c>
      <c r="AF78" s="371">
        <v>15189.576000000001</v>
      </c>
      <c r="AG78" s="371">
        <v>15175.487999999999</v>
      </c>
      <c r="AH78" s="371">
        <v>9609.5580000000009</v>
      </c>
      <c r="AI78" s="371">
        <v>9065.3649999999998</v>
      </c>
      <c r="AJ78" s="371">
        <v>11240.879000000001</v>
      </c>
      <c r="AK78" s="371">
        <v>3497.5479999999998</v>
      </c>
      <c r="AL78" s="371">
        <v>0</v>
      </c>
      <c r="AM78" s="371">
        <v>0</v>
      </c>
      <c r="AN78" s="371">
        <v>0</v>
      </c>
      <c r="AO78" s="371">
        <v>0</v>
      </c>
      <c r="AP78" s="371">
        <v>0</v>
      </c>
      <c r="AQ78" s="1088"/>
      <c r="AR78" s="371">
        <v>0</v>
      </c>
      <c r="AS78" s="123">
        <f t="shared" si="35"/>
        <v>-1</v>
      </c>
      <c r="AT78" s="127">
        <v>0</v>
      </c>
      <c r="AU78" s="123">
        <f t="shared" si="52"/>
        <v>-1</v>
      </c>
      <c r="AV78" s="123"/>
      <c r="AW78" s="374">
        <f t="shared" si="36"/>
        <v>3.3431914318609999</v>
      </c>
      <c r="AX78" s="374">
        <f t="shared" si="37"/>
        <v>3.1959618307007736</v>
      </c>
      <c r="AY78" s="375">
        <f t="shared" si="38"/>
        <v>3.2580045203250432</v>
      </c>
      <c r="AZ78" s="374">
        <f t="shared" si="39"/>
        <v>3.2863837200251775</v>
      </c>
      <c r="BA78" s="374">
        <f t="shared" si="40"/>
        <v>3.2313245666714847</v>
      </c>
      <c r="BB78" s="374">
        <f t="shared" si="41"/>
        <v>2.6239333056674488</v>
      </c>
      <c r="BC78" s="374">
        <f t="shared" si="42"/>
        <v>2.8663882187239342</v>
      </c>
      <c r="BD78" s="374">
        <f t="shared" si="43"/>
        <v>2.9130368795967687</v>
      </c>
      <c r="BE78" s="374">
        <f t="shared" si="44"/>
        <v>3.2301091729593283</v>
      </c>
      <c r="BF78" s="374">
        <f t="shared" si="45"/>
        <v>0</v>
      </c>
      <c r="BG78" s="374">
        <f t="shared" si="46"/>
        <v>0</v>
      </c>
      <c r="BH78" s="374">
        <f t="shared" si="47"/>
        <v>0</v>
      </c>
      <c r="BI78" s="374">
        <f t="shared" si="48"/>
        <v>0</v>
      </c>
      <c r="BJ78" s="374">
        <f t="shared" si="49"/>
        <v>0</v>
      </c>
      <c r="BK78" s="374">
        <f t="shared" si="50"/>
        <v>0</v>
      </c>
      <c r="BL78" s="123">
        <f t="shared" si="51"/>
        <v>-1</v>
      </c>
      <c r="BM78" s="220" t="s">
        <v>323</v>
      </c>
      <c r="BN78" s="220" t="s">
        <v>308</v>
      </c>
      <c r="BO78" s="220"/>
      <c r="BP78" s="381" t="s">
        <v>636</v>
      </c>
      <c r="BQ78" s="221"/>
    </row>
    <row r="79" spans="1:69" s="340" customFormat="1" x14ac:dyDescent="0.2">
      <c r="A79" s="340">
        <v>78</v>
      </c>
      <c r="B79" s="370">
        <v>89</v>
      </c>
      <c r="C79" s="220"/>
      <c r="D79" s="345"/>
      <c r="E79" s="345">
        <v>8006</v>
      </c>
      <c r="F79" s="345">
        <v>2</v>
      </c>
      <c r="G79" s="220" t="s">
        <v>292</v>
      </c>
      <c r="H79" s="220" t="s">
        <v>40</v>
      </c>
      <c r="I79" s="345">
        <v>6113</v>
      </c>
      <c r="J79" s="220" t="s">
        <v>293</v>
      </c>
      <c r="K79" s="371">
        <v>20581290.125</v>
      </c>
      <c r="L79" s="371">
        <v>20536889.324999999</v>
      </c>
      <c r="M79" s="371">
        <v>7460914.4500000002</v>
      </c>
      <c r="N79" s="371">
        <v>21489508.5</v>
      </c>
      <c r="O79" s="371">
        <v>21708582.100000001</v>
      </c>
      <c r="P79" s="371">
        <v>18453787.975000001</v>
      </c>
      <c r="Q79" s="371">
        <v>2413631.3250000002</v>
      </c>
      <c r="R79" s="371">
        <v>7237117.5279999999</v>
      </c>
      <c r="S79" s="371">
        <v>3264311.1349999998</v>
      </c>
      <c r="T79" s="371">
        <v>2343983.0019999999</v>
      </c>
      <c r="U79" s="371">
        <v>2582815.9539999999</v>
      </c>
      <c r="V79" s="371">
        <v>2254993.0070000002</v>
      </c>
      <c r="W79" s="371">
        <v>2253055.6129999999</v>
      </c>
      <c r="X79" s="371">
        <v>1792286.91</v>
      </c>
      <c r="Y79" s="371">
        <v>2217694.602</v>
      </c>
      <c r="Z79" s="372">
        <v>88</v>
      </c>
      <c r="AA79" s="123">
        <f t="shared" si="34"/>
        <v>-0.7027583392274388</v>
      </c>
      <c r="AB79" s="345"/>
      <c r="AC79" s="371">
        <v>9255.8160000000007</v>
      </c>
      <c r="AD79" s="371">
        <v>9558.4529999999995</v>
      </c>
      <c r="AE79" s="373">
        <v>2995.9369999999999</v>
      </c>
      <c r="AF79" s="371">
        <v>9813.8089999999993</v>
      </c>
      <c r="AG79" s="371">
        <v>11499.692999999999</v>
      </c>
      <c r="AH79" s="371">
        <v>9302.1959999999999</v>
      </c>
      <c r="AI79" s="371">
        <v>1093.829</v>
      </c>
      <c r="AJ79" s="371">
        <v>2993.462</v>
      </c>
      <c r="AK79" s="371">
        <v>1165.777</v>
      </c>
      <c r="AL79" s="371">
        <v>811.59299999999996</v>
      </c>
      <c r="AM79" s="371">
        <v>105.89</v>
      </c>
      <c r="AN79" s="371">
        <v>138.86000000000001</v>
      </c>
      <c r="AO79" s="371">
        <v>29.071999999999999</v>
      </c>
      <c r="AP79" s="371">
        <v>98.438999999999993</v>
      </c>
      <c r="AQ79" s="1088"/>
      <c r="AR79" s="371">
        <v>321.613</v>
      </c>
      <c r="AS79" s="123">
        <f t="shared" si="35"/>
        <v>-0.89265027936168218</v>
      </c>
      <c r="AT79" s="127">
        <v>367.42099999999999</v>
      </c>
      <c r="AU79" s="123">
        <f t="shared" si="52"/>
        <v>-0.87736023821595721</v>
      </c>
      <c r="AV79" s="123"/>
      <c r="AW79" s="374">
        <f t="shared" si="36"/>
        <v>0.89943982556827207</v>
      </c>
      <c r="AX79" s="374">
        <f t="shared" si="37"/>
        <v>0.93085694223070958</v>
      </c>
      <c r="AY79" s="375">
        <f t="shared" si="38"/>
        <v>0.80310182353049231</v>
      </c>
      <c r="AZ79" s="374">
        <f t="shared" si="39"/>
        <v>0.91335816265876901</v>
      </c>
      <c r="BA79" s="374">
        <f t="shared" si="40"/>
        <v>1.0594605347347859</v>
      </c>
      <c r="BB79" s="374">
        <f t="shared" si="41"/>
        <v>1.0081611442162459</v>
      </c>
      <c r="BC79" s="374">
        <f t="shared" si="42"/>
        <v>0.90637620474203939</v>
      </c>
      <c r="BD79" s="374">
        <f t="shared" si="43"/>
        <v>0.82725255971551215</v>
      </c>
      <c r="BE79" s="374">
        <f t="shared" si="44"/>
        <v>0.71425605696743732</v>
      </c>
      <c r="BF79" s="374">
        <f t="shared" si="45"/>
        <v>0.69249051661851602</v>
      </c>
      <c r="BG79" s="374">
        <f t="shared" si="46"/>
        <v>8.1995776614286781E-2</v>
      </c>
      <c r="BH79" s="374">
        <f t="shared" si="47"/>
        <v>0.1231578098636649</v>
      </c>
      <c r="BI79" s="374">
        <f t="shared" si="48"/>
        <v>2.5806730941088405E-2</v>
      </c>
      <c r="BJ79" s="374">
        <f t="shared" si="49"/>
        <v>0.10984736813147847</v>
      </c>
      <c r="BK79" s="374">
        <f t="shared" si="50"/>
        <v>0.2900426413176615</v>
      </c>
      <c r="BL79" s="123">
        <f t="shared" si="51"/>
        <v>-0.63884698948557528</v>
      </c>
      <c r="BM79" s="220"/>
      <c r="BN79" s="220" t="s">
        <v>613</v>
      </c>
      <c r="BO79" s="220"/>
      <c r="BP79" s="220"/>
      <c r="BQ79" s="221"/>
    </row>
    <row r="80" spans="1:69" s="340" customFormat="1" x14ac:dyDescent="0.2">
      <c r="A80" s="340">
        <v>79</v>
      </c>
      <c r="B80" s="370">
        <v>90</v>
      </c>
      <c r="C80" s="220"/>
      <c r="D80" s="345"/>
      <c r="E80" s="345"/>
      <c r="F80" s="345">
        <v>1</v>
      </c>
      <c r="G80" s="220"/>
      <c r="H80" s="220"/>
      <c r="I80" s="345">
        <v>6705</v>
      </c>
      <c r="J80" s="220" t="s">
        <v>291</v>
      </c>
      <c r="K80" s="371">
        <v>17430740.425000001</v>
      </c>
      <c r="L80" s="371">
        <v>13031244.199999999</v>
      </c>
      <c r="M80" s="371">
        <v>9029915.8499999996</v>
      </c>
      <c r="N80" s="371">
        <v>19794347.350000001</v>
      </c>
      <c r="O80" s="371">
        <v>22588494.899999999</v>
      </c>
      <c r="P80" s="371">
        <v>17520768.524999999</v>
      </c>
      <c r="Q80" s="371">
        <v>2407117.6749999998</v>
      </c>
      <c r="R80" s="371">
        <v>4055159.8590000002</v>
      </c>
      <c r="S80" s="371">
        <v>1516634.2209999999</v>
      </c>
      <c r="T80" s="371">
        <v>2233028.2239999999</v>
      </c>
      <c r="U80" s="371">
        <v>2865301.6370000001</v>
      </c>
      <c r="V80" s="371">
        <v>1149592.1329999999</v>
      </c>
      <c r="W80" s="371">
        <v>2709301.9369999999</v>
      </c>
      <c r="X80" s="371">
        <v>1774187.389</v>
      </c>
      <c r="Y80" s="371">
        <v>1916870.835</v>
      </c>
      <c r="Z80" s="372">
        <v>93</v>
      </c>
      <c r="AA80" s="123">
        <f t="shared" si="34"/>
        <v>-0.78771996695849611</v>
      </c>
      <c r="AB80" s="345"/>
      <c r="AC80" s="371">
        <v>7408.2910000000002</v>
      </c>
      <c r="AD80" s="371">
        <v>6032.3559999999998</v>
      </c>
      <c r="AE80" s="373">
        <v>3825.09</v>
      </c>
      <c r="AF80" s="371">
        <v>9066.027</v>
      </c>
      <c r="AG80" s="371">
        <v>11661.07</v>
      </c>
      <c r="AH80" s="371">
        <v>8748.2970000000005</v>
      </c>
      <c r="AI80" s="371">
        <v>1093.98</v>
      </c>
      <c r="AJ80" s="371">
        <v>1661.1780000000001</v>
      </c>
      <c r="AK80" s="371">
        <v>594.11900000000003</v>
      </c>
      <c r="AL80" s="371">
        <v>756.3</v>
      </c>
      <c r="AM80" s="371">
        <v>102.181</v>
      </c>
      <c r="AN80" s="371">
        <v>142.221</v>
      </c>
      <c r="AO80" s="371">
        <v>34.978000000000002</v>
      </c>
      <c r="AP80" s="371">
        <v>17.681999999999999</v>
      </c>
      <c r="AQ80" s="1088"/>
      <c r="AR80" s="371">
        <v>286.09300000000002</v>
      </c>
      <c r="AS80" s="123">
        <f t="shared" si="35"/>
        <v>-0.92520620429846101</v>
      </c>
      <c r="AT80" s="127">
        <v>375.34699999999998</v>
      </c>
      <c r="AU80" s="123">
        <f t="shared" si="52"/>
        <v>-0.90187237424478905</v>
      </c>
      <c r="AV80" s="123"/>
      <c r="AW80" s="374">
        <f t="shared" si="36"/>
        <v>0.85002596784410545</v>
      </c>
      <c r="AX80" s="374">
        <f t="shared" si="37"/>
        <v>0.92582963029731269</v>
      </c>
      <c r="AY80" s="375">
        <f t="shared" si="38"/>
        <v>0.84720390832878034</v>
      </c>
      <c r="AZ80" s="374">
        <f t="shared" si="39"/>
        <v>0.91602181569275121</v>
      </c>
      <c r="BA80" s="374">
        <f t="shared" si="40"/>
        <v>1.0324787066711558</v>
      </c>
      <c r="BB80" s="374">
        <f t="shared" si="41"/>
        <v>0.99862023603784822</v>
      </c>
      <c r="BC80" s="374">
        <f t="shared" si="42"/>
        <v>0.908954316078461</v>
      </c>
      <c r="BD80" s="374">
        <f t="shared" si="43"/>
        <v>0.81929100590852932</v>
      </c>
      <c r="BE80" s="374">
        <f t="shared" si="44"/>
        <v>0.78347038695759463</v>
      </c>
      <c r="BF80" s="374">
        <f t="shared" si="45"/>
        <v>0.67737612258679636</v>
      </c>
      <c r="BG80" s="374">
        <f t="shared" si="46"/>
        <v>7.1323031879453047E-2</v>
      </c>
      <c r="BH80" s="374">
        <f t="shared" si="47"/>
        <v>0.24742862432236218</v>
      </c>
      <c r="BI80" s="374">
        <f t="shared" si="48"/>
        <v>2.5820673231224285E-2</v>
      </c>
      <c r="BJ80" s="374">
        <f t="shared" si="49"/>
        <v>1.9932505562409903E-2</v>
      </c>
      <c r="BK80" s="374">
        <f t="shared" si="50"/>
        <v>0.29850002908516265</v>
      </c>
      <c r="BL80" s="123">
        <f t="shared" si="51"/>
        <v>-0.64766448059240811</v>
      </c>
      <c r="BM80" s="220"/>
      <c r="BN80" s="220" t="s">
        <v>613</v>
      </c>
      <c r="BO80" s="220"/>
      <c r="BP80" s="220"/>
      <c r="BQ80" s="221"/>
    </row>
    <row r="81" spans="1:69" s="340" customFormat="1" ht="25.5" x14ac:dyDescent="0.2">
      <c r="A81" s="340">
        <v>80</v>
      </c>
      <c r="B81" s="370">
        <v>91</v>
      </c>
      <c r="C81" s="220" t="s">
        <v>136</v>
      </c>
      <c r="D81" s="345">
        <v>37</v>
      </c>
      <c r="E81" s="345">
        <v>2709</v>
      </c>
      <c r="F81" s="345">
        <v>3</v>
      </c>
      <c r="G81" s="220" t="s">
        <v>135</v>
      </c>
      <c r="H81" s="220" t="s">
        <v>9</v>
      </c>
      <c r="I81" s="345">
        <v>8042</v>
      </c>
      <c r="J81" s="220" t="s">
        <v>134</v>
      </c>
      <c r="K81" s="371">
        <v>13380027</v>
      </c>
      <c r="L81" s="371">
        <v>14286303.85</v>
      </c>
      <c r="M81" s="371">
        <v>13902569.574999999</v>
      </c>
      <c r="N81" s="371">
        <v>12437961.85</v>
      </c>
      <c r="O81" s="371">
        <v>13735915.225</v>
      </c>
      <c r="P81" s="371">
        <v>14382665.699999999</v>
      </c>
      <c r="Q81" s="371">
        <v>13970081.975</v>
      </c>
      <c r="R81" s="371">
        <v>13712263.225</v>
      </c>
      <c r="S81" s="371">
        <v>8123317.1749999998</v>
      </c>
      <c r="T81" s="371">
        <v>11907757.975</v>
      </c>
      <c r="U81" s="371">
        <v>14825114.175000001</v>
      </c>
      <c r="V81" s="371">
        <v>9891672.0749999993</v>
      </c>
      <c r="W81" s="371">
        <v>7138673.0750000002</v>
      </c>
      <c r="X81" s="371">
        <v>0</v>
      </c>
      <c r="Y81" s="371">
        <v>0</v>
      </c>
      <c r="Z81" s="372">
        <v>97</v>
      </c>
      <c r="AA81" s="123">
        <f t="shared" si="34"/>
        <v>-1</v>
      </c>
      <c r="AB81" s="345"/>
      <c r="AC81" s="371">
        <v>10094.141</v>
      </c>
      <c r="AD81" s="371">
        <v>10120.462</v>
      </c>
      <c r="AE81" s="373">
        <v>9459.0779999999995</v>
      </c>
      <c r="AF81" s="371">
        <v>8370.56</v>
      </c>
      <c r="AG81" s="371">
        <v>8713.4809999999998</v>
      </c>
      <c r="AH81" s="371">
        <v>9371.848</v>
      </c>
      <c r="AI81" s="371">
        <v>8833.3169999999991</v>
      </c>
      <c r="AJ81" s="371">
        <v>9321.2569999999996</v>
      </c>
      <c r="AK81" s="371">
        <v>5659.55</v>
      </c>
      <c r="AL81" s="371">
        <v>8362.6149999999998</v>
      </c>
      <c r="AM81" s="371">
        <v>9744.0910000000003</v>
      </c>
      <c r="AN81" s="371">
        <v>7046.5950000000003</v>
      </c>
      <c r="AO81" s="371">
        <v>5124.3860000000004</v>
      </c>
      <c r="AP81" s="371">
        <v>0</v>
      </c>
      <c r="AQ81" s="1072">
        <v>7046.5950000000003</v>
      </c>
      <c r="AR81" s="371">
        <v>0</v>
      </c>
      <c r="AS81" s="123">
        <f t="shared" si="35"/>
        <v>-1</v>
      </c>
      <c r="AT81" s="127">
        <v>0</v>
      </c>
      <c r="AU81" s="123">
        <f t="shared" si="52"/>
        <v>-1</v>
      </c>
      <c r="AV81" s="123"/>
      <c r="AW81" s="374">
        <f t="shared" si="36"/>
        <v>1.5088371645288907</v>
      </c>
      <c r="AX81" s="374">
        <f t="shared" si="37"/>
        <v>1.4168062091161528</v>
      </c>
      <c r="AY81" s="375">
        <f t="shared" si="38"/>
        <v>1.3607668638479014</v>
      </c>
      <c r="AZ81" s="374">
        <f t="shared" si="39"/>
        <v>1.3459697176993672</v>
      </c>
      <c r="BA81" s="374">
        <f t="shared" si="40"/>
        <v>1.2687150229554507</v>
      </c>
      <c r="BB81" s="374">
        <f t="shared" si="41"/>
        <v>1.3032143269519225</v>
      </c>
      <c r="BC81" s="374">
        <f t="shared" si="42"/>
        <v>1.2646048914827503</v>
      </c>
      <c r="BD81" s="374">
        <f t="shared" si="43"/>
        <v>1.3595504763948258</v>
      </c>
      <c r="BE81" s="374">
        <f t="shared" si="44"/>
        <v>1.3934085985015106</v>
      </c>
      <c r="BF81" s="374">
        <f t="shared" si="45"/>
        <v>1.404565833057251</v>
      </c>
      <c r="BG81" s="374">
        <f t="shared" si="46"/>
        <v>1.31453840894281</v>
      </c>
      <c r="BH81" s="374">
        <f t="shared" si="47"/>
        <v>1.4247530541998887</v>
      </c>
      <c r="BI81" s="374">
        <f t="shared" si="48"/>
        <v>1.435669051142253</v>
      </c>
      <c r="BJ81" s="374">
        <f t="shared" si="49"/>
        <v>0</v>
      </c>
      <c r="BK81" s="374">
        <f t="shared" si="50"/>
        <v>0</v>
      </c>
      <c r="BL81" s="123">
        <f t="shared" si="51"/>
        <v>-1</v>
      </c>
      <c r="BM81" s="220"/>
      <c r="BN81" s="220" t="s">
        <v>498</v>
      </c>
      <c r="BO81" s="220" t="s">
        <v>776</v>
      </c>
      <c r="BP81" s="220" t="s">
        <v>640</v>
      </c>
      <c r="BQ81" s="221"/>
    </row>
    <row r="82" spans="1:69" s="340" customFormat="1" ht="102" x14ac:dyDescent="0.2">
      <c r="A82" s="340">
        <v>81</v>
      </c>
      <c r="B82" s="370">
        <v>92</v>
      </c>
      <c r="C82" s="220"/>
      <c r="D82" s="345"/>
      <c r="E82" s="345">
        <v>2712</v>
      </c>
      <c r="F82" s="345" t="s">
        <v>363</v>
      </c>
      <c r="G82" s="220" t="s">
        <v>138</v>
      </c>
      <c r="H82" s="220" t="s">
        <v>9</v>
      </c>
      <c r="I82" s="345">
        <v>1619</v>
      </c>
      <c r="J82" s="220" t="s">
        <v>140</v>
      </c>
      <c r="K82" s="371">
        <v>46066956.549999997</v>
      </c>
      <c r="L82" s="371">
        <v>42152909.625</v>
      </c>
      <c r="M82" s="371">
        <v>42454785.950000003</v>
      </c>
      <c r="N82" s="371">
        <v>45242420.126000002</v>
      </c>
      <c r="O82" s="371">
        <v>45330805.549999997</v>
      </c>
      <c r="P82" s="371">
        <v>42213616.400000006</v>
      </c>
      <c r="Q82" s="371">
        <v>35494009.099999994</v>
      </c>
      <c r="R82" s="371">
        <v>40693436.700000003</v>
      </c>
      <c r="S82" s="371">
        <v>41002052.849999994</v>
      </c>
      <c r="T82" s="371">
        <v>39920007.375</v>
      </c>
      <c r="U82" s="371">
        <v>49795906.25</v>
      </c>
      <c r="V82" s="371">
        <v>37469206.650000006</v>
      </c>
      <c r="W82" s="371">
        <v>38182033.819000006</v>
      </c>
      <c r="X82" s="371">
        <v>25522003.346999999</v>
      </c>
      <c r="Y82" s="371">
        <v>31021172.530000001</v>
      </c>
      <c r="Z82" s="372">
        <v>45.5</v>
      </c>
      <c r="AA82" s="123">
        <f t="shared" si="34"/>
        <v>-0.26931270913638894</v>
      </c>
      <c r="AB82" s="345"/>
      <c r="AC82" s="371">
        <v>30714.17</v>
      </c>
      <c r="AD82" s="371">
        <v>29211.093999999997</v>
      </c>
      <c r="AE82" s="373">
        <v>30610.491999999998</v>
      </c>
      <c r="AF82" s="371">
        <v>33044.502</v>
      </c>
      <c r="AG82" s="371">
        <v>34416.158000000003</v>
      </c>
      <c r="AH82" s="371">
        <v>33909.800999999999</v>
      </c>
      <c r="AI82" s="371">
        <v>24827.542999999998</v>
      </c>
      <c r="AJ82" s="371">
        <v>26856.447</v>
      </c>
      <c r="AK82" s="371">
        <v>8765.884</v>
      </c>
      <c r="AL82" s="371">
        <v>2451.527</v>
      </c>
      <c r="AM82" s="371">
        <v>4201.4340000000002</v>
      </c>
      <c r="AN82" s="371">
        <v>2719.8209999999999</v>
      </c>
      <c r="AO82" s="371">
        <v>3347.413</v>
      </c>
      <c r="AP82" s="371">
        <v>2968.3310000000001</v>
      </c>
      <c r="AQ82" s="1072">
        <f>SUM(1383.359+1336.462)</f>
        <v>2719.8209999999999</v>
      </c>
      <c r="AR82" s="371">
        <v>4009.2469999999998</v>
      </c>
      <c r="AS82" s="123">
        <f t="shared" si="35"/>
        <v>-0.86902376479280374</v>
      </c>
      <c r="AT82" s="127">
        <v>2533.431</v>
      </c>
      <c r="AU82" s="123">
        <f t="shared" si="52"/>
        <v>-0.91723651485248914</v>
      </c>
      <c r="AV82" s="123"/>
      <c r="AW82" s="374">
        <f t="shared" si="36"/>
        <v>1.33345774499618</v>
      </c>
      <c r="AX82" s="374">
        <f t="shared" si="37"/>
        <v>1.3859586092569758</v>
      </c>
      <c r="AY82" s="375">
        <f t="shared" si="38"/>
        <v>1.4420278569323466</v>
      </c>
      <c r="AZ82" s="374">
        <f t="shared" si="39"/>
        <v>1.4607751710881585</v>
      </c>
      <c r="BA82" s="374">
        <f t="shared" si="40"/>
        <v>1.5184445801228432</v>
      </c>
      <c r="BB82" s="374">
        <f t="shared" si="41"/>
        <v>1.6065811883390306</v>
      </c>
      <c r="BC82" s="374">
        <f t="shared" si="42"/>
        <v>1.3989709040785703</v>
      </c>
      <c r="BD82" s="374">
        <f t="shared" si="43"/>
        <v>1.3199399794119624</v>
      </c>
      <c r="BE82" s="374">
        <f t="shared" si="44"/>
        <v>0.42758268870432919</v>
      </c>
      <c r="BF82" s="374">
        <f t="shared" si="45"/>
        <v>0.12282197129729364</v>
      </c>
      <c r="BG82" s="374">
        <f t="shared" si="46"/>
        <v>0.16874616073484958</v>
      </c>
      <c r="BH82" s="374">
        <f t="shared" si="47"/>
        <v>0.14517633241642172</v>
      </c>
      <c r="BI82" s="374">
        <f t="shared" si="48"/>
        <v>0.17533969069684666</v>
      </c>
      <c r="BJ82" s="374">
        <f t="shared" si="49"/>
        <v>0.23260956121995921</v>
      </c>
      <c r="BK82" s="374">
        <f t="shared" si="50"/>
        <v>0.25848455574158141</v>
      </c>
      <c r="BL82" s="123">
        <f t="shared" si="51"/>
        <v>-0.82074926326911568</v>
      </c>
      <c r="BM82" s="220" t="s">
        <v>324</v>
      </c>
      <c r="BN82" s="220" t="s">
        <v>543</v>
      </c>
      <c r="BO82" s="220"/>
      <c r="BP82" s="1104" t="s">
        <v>641</v>
      </c>
      <c r="BQ82" s="348" t="s">
        <v>642</v>
      </c>
    </row>
    <row r="83" spans="1:69" s="340" customFormat="1" ht="89.25" x14ac:dyDescent="0.2">
      <c r="A83" s="340">
        <v>82</v>
      </c>
      <c r="B83" s="370">
        <v>93</v>
      </c>
      <c r="C83" s="220"/>
      <c r="D83" s="345"/>
      <c r="E83" s="345"/>
      <c r="F83" s="345">
        <v>2</v>
      </c>
      <c r="G83" s="220"/>
      <c r="H83" s="220"/>
      <c r="I83" s="345">
        <v>2828</v>
      </c>
      <c r="J83" s="220" t="s">
        <v>139</v>
      </c>
      <c r="K83" s="371">
        <v>44411517.924999997</v>
      </c>
      <c r="L83" s="371">
        <v>39248603.475000001</v>
      </c>
      <c r="M83" s="371">
        <v>41211435.950000003</v>
      </c>
      <c r="N83" s="371">
        <v>40744833.575000003</v>
      </c>
      <c r="O83" s="371">
        <v>38959752.674999997</v>
      </c>
      <c r="P83" s="371">
        <v>37090983.424999997</v>
      </c>
      <c r="Q83" s="371">
        <v>47033162.674999997</v>
      </c>
      <c r="R83" s="371">
        <v>43213181.149999999</v>
      </c>
      <c r="S83" s="371">
        <v>43344702.274999999</v>
      </c>
      <c r="T83" s="371">
        <v>43432597.100000001</v>
      </c>
      <c r="U83" s="371">
        <v>38583729.100000001</v>
      </c>
      <c r="V83" s="371">
        <v>24020328</v>
      </c>
      <c r="W83" s="371">
        <v>38408921.512999997</v>
      </c>
      <c r="X83" s="371">
        <v>34406843.789999999</v>
      </c>
      <c r="Y83" s="371">
        <v>29953878.142000001</v>
      </c>
      <c r="Z83" s="372">
        <v>58.8</v>
      </c>
      <c r="AA83" s="123">
        <f t="shared" si="34"/>
        <v>-0.27316587128044495</v>
      </c>
      <c r="AB83" s="345"/>
      <c r="AC83" s="371">
        <v>30285.772000000001</v>
      </c>
      <c r="AD83" s="371">
        <v>27470.276999999998</v>
      </c>
      <c r="AE83" s="373">
        <v>29717.935000000001</v>
      </c>
      <c r="AF83" s="371">
        <v>29904.138999999999</v>
      </c>
      <c r="AG83" s="371">
        <v>29000.227999999999</v>
      </c>
      <c r="AH83" s="371">
        <v>28210.508000000002</v>
      </c>
      <c r="AI83" s="371">
        <v>31760.223000000002</v>
      </c>
      <c r="AJ83" s="371">
        <v>7764.1229999999996</v>
      </c>
      <c r="AK83" s="371">
        <v>862.75099999999998</v>
      </c>
      <c r="AL83" s="371">
        <v>3160.652</v>
      </c>
      <c r="AM83" s="371">
        <v>3071.3270000000002</v>
      </c>
      <c r="AN83" s="371">
        <v>1863.665</v>
      </c>
      <c r="AO83" s="371">
        <v>4025.7809999999999</v>
      </c>
      <c r="AP83" s="371">
        <v>4457.3620000000001</v>
      </c>
      <c r="AQ83" s="1072">
        <v>1863.665</v>
      </c>
      <c r="AR83" s="371">
        <v>3660.6729999999998</v>
      </c>
      <c r="AS83" s="123">
        <f t="shared" si="35"/>
        <v>-0.87681940215563436</v>
      </c>
      <c r="AT83" s="127">
        <v>3478.93</v>
      </c>
      <c r="AU83" s="123">
        <f t="shared" si="52"/>
        <v>-0.88293500204506137</v>
      </c>
      <c r="AV83" s="123"/>
      <c r="AW83" s="374">
        <f t="shared" si="36"/>
        <v>1.3638701586892452</v>
      </c>
      <c r="AX83" s="374">
        <f t="shared" si="37"/>
        <v>1.3998091431455701</v>
      </c>
      <c r="AY83" s="375">
        <f t="shared" si="38"/>
        <v>1.4422178851547636</v>
      </c>
      <c r="AZ83" s="374">
        <f t="shared" si="39"/>
        <v>1.4678739057777583</v>
      </c>
      <c r="BA83" s="374">
        <f t="shared" si="40"/>
        <v>1.4887275205219204</v>
      </c>
      <c r="BB83" s="374">
        <f t="shared" si="41"/>
        <v>1.5211517945887412</v>
      </c>
      <c r="BC83" s="374">
        <f t="shared" si="42"/>
        <v>1.3505459209478943</v>
      </c>
      <c r="BD83" s="374">
        <f t="shared" si="43"/>
        <v>0.35934049719919775</v>
      </c>
      <c r="BE83" s="374">
        <f t="shared" si="44"/>
        <v>3.9808832670082055E-2</v>
      </c>
      <c r="BF83" s="374">
        <f t="shared" si="45"/>
        <v>0.14554285080962842</v>
      </c>
      <c r="BG83" s="374">
        <f t="shared" si="46"/>
        <v>0.15920322227226086</v>
      </c>
      <c r="BH83" s="374">
        <f t="shared" si="47"/>
        <v>0.15517398430196291</v>
      </c>
      <c r="BI83" s="374">
        <f t="shared" si="48"/>
        <v>0.20962739079447582</v>
      </c>
      <c r="BJ83" s="374">
        <f t="shared" si="49"/>
        <v>0.25909740673717285</v>
      </c>
      <c r="BK83" s="374">
        <f t="shared" si="50"/>
        <v>0.2444206377982934</v>
      </c>
      <c r="BL83" s="123">
        <f t="shared" si="51"/>
        <v>-0.83052447184700895</v>
      </c>
      <c r="BM83" s="220" t="s">
        <v>325</v>
      </c>
      <c r="BN83" s="220" t="s">
        <v>544</v>
      </c>
      <c r="BO83" s="220"/>
      <c r="BP83" s="1104"/>
      <c r="BQ83" s="348" t="s">
        <v>643</v>
      </c>
    </row>
    <row r="84" spans="1:69" s="340" customFormat="1" ht="89.25" x14ac:dyDescent="0.2">
      <c r="A84" s="340">
        <v>83</v>
      </c>
      <c r="B84" s="370">
        <v>94</v>
      </c>
      <c r="C84" s="220"/>
      <c r="D84" s="345"/>
      <c r="E84" s="345"/>
      <c r="F84" s="345">
        <v>1</v>
      </c>
      <c r="G84" s="220"/>
      <c r="H84" s="220"/>
      <c r="I84" s="345">
        <v>2828</v>
      </c>
      <c r="J84" s="220" t="s">
        <v>137</v>
      </c>
      <c r="K84" s="371">
        <v>23398085.024999999</v>
      </c>
      <c r="L84" s="371">
        <v>22186576.350000001</v>
      </c>
      <c r="M84" s="371">
        <v>17501529.399999999</v>
      </c>
      <c r="N84" s="371">
        <v>26064042</v>
      </c>
      <c r="O84" s="371">
        <v>24314823.149999999</v>
      </c>
      <c r="P84" s="371">
        <v>25377431.225000001</v>
      </c>
      <c r="Q84" s="371">
        <v>25494527.125</v>
      </c>
      <c r="R84" s="371">
        <v>24121656.574999999</v>
      </c>
      <c r="S84" s="371">
        <v>20921681.600000001</v>
      </c>
      <c r="T84" s="371">
        <v>25316585.524999999</v>
      </c>
      <c r="U84" s="371">
        <v>26707158.300000001</v>
      </c>
      <c r="V84" s="371">
        <v>17404385.024999999</v>
      </c>
      <c r="W84" s="371">
        <v>19245948.921999998</v>
      </c>
      <c r="X84" s="371">
        <v>13962609.789999999</v>
      </c>
      <c r="Y84" s="371">
        <v>20553101.239999998</v>
      </c>
      <c r="Z84" s="372">
        <v>59</v>
      </c>
      <c r="AA84" s="123">
        <f t="shared" si="34"/>
        <v>0.174360295620793</v>
      </c>
      <c r="AB84" s="345"/>
      <c r="AC84" s="371">
        <v>16057.643</v>
      </c>
      <c r="AD84" s="371">
        <v>15458.03</v>
      </c>
      <c r="AE84" s="373">
        <v>12027.593999999999</v>
      </c>
      <c r="AF84" s="371">
        <v>18847.939999999999</v>
      </c>
      <c r="AG84" s="371">
        <v>17976.844000000001</v>
      </c>
      <c r="AH84" s="371">
        <v>18806.974999999999</v>
      </c>
      <c r="AI84" s="371">
        <v>17258.874</v>
      </c>
      <c r="AJ84" s="371">
        <v>15663.853999999999</v>
      </c>
      <c r="AK84" s="371">
        <v>13792.14</v>
      </c>
      <c r="AL84" s="371">
        <v>1530.357</v>
      </c>
      <c r="AM84" s="371">
        <v>2139.5859999999998</v>
      </c>
      <c r="AN84" s="371">
        <v>1649.6179999999999</v>
      </c>
      <c r="AO84" s="371">
        <v>1980.059</v>
      </c>
      <c r="AP84" s="371">
        <v>2012.7840000000001</v>
      </c>
      <c r="AQ84" s="1072">
        <v>1649.6179999999999</v>
      </c>
      <c r="AR84" s="371">
        <v>2599.3560000000002</v>
      </c>
      <c r="AS84" s="123">
        <f t="shared" si="35"/>
        <v>-0.78388395883665507</v>
      </c>
      <c r="AT84" s="127">
        <v>1600.66</v>
      </c>
      <c r="AU84" s="123">
        <f t="shared" si="52"/>
        <v>-0.86691768943979985</v>
      </c>
      <c r="AV84" s="123"/>
      <c r="AW84" s="374">
        <f t="shared" si="36"/>
        <v>1.3725604452537885</v>
      </c>
      <c r="AX84" s="374">
        <f t="shared" si="37"/>
        <v>1.3934578959948454</v>
      </c>
      <c r="AY84" s="375">
        <f t="shared" si="38"/>
        <v>1.3744620512993568</v>
      </c>
      <c r="AZ84" s="374">
        <f t="shared" si="39"/>
        <v>1.446279130458737</v>
      </c>
      <c r="BA84" s="374">
        <f t="shared" si="40"/>
        <v>1.4786736378134011</v>
      </c>
      <c r="BB84" s="374">
        <f t="shared" si="41"/>
        <v>1.4821811422326099</v>
      </c>
      <c r="BC84" s="374">
        <f t="shared" si="42"/>
        <v>1.3539277598976058</v>
      </c>
      <c r="BD84" s="374">
        <f t="shared" si="43"/>
        <v>1.2987378334731972</v>
      </c>
      <c r="BE84" s="374">
        <f t="shared" si="44"/>
        <v>1.318454248916588</v>
      </c>
      <c r="BF84" s="374">
        <f t="shared" si="45"/>
        <v>0.12089758300848116</v>
      </c>
      <c r="BG84" s="374">
        <f t="shared" si="46"/>
        <v>0.16022565755339083</v>
      </c>
      <c r="BH84" s="374">
        <f t="shared" si="47"/>
        <v>0.18956349191660107</v>
      </c>
      <c r="BI84" s="374">
        <f t="shared" si="48"/>
        <v>0.20576371765557366</v>
      </c>
      <c r="BJ84" s="374">
        <f t="shared" si="49"/>
        <v>0.28831057091369167</v>
      </c>
      <c r="BK84" s="374">
        <f t="shared" si="50"/>
        <v>0.25294051439217258</v>
      </c>
      <c r="BL84" s="123">
        <f t="shared" si="51"/>
        <v>-0.81597126370054851</v>
      </c>
      <c r="BM84" s="220" t="s">
        <v>324</v>
      </c>
      <c r="BN84" s="220" t="s">
        <v>545</v>
      </c>
      <c r="BO84" s="220"/>
      <c r="BP84" s="1104"/>
      <c r="BQ84" s="348" t="s">
        <v>644</v>
      </c>
    </row>
    <row r="85" spans="1:69" s="340" customFormat="1" ht="102" x14ac:dyDescent="0.2">
      <c r="A85" s="340">
        <v>84</v>
      </c>
      <c r="B85" s="370">
        <v>95</v>
      </c>
      <c r="C85" s="220"/>
      <c r="D85" s="345"/>
      <c r="E85" s="345"/>
      <c r="F85" s="345" t="s">
        <v>364</v>
      </c>
      <c r="G85" s="220"/>
      <c r="H85" s="220"/>
      <c r="I85" s="345">
        <v>2866</v>
      </c>
      <c r="J85" s="220" t="s">
        <v>141</v>
      </c>
      <c r="K85" s="371">
        <v>37919658.25</v>
      </c>
      <c r="L85" s="371">
        <v>42488606.924999997</v>
      </c>
      <c r="M85" s="371">
        <v>44422901.100000001</v>
      </c>
      <c r="N85" s="371">
        <v>41812381.700000003</v>
      </c>
      <c r="O85" s="371">
        <v>41898038.299999997</v>
      </c>
      <c r="P85" s="371">
        <v>40630554.975000001</v>
      </c>
      <c r="Q85" s="371">
        <v>40155872.575000003</v>
      </c>
      <c r="R85" s="371">
        <v>32352644.949999999</v>
      </c>
      <c r="S85" s="371">
        <v>43561979.349999994</v>
      </c>
      <c r="T85" s="371">
        <v>39925364.200000003</v>
      </c>
      <c r="U85" s="371">
        <v>40604179.950000003</v>
      </c>
      <c r="V85" s="371">
        <v>40524413.649999999</v>
      </c>
      <c r="W85" s="371">
        <v>46040505.055999994</v>
      </c>
      <c r="X85" s="371">
        <v>26556031.317000002</v>
      </c>
      <c r="Y85" s="371">
        <v>41943353.866999999</v>
      </c>
      <c r="Z85" s="372">
        <v>63.5</v>
      </c>
      <c r="AA85" s="123">
        <f t="shared" si="34"/>
        <v>-5.5816868588080638E-2</v>
      </c>
      <c r="AB85" s="345"/>
      <c r="AC85" s="371">
        <v>19855.205000000002</v>
      </c>
      <c r="AD85" s="371">
        <v>22066.696</v>
      </c>
      <c r="AE85" s="373">
        <v>23253.508000000002</v>
      </c>
      <c r="AF85" s="371">
        <v>22140.546000000002</v>
      </c>
      <c r="AG85" s="371">
        <v>21868.868999999999</v>
      </c>
      <c r="AH85" s="371">
        <v>20516.875</v>
      </c>
      <c r="AI85" s="371">
        <v>20780.349999999999</v>
      </c>
      <c r="AJ85" s="371">
        <v>14962.859</v>
      </c>
      <c r="AK85" s="371">
        <v>1015.173</v>
      </c>
      <c r="AL85" s="371">
        <v>2486.9650000000001</v>
      </c>
      <c r="AM85" s="371">
        <v>2702.7179999999998</v>
      </c>
      <c r="AN85" s="371">
        <v>3101.326</v>
      </c>
      <c r="AO85" s="371">
        <v>4019.3209999999999</v>
      </c>
      <c r="AP85" s="371">
        <v>3204.3609999999999</v>
      </c>
      <c r="AQ85" s="1072">
        <f>SUM(1610.208+1491.118)</f>
        <v>3101.326</v>
      </c>
      <c r="AR85" s="371">
        <v>5378.5159999999996</v>
      </c>
      <c r="AS85" s="123">
        <f t="shared" si="35"/>
        <v>-0.76870087730419001</v>
      </c>
      <c r="AT85" s="127">
        <v>2930.8980000000001</v>
      </c>
      <c r="AU85" s="123">
        <f t="shared" si="52"/>
        <v>-0.87395888826752499</v>
      </c>
      <c r="AV85" s="123"/>
      <c r="AW85" s="374">
        <f t="shared" si="36"/>
        <v>1.0472248915903666</v>
      </c>
      <c r="AX85" s="374">
        <f t="shared" si="37"/>
        <v>1.03871120269731</v>
      </c>
      <c r="AY85" s="375">
        <f t="shared" si="38"/>
        <v>1.0469153262932662</v>
      </c>
      <c r="AZ85" s="374">
        <f t="shared" si="39"/>
        <v>1.059042565853167</v>
      </c>
      <c r="BA85" s="374">
        <f t="shared" si="40"/>
        <v>1.0439089698383326</v>
      </c>
      <c r="BB85" s="374">
        <f t="shared" si="41"/>
        <v>1.0099234437050659</v>
      </c>
      <c r="BC85" s="374">
        <f t="shared" si="42"/>
        <v>1.0349843580755509</v>
      </c>
      <c r="BD85" s="374">
        <f t="shared" si="43"/>
        <v>0.92498520743046697</v>
      </c>
      <c r="BE85" s="374">
        <f t="shared" si="44"/>
        <v>4.6608212718874088E-2</v>
      </c>
      <c r="BF85" s="374">
        <f t="shared" si="45"/>
        <v>0.12458070451364849</v>
      </c>
      <c r="BG85" s="374">
        <f t="shared" si="46"/>
        <v>0.13312511191350879</v>
      </c>
      <c r="BH85" s="374">
        <f t="shared" si="47"/>
        <v>0.15305963594120997</v>
      </c>
      <c r="BI85" s="374">
        <f t="shared" si="48"/>
        <v>0.17459934442991965</v>
      </c>
      <c r="BJ85" s="374">
        <f t="shared" si="49"/>
        <v>0.24132830404885908</v>
      </c>
      <c r="BK85" s="374">
        <f t="shared" si="50"/>
        <v>0.25646570930188223</v>
      </c>
      <c r="BL85" s="123">
        <f t="shared" si="51"/>
        <v>-0.75502726642666418</v>
      </c>
      <c r="BM85" s="220" t="s">
        <v>325</v>
      </c>
      <c r="BN85" s="220" t="s">
        <v>546</v>
      </c>
      <c r="BO85" s="220"/>
      <c r="BP85" s="1104"/>
      <c r="BQ85" s="348" t="s">
        <v>645</v>
      </c>
    </row>
    <row r="86" spans="1:69" s="340" customFormat="1" ht="89.25" x14ac:dyDescent="0.2">
      <c r="A86" s="340">
        <v>85</v>
      </c>
      <c r="B86" s="370">
        <v>96</v>
      </c>
      <c r="C86" s="220"/>
      <c r="D86" s="345"/>
      <c r="E86" s="345">
        <v>2713</v>
      </c>
      <c r="F86" s="345">
        <v>3</v>
      </c>
      <c r="G86" s="220" t="s">
        <v>143</v>
      </c>
      <c r="H86" s="220" t="s">
        <v>9</v>
      </c>
      <c r="I86" s="345">
        <v>2840</v>
      </c>
      <c r="J86" s="220" t="s">
        <v>142</v>
      </c>
      <c r="K86" s="371">
        <v>18981277.649999999</v>
      </c>
      <c r="L86" s="371">
        <v>18905135.25</v>
      </c>
      <c r="M86" s="371">
        <v>20064802.5</v>
      </c>
      <c r="N86" s="371">
        <v>23474850.399999999</v>
      </c>
      <c r="O86" s="371">
        <v>21738414.800000001</v>
      </c>
      <c r="P86" s="371">
        <v>23010941.100000001</v>
      </c>
      <c r="Q86" s="371">
        <v>20975937.725000001</v>
      </c>
      <c r="R86" s="371">
        <v>19494051.125</v>
      </c>
      <c r="S86" s="371">
        <v>19173018.024999999</v>
      </c>
      <c r="T86" s="371">
        <v>16283838.574999999</v>
      </c>
      <c r="U86" s="371">
        <v>16806162.699999999</v>
      </c>
      <c r="V86" s="371">
        <v>12231065.875</v>
      </c>
      <c r="W86" s="371">
        <v>11082428.175000001</v>
      </c>
      <c r="X86" s="371">
        <v>11932364.449999999</v>
      </c>
      <c r="Y86" s="371">
        <v>0</v>
      </c>
      <c r="Z86" s="372">
        <v>61</v>
      </c>
      <c r="AA86" s="123">
        <f t="shared" si="34"/>
        <v>-1</v>
      </c>
      <c r="AB86" s="345"/>
      <c r="AC86" s="371">
        <v>15135.210999999999</v>
      </c>
      <c r="AD86" s="371">
        <v>14743.111000000001</v>
      </c>
      <c r="AE86" s="373">
        <v>14491.977000000001</v>
      </c>
      <c r="AF86" s="371">
        <v>14774.924000000001</v>
      </c>
      <c r="AG86" s="371">
        <v>13533.209000000001</v>
      </c>
      <c r="AH86" s="371">
        <v>14256.91</v>
      </c>
      <c r="AI86" s="371">
        <v>13100.35</v>
      </c>
      <c r="AJ86" s="371">
        <v>12680.093000000001</v>
      </c>
      <c r="AK86" s="371">
        <v>13075.78</v>
      </c>
      <c r="AL86" s="371">
        <v>12027.491</v>
      </c>
      <c r="AM86" s="371">
        <v>11861.007</v>
      </c>
      <c r="AN86" s="371">
        <v>8850.2289999999994</v>
      </c>
      <c r="AO86" s="371">
        <v>7754.9040000000005</v>
      </c>
      <c r="AP86" s="371">
        <v>8186.7420000000002</v>
      </c>
      <c r="AQ86" s="1072">
        <v>8850.2289999999994</v>
      </c>
      <c r="AR86" s="371">
        <v>0</v>
      </c>
      <c r="AS86" s="123">
        <f t="shared" si="35"/>
        <v>-1</v>
      </c>
      <c r="AT86" s="127">
        <v>0</v>
      </c>
      <c r="AU86" s="123">
        <f t="shared" si="52"/>
        <v>-1</v>
      </c>
      <c r="AV86" s="123"/>
      <c r="AW86" s="374">
        <f t="shared" si="36"/>
        <v>1.5947515524593785</v>
      </c>
      <c r="AX86" s="374">
        <f t="shared" si="37"/>
        <v>1.559693787432703</v>
      </c>
      <c r="AY86" s="375">
        <f t="shared" si="38"/>
        <v>1.4445172834370037</v>
      </c>
      <c r="AZ86" s="374">
        <f t="shared" si="39"/>
        <v>1.2587874894401885</v>
      </c>
      <c r="BA86" s="374">
        <f t="shared" si="40"/>
        <v>1.2450962155713396</v>
      </c>
      <c r="BB86" s="374">
        <f t="shared" si="41"/>
        <v>1.239141844572363</v>
      </c>
      <c r="BC86" s="374">
        <f t="shared" si="42"/>
        <v>1.2490836092048894</v>
      </c>
      <c r="BD86" s="374">
        <f t="shared" si="43"/>
        <v>1.30091923107132</v>
      </c>
      <c r="BE86" s="374">
        <f t="shared" si="44"/>
        <v>1.3639772291404813</v>
      </c>
      <c r="BF86" s="374">
        <f t="shared" si="45"/>
        <v>1.4772304385853323</v>
      </c>
      <c r="BG86" s="374">
        <f t="shared" si="46"/>
        <v>1.4115068634912122</v>
      </c>
      <c r="BH86" s="374">
        <f t="shared" si="47"/>
        <v>1.447172158248228</v>
      </c>
      <c r="BI86" s="374">
        <f t="shared" si="48"/>
        <v>1.3994954675174331</v>
      </c>
      <c r="BJ86" s="374">
        <f t="shared" si="49"/>
        <v>1.3721910748376447</v>
      </c>
      <c r="BK86" s="374">
        <f t="shared" si="50"/>
        <v>0</v>
      </c>
      <c r="BL86" s="123">
        <f t="shared" si="51"/>
        <v>-1</v>
      </c>
      <c r="BM86" s="220"/>
      <c r="BN86" s="220" t="s">
        <v>499</v>
      </c>
      <c r="BO86" s="220" t="s">
        <v>776</v>
      </c>
      <c r="BP86" s="220" t="s">
        <v>646</v>
      </c>
      <c r="BQ86" s="221"/>
    </row>
    <row r="87" spans="1:69" s="340" customFormat="1" ht="63.75" x14ac:dyDescent="0.2">
      <c r="A87" s="340">
        <v>86</v>
      </c>
      <c r="B87" s="370">
        <v>97</v>
      </c>
      <c r="C87" s="220"/>
      <c r="D87" s="345"/>
      <c r="E87" s="345">
        <v>2721</v>
      </c>
      <c r="F87" s="345">
        <v>5</v>
      </c>
      <c r="G87" s="220" t="s">
        <v>145</v>
      </c>
      <c r="H87" s="220" t="s">
        <v>9</v>
      </c>
      <c r="I87" s="345">
        <v>3319</v>
      </c>
      <c r="J87" s="220" t="s">
        <v>144</v>
      </c>
      <c r="K87" s="371">
        <v>33175658.024999999</v>
      </c>
      <c r="L87" s="371">
        <v>33623388.278999999</v>
      </c>
      <c r="M87" s="371">
        <v>24218041.191</v>
      </c>
      <c r="N87" s="371">
        <v>35402458.060999997</v>
      </c>
      <c r="O87" s="371">
        <v>30166011.576000001</v>
      </c>
      <c r="P87" s="371">
        <v>31521923.346999999</v>
      </c>
      <c r="Q87" s="371">
        <v>32959328.609999999</v>
      </c>
      <c r="R87" s="371">
        <v>33656295.840000004</v>
      </c>
      <c r="S87" s="371">
        <v>36830771.622000001</v>
      </c>
      <c r="T87" s="371">
        <v>30947715.441</v>
      </c>
      <c r="U87" s="371">
        <v>23601070.581</v>
      </c>
      <c r="V87" s="371">
        <v>24797873.846999999</v>
      </c>
      <c r="W87" s="371">
        <v>11620564.585000001</v>
      </c>
      <c r="X87" s="371">
        <v>13323284.01</v>
      </c>
      <c r="Y87" s="371">
        <v>13407760.683</v>
      </c>
      <c r="Z87" s="372">
        <v>75.166666666666671</v>
      </c>
      <c r="AA87" s="123">
        <f t="shared" si="34"/>
        <v>-0.44637303334083672</v>
      </c>
      <c r="AB87" s="345"/>
      <c r="AC87" s="371">
        <v>23945.952000000001</v>
      </c>
      <c r="AD87" s="371">
        <v>25555.608</v>
      </c>
      <c r="AE87" s="373">
        <v>19429.477999999999</v>
      </c>
      <c r="AF87" s="371">
        <v>28183.1</v>
      </c>
      <c r="AG87" s="371">
        <v>23558.181</v>
      </c>
      <c r="AH87" s="371">
        <v>23308.518</v>
      </c>
      <c r="AI87" s="371">
        <v>23855.655999999999</v>
      </c>
      <c r="AJ87" s="371">
        <v>22623.221000000001</v>
      </c>
      <c r="AK87" s="371">
        <v>25178.941999999999</v>
      </c>
      <c r="AL87" s="371">
        <v>22483.764999999999</v>
      </c>
      <c r="AM87" s="371">
        <v>11702.922</v>
      </c>
      <c r="AN87" s="371">
        <v>308.09100000000001</v>
      </c>
      <c r="AO87" s="371">
        <v>284.47399999999999</v>
      </c>
      <c r="AP87" s="371">
        <v>460.31599999999997</v>
      </c>
      <c r="AQ87" s="1072">
        <v>308.09100000000001</v>
      </c>
      <c r="AR87" s="371">
        <v>337.77800000000002</v>
      </c>
      <c r="AS87" s="123">
        <f t="shared" si="35"/>
        <v>-0.9826151788534927</v>
      </c>
      <c r="AT87" s="127">
        <v>181.65100000000001</v>
      </c>
      <c r="AU87" s="123">
        <f t="shared" si="52"/>
        <v>-0.9906507524288608</v>
      </c>
      <c r="AV87" s="123"/>
      <c r="AW87" s="374">
        <f t="shared" si="36"/>
        <v>1.4435856543948686</v>
      </c>
      <c r="AX87" s="374">
        <f t="shared" si="37"/>
        <v>1.5201090257736545</v>
      </c>
      <c r="AY87" s="375">
        <f t="shared" si="38"/>
        <v>1.6045457885520862</v>
      </c>
      <c r="AZ87" s="374">
        <f t="shared" si="39"/>
        <v>1.5921549826534234</v>
      </c>
      <c r="BA87" s="374">
        <f t="shared" si="40"/>
        <v>1.5619022714121629</v>
      </c>
      <c r="BB87" s="374">
        <f t="shared" si="41"/>
        <v>1.4788766372797055</v>
      </c>
      <c r="BC87" s="374">
        <f t="shared" si="42"/>
        <v>1.4475814287528961</v>
      </c>
      <c r="BD87" s="374">
        <f t="shared" si="43"/>
        <v>1.3443678477007348</v>
      </c>
      <c r="BE87" s="374">
        <f t="shared" si="44"/>
        <v>1.3672774634436355</v>
      </c>
      <c r="BF87" s="374">
        <f t="shared" si="45"/>
        <v>1.4530161389692222</v>
      </c>
      <c r="BG87" s="374">
        <f t="shared" si="46"/>
        <v>0.99172806249064116</v>
      </c>
      <c r="BH87" s="374">
        <f t="shared" si="47"/>
        <v>2.4848178670549392E-2</v>
      </c>
      <c r="BI87" s="374">
        <f t="shared" si="48"/>
        <v>4.8960443861256676E-2</v>
      </c>
      <c r="BJ87" s="374">
        <f t="shared" si="49"/>
        <v>6.9099480226422039E-2</v>
      </c>
      <c r="BK87" s="374">
        <f t="shared" si="50"/>
        <v>5.0385445860213825E-2</v>
      </c>
      <c r="BL87" s="123">
        <f t="shared" si="51"/>
        <v>-0.96859831223284643</v>
      </c>
      <c r="BM87" s="220" t="s">
        <v>321</v>
      </c>
      <c r="BN87" s="220" t="s">
        <v>547</v>
      </c>
      <c r="BO87" s="220"/>
      <c r="BP87" s="220"/>
      <c r="BQ87" s="348" t="s">
        <v>647</v>
      </c>
    </row>
    <row r="88" spans="1:69" s="340" customFormat="1" ht="76.5" x14ac:dyDescent="0.2">
      <c r="A88" s="340">
        <v>87</v>
      </c>
      <c r="B88" s="370">
        <v>98</v>
      </c>
      <c r="C88" s="220"/>
      <c r="D88" s="345"/>
      <c r="E88" s="345">
        <v>2727</v>
      </c>
      <c r="F88" s="345">
        <v>4</v>
      </c>
      <c r="G88" s="220" t="s">
        <v>147</v>
      </c>
      <c r="H88" s="220" t="s">
        <v>9</v>
      </c>
      <c r="I88" s="345">
        <v>3113</v>
      </c>
      <c r="J88" s="220" t="s">
        <v>148</v>
      </c>
      <c r="K88" s="371">
        <v>41100375.299999997</v>
      </c>
      <c r="L88" s="371">
        <v>31972620.787</v>
      </c>
      <c r="M88" s="371">
        <v>41702201.557999998</v>
      </c>
      <c r="N88" s="371">
        <v>42716745.405000001</v>
      </c>
      <c r="O88" s="371">
        <v>39930130.759000003</v>
      </c>
      <c r="P88" s="371">
        <v>43006921.994000003</v>
      </c>
      <c r="Q88" s="371">
        <v>32692109.324000001</v>
      </c>
      <c r="R88" s="371">
        <v>46708800.954999998</v>
      </c>
      <c r="S88" s="371">
        <v>41620963.104000002</v>
      </c>
      <c r="T88" s="371">
        <v>43132066.483999997</v>
      </c>
      <c r="U88" s="371">
        <v>45653499.888999999</v>
      </c>
      <c r="V88" s="371">
        <v>39685899.853</v>
      </c>
      <c r="W88" s="371">
        <v>38084958.773000002</v>
      </c>
      <c r="X88" s="371">
        <v>36447985.825999998</v>
      </c>
      <c r="Y88" s="371">
        <v>12393299.936000001</v>
      </c>
      <c r="Z88" s="372">
        <v>68.333333333333329</v>
      </c>
      <c r="AA88" s="123">
        <f t="shared" si="34"/>
        <v>-0.70281425265370634</v>
      </c>
      <c r="AB88" s="345"/>
      <c r="AC88" s="371">
        <v>25362.931</v>
      </c>
      <c r="AD88" s="371">
        <v>21610.146000000001</v>
      </c>
      <c r="AE88" s="373">
        <v>27322.994999999999</v>
      </c>
      <c r="AF88" s="371">
        <v>30365.239000000001</v>
      </c>
      <c r="AG88" s="371">
        <v>29394.589</v>
      </c>
      <c r="AH88" s="371">
        <v>33079.303999999996</v>
      </c>
      <c r="AI88" s="371">
        <v>21481.456999999999</v>
      </c>
      <c r="AJ88" s="371">
        <v>1991.675</v>
      </c>
      <c r="AK88" s="371">
        <v>2014.8779999999999</v>
      </c>
      <c r="AL88" s="371">
        <v>1481.625</v>
      </c>
      <c r="AM88" s="371">
        <v>1318.671</v>
      </c>
      <c r="AN88" s="371">
        <v>1304.6189999999999</v>
      </c>
      <c r="AO88" s="371">
        <v>1995.847</v>
      </c>
      <c r="AP88" s="371">
        <v>2466.6350000000002</v>
      </c>
      <c r="AQ88" s="1072">
        <v>1304.6189999999999</v>
      </c>
      <c r="AR88" s="371">
        <v>945.43299999999999</v>
      </c>
      <c r="AS88" s="123">
        <f t="shared" si="35"/>
        <v>-0.96539790019359151</v>
      </c>
      <c r="AT88" s="127">
        <v>1639.114</v>
      </c>
      <c r="AU88" s="123">
        <f t="shared" si="52"/>
        <v>-0.94000972440978736</v>
      </c>
      <c r="AV88" s="123"/>
      <c r="AW88" s="374">
        <f t="shared" si="36"/>
        <v>1.2341946181693384</v>
      </c>
      <c r="AX88" s="374">
        <f t="shared" si="37"/>
        <v>1.3517907176872181</v>
      </c>
      <c r="AY88" s="375">
        <f t="shared" si="38"/>
        <v>1.3103862136390474</v>
      </c>
      <c r="AZ88" s="374">
        <f t="shared" si="39"/>
        <v>1.421701897562905</v>
      </c>
      <c r="BA88" s="374">
        <f t="shared" si="40"/>
        <v>1.4723011641215145</v>
      </c>
      <c r="BB88" s="374">
        <f t="shared" si="41"/>
        <v>1.5383246447915975</v>
      </c>
      <c r="BC88" s="374">
        <f t="shared" si="42"/>
        <v>1.314167696376201</v>
      </c>
      <c r="BD88" s="374">
        <f t="shared" si="43"/>
        <v>8.5280502144288034E-2</v>
      </c>
      <c r="BE88" s="374">
        <f t="shared" si="44"/>
        <v>9.6820344832739311E-2</v>
      </c>
      <c r="BF88" s="374">
        <f t="shared" si="45"/>
        <v>6.8701785969360607E-2</v>
      </c>
      <c r="BG88" s="374">
        <f t="shared" si="46"/>
        <v>5.7768670669550472E-2</v>
      </c>
      <c r="BH88" s="374">
        <f t="shared" si="47"/>
        <v>6.5747230368086468E-2</v>
      </c>
      <c r="BI88" s="374">
        <f t="shared" si="48"/>
        <v>0.10481024868090121</v>
      </c>
      <c r="BJ88" s="374">
        <f t="shared" si="49"/>
        <v>0.13535096352240336</v>
      </c>
      <c r="BK88" s="374">
        <f t="shared" si="50"/>
        <v>0.15257163223391546</v>
      </c>
      <c r="BL88" s="123">
        <f t="shared" si="51"/>
        <v>-0.88356743176485975</v>
      </c>
      <c r="BM88" s="220" t="s">
        <v>330</v>
      </c>
      <c r="BN88" s="220" t="s">
        <v>548</v>
      </c>
      <c r="BO88" s="220"/>
      <c r="BP88" s="1105" t="s">
        <v>648</v>
      </c>
      <c r="BQ88" s="348" t="s">
        <v>649</v>
      </c>
    </row>
    <row r="89" spans="1:69" s="340" customFormat="1" ht="63.75" x14ac:dyDescent="0.2">
      <c r="A89" s="340">
        <v>88</v>
      </c>
      <c r="B89" s="370">
        <v>99</v>
      </c>
      <c r="C89" s="220"/>
      <c r="D89" s="345"/>
      <c r="E89" s="345"/>
      <c r="F89" s="345">
        <v>3</v>
      </c>
      <c r="G89" s="220"/>
      <c r="H89" s="220"/>
      <c r="I89" s="345">
        <v>3122</v>
      </c>
      <c r="J89" s="220" t="s">
        <v>146</v>
      </c>
      <c r="K89" s="371">
        <v>39645277.024999999</v>
      </c>
      <c r="L89" s="371">
        <v>42106304.494000003</v>
      </c>
      <c r="M89" s="371">
        <v>39880089.626000002</v>
      </c>
      <c r="N89" s="371">
        <v>37221504.667000003</v>
      </c>
      <c r="O89" s="371">
        <v>41204040.734999999</v>
      </c>
      <c r="P89" s="371">
        <v>39929205.647</v>
      </c>
      <c r="Q89" s="371">
        <v>29979754.669</v>
      </c>
      <c r="R89" s="371">
        <v>45559212.560999997</v>
      </c>
      <c r="S89" s="371">
        <v>36684458.443999998</v>
      </c>
      <c r="T89" s="371">
        <v>46987681.351999998</v>
      </c>
      <c r="U89" s="371">
        <v>41861574.520999998</v>
      </c>
      <c r="V89" s="371">
        <v>39540360.928000003</v>
      </c>
      <c r="W89" s="371">
        <v>32913538.743000001</v>
      </c>
      <c r="X89" s="371">
        <v>18559016.213</v>
      </c>
      <c r="Y89" s="371">
        <v>41843811.490000002</v>
      </c>
      <c r="Z89" s="372">
        <v>69.400000000000006</v>
      </c>
      <c r="AA89" s="123">
        <f t="shared" si="34"/>
        <v>4.9240658243650058E-2</v>
      </c>
      <c r="AB89" s="345"/>
      <c r="AC89" s="371">
        <v>23872.294999999998</v>
      </c>
      <c r="AD89" s="371">
        <v>27731.210999999999</v>
      </c>
      <c r="AE89" s="373">
        <v>26381.423999999999</v>
      </c>
      <c r="AF89" s="371">
        <v>26275.7</v>
      </c>
      <c r="AG89" s="371">
        <v>30369.53</v>
      </c>
      <c r="AH89" s="371">
        <v>30534.666000000001</v>
      </c>
      <c r="AI89" s="371">
        <v>24500.616000000002</v>
      </c>
      <c r="AJ89" s="371">
        <v>7650.6819999999998</v>
      </c>
      <c r="AK89" s="371">
        <v>1749.184</v>
      </c>
      <c r="AL89" s="371">
        <v>1592.144</v>
      </c>
      <c r="AM89" s="371">
        <v>1162.8340000000001</v>
      </c>
      <c r="AN89" s="371">
        <v>1291.0060000000001</v>
      </c>
      <c r="AO89" s="371">
        <v>1278.7070000000001</v>
      </c>
      <c r="AP89" s="371">
        <v>848.90499999999997</v>
      </c>
      <c r="AQ89" s="1072">
        <v>1291.0060000000001</v>
      </c>
      <c r="AR89" s="371">
        <v>2788.6559999999999</v>
      </c>
      <c r="AS89" s="123">
        <f t="shared" si="35"/>
        <v>-0.89429471282520612</v>
      </c>
      <c r="AT89" s="127">
        <v>1776.289</v>
      </c>
      <c r="AU89" s="123">
        <f t="shared" si="52"/>
        <v>-0.9326689491818182</v>
      </c>
      <c r="AV89" s="123"/>
      <c r="AW89" s="374">
        <f t="shared" si="36"/>
        <v>1.2042945234029425</v>
      </c>
      <c r="AX89" s="374">
        <f t="shared" si="37"/>
        <v>1.3171999458632897</v>
      </c>
      <c r="AY89" s="375">
        <f t="shared" si="38"/>
        <v>1.3230373475791044</v>
      </c>
      <c r="AZ89" s="374">
        <f t="shared" si="39"/>
        <v>1.4118558739134273</v>
      </c>
      <c r="BA89" s="374">
        <f t="shared" si="40"/>
        <v>1.4741044547217512</v>
      </c>
      <c r="BB89" s="374">
        <f t="shared" si="41"/>
        <v>1.5294401932232859</v>
      </c>
      <c r="BC89" s="374">
        <f t="shared" si="42"/>
        <v>1.6344774178778987</v>
      </c>
      <c r="BD89" s="374">
        <f t="shared" si="43"/>
        <v>0.33585663886338568</v>
      </c>
      <c r="BE89" s="374">
        <f t="shared" si="44"/>
        <v>9.5363762977184768E-2</v>
      </c>
      <c r="BF89" s="374">
        <f t="shared" si="45"/>
        <v>6.7768570578008808E-2</v>
      </c>
      <c r="BG89" s="374">
        <f t="shared" si="46"/>
        <v>5.5556152070518061E-2</v>
      </c>
      <c r="BH89" s="374">
        <f t="shared" si="47"/>
        <v>6.5300668466371559E-2</v>
      </c>
      <c r="BI89" s="374">
        <f t="shared" si="48"/>
        <v>7.7700973449532432E-2</v>
      </c>
      <c r="BJ89" s="374">
        <f t="shared" si="49"/>
        <v>9.1481680953042016E-2</v>
      </c>
      <c r="BK89" s="374">
        <f t="shared" si="50"/>
        <v>0.13328881383888483</v>
      </c>
      <c r="BL89" s="123">
        <f t="shared" si="51"/>
        <v>-0.89925544121428103</v>
      </c>
      <c r="BM89" s="220" t="s">
        <v>325</v>
      </c>
      <c r="BN89" s="220" t="s">
        <v>549</v>
      </c>
      <c r="BO89" s="220"/>
      <c r="BP89" s="1105"/>
      <c r="BQ89" s="348" t="s">
        <v>650</v>
      </c>
    </row>
    <row r="90" spans="1:69" s="340" customFormat="1" ht="102" x14ac:dyDescent="0.2">
      <c r="A90" s="340">
        <v>89</v>
      </c>
      <c r="B90" s="370">
        <v>100</v>
      </c>
      <c r="C90" s="220"/>
      <c r="D90" s="345"/>
      <c r="E90" s="345">
        <v>6250</v>
      </c>
      <c r="F90" s="345" t="s">
        <v>365</v>
      </c>
      <c r="G90" s="220" t="s">
        <v>280</v>
      </c>
      <c r="H90" s="220" t="s">
        <v>9</v>
      </c>
      <c r="I90" s="345">
        <v>1733</v>
      </c>
      <c r="J90" s="220" t="s">
        <v>279</v>
      </c>
      <c r="K90" s="371">
        <v>56806000.274999999</v>
      </c>
      <c r="L90" s="371">
        <v>50817583.825000003</v>
      </c>
      <c r="M90" s="371">
        <v>52674734.299999997</v>
      </c>
      <c r="N90" s="371">
        <v>45514146.100000001</v>
      </c>
      <c r="O90" s="371">
        <v>51639739.299999997</v>
      </c>
      <c r="P90" s="371">
        <v>51268653.325000003</v>
      </c>
      <c r="Q90" s="371">
        <v>46476353.75</v>
      </c>
      <c r="R90" s="371">
        <v>43740942.924999997</v>
      </c>
      <c r="S90" s="371">
        <v>39416952.899999999</v>
      </c>
      <c r="T90" s="371">
        <v>41899309.549999997</v>
      </c>
      <c r="U90" s="371">
        <v>51011944.899999999</v>
      </c>
      <c r="V90" s="371">
        <v>38269514.100000001</v>
      </c>
      <c r="W90" s="371">
        <v>37234174.577</v>
      </c>
      <c r="X90" s="371">
        <v>28209574.18</v>
      </c>
      <c r="Y90" s="371">
        <v>28383297.986000001</v>
      </c>
      <c r="Z90" s="372">
        <v>47.75</v>
      </c>
      <c r="AA90" s="123">
        <f t="shared" si="34"/>
        <v>-0.46115916172737104</v>
      </c>
      <c r="AB90" s="345"/>
      <c r="AC90" s="371">
        <v>29511.667999999998</v>
      </c>
      <c r="AD90" s="371">
        <v>25943.298999999999</v>
      </c>
      <c r="AE90" s="373">
        <v>27410.226999999999</v>
      </c>
      <c r="AF90" s="371">
        <v>23940.862999999998</v>
      </c>
      <c r="AG90" s="371">
        <v>27558.883000000002</v>
      </c>
      <c r="AH90" s="371">
        <v>27075.764999999999</v>
      </c>
      <c r="AI90" s="371">
        <v>24499.002</v>
      </c>
      <c r="AJ90" s="371">
        <v>22810.525000000001</v>
      </c>
      <c r="AK90" s="371">
        <v>20072.210999999999</v>
      </c>
      <c r="AL90" s="371">
        <v>5931.7209999999995</v>
      </c>
      <c r="AM90" s="371">
        <v>5368.6080000000002</v>
      </c>
      <c r="AN90" s="371">
        <v>7235.33</v>
      </c>
      <c r="AO90" s="371">
        <v>6060.7370000000001</v>
      </c>
      <c r="AP90" s="371">
        <v>4570.2070000000003</v>
      </c>
      <c r="AQ90" s="1072">
        <f>SUM(4052.871+3182.459)</f>
        <v>7235.33</v>
      </c>
      <c r="AR90" s="371">
        <v>3490.7089999999998</v>
      </c>
      <c r="AS90" s="123">
        <f t="shared" si="35"/>
        <v>-0.87264939469490721</v>
      </c>
      <c r="AT90" s="127">
        <v>2484.277</v>
      </c>
      <c r="AU90" s="123">
        <f t="shared" si="52"/>
        <v>-0.90936678488653155</v>
      </c>
      <c r="AV90" s="123"/>
      <c r="AW90" s="374">
        <f t="shared" si="36"/>
        <v>1.0390334773486214</v>
      </c>
      <c r="AX90" s="374">
        <f t="shared" si="37"/>
        <v>1.0210363046515818</v>
      </c>
      <c r="AY90" s="375">
        <f t="shared" si="38"/>
        <v>1.0407352733433721</v>
      </c>
      <c r="AZ90" s="374">
        <f t="shared" si="39"/>
        <v>1.052018550338133</v>
      </c>
      <c r="BA90" s="374">
        <f t="shared" si="40"/>
        <v>1.0673517478427705</v>
      </c>
      <c r="BB90" s="374">
        <f t="shared" si="41"/>
        <v>1.0562307860267948</v>
      </c>
      <c r="BC90" s="374">
        <f t="shared" si="42"/>
        <v>1.0542566282967067</v>
      </c>
      <c r="BD90" s="374">
        <f t="shared" si="43"/>
        <v>1.042982774244801</v>
      </c>
      <c r="BE90" s="374">
        <f t="shared" si="44"/>
        <v>1.0184557416664239</v>
      </c>
      <c r="BF90" s="374">
        <f t="shared" si="45"/>
        <v>0.28314170632914404</v>
      </c>
      <c r="BG90" s="374">
        <f t="shared" si="46"/>
        <v>0.21048434873534885</v>
      </c>
      <c r="BH90" s="374">
        <f t="shared" si="47"/>
        <v>0.3781249995018881</v>
      </c>
      <c r="BI90" s="374">
        <f t="shared" si="48"/>
        <v>0.32554700453834101</v>
      </c>
      <c r="BJ90" s="374">
        <f t="shared" si="49"/>
        <v>0.32401814864970074</v>
      </c>
      <c r="BK90" s="374">
        <f t="shared" si="50"/>
        <v>0.24596923174479474</v>
      </c>
      <c r="BL90" s="123">
        <f t="shared" si="51"/>
        <v>-0.76365821545125856</v>
      </c>
      <c r="BM90" s="220" t="s">
        <v>322</v>
      </c>
      <c r="BN90" s="220" t="s">
        <v>550</v>
      </c>
      <c r="BO90" s="220"/>
      <c r="BP90" s="220"/>
      <c r="BQ90" s="348" t="s">
        <v>651</v>
      </c>
    </row>
    <row r="91" spans="1:69" s="340" customFormat="1" ht="76.5" x14ac:dyDescent="0.2">
      <c r="A91" s="340">
        <v>90</v>
      </c>
      <c r="B91" s="370">
        <v>101</v>
      </c>
      <c r="C91" s="220"/>
      <c r="D91" s="345"/>
      <c r="E91" s="345">
        <v>8042</v>
      </c>
      <c r="F91" s="345">
        <v>1</v>
      </c>
      <c r="G91" s="220" t="s">
        <v>295</v>
      </c>
      <c r="H91" s="220" t="s">
        <v>9</v>
      </c>
      <c r="I91" s="345">
        <v>703</v>
      </c>
      <c r="J91" s="220" t="s">
        <v>294</v>
      </c>
      <c r="K91" s="371">
        <v>39025917.049999997</v>
      </c>
      <c r="L91" s="371">
        <v>64757155.722000003</v>
      </c>
      <c r="M91" s="371">
        <v>85232109.391000003</v>
      </c>
      <c r="N91" s="371">
        <v>39030454.807999998</v>
      </c>
      <c r="O91" s="371">
        <v>64154486</v>
      </c>
      <c r="P91" s="371">
        <v>69237383.364999995</v>
      </c>
      <c r="Q91" s="371">
        <v>67835958.908999994</v>
      </c>
      <c r="R91" s="371">
        <v>58087551.995999999</v>
      </c>
      <c r="S91" s="371">
        <v>80148713.538000003</v>
      </c>
      <c r="T91" s="371">
        <v>66215753.498000003</v>
      </c>
      <c r="U91" s="371">
        <v>74255520.776999995</v>
      </c>
      <c r="V91" s="371">
        <v>70012806.324000001</v>
      </c>
      <c r="W91" s="371">
        <v>69896660.952999994</v>
      </c>
      <c r="X91" s="371">
        <v>53451243.854000002</v>
      </c>
      <c r="Y91" s="371">
        <v>69146321.973000005</v>
      </c>
      <c r="Z91" s="372">
        <v>15.333333333333334</v>
      </c>
      <c r="AA91" s="123">
        <f t="shared" si="34"/>
        <v>-0.18872919528726997</v>
      </c>
      <c r="AB91" s="345"/>
      <c r="AC91" s="371">
        <v>24643.100999999999</v>
      </c>
      <c r="AD91" s="371">
        <v>42055.75</v>
      </c>
      <c r="AE91" s="373">
        <v>57848.792000000001</v>
      </c>
      <c r="AF91" s="371">
        <v>26558.731</v>
      </c>
      <c r="AG91" s="371">
        <v>42320.963000000003</v>
      </c>
      <c r="AH91" s="371">
        <v>49096.379000000001</v>
      </c>
      <c r="AI91" s="371">
        <v>47023.834000000003</v>
      </c>
      <c r="AJ91" s="371">
        <v>38355.741999999998</v>
      </c>
      <c r="AK91" s="371">
        <v>2197.752</v>
      </c>
      <c r="AL91" s="371">
        <v>2004.36</v>
      </c>
      <c r="AM91" s="371">
        <v>2102.4499999999998</v>
      </c>
      <c r="AN91" s="371">
        <v>1675.979</v>
      </c>
      <c r="AO91" s="371">
        <v>2199.5250000000001</v>
      </c>
      <c r="AP91" s="371">
        <v>2471.6149999999998</v>
      </c>
      <c r="AQ91" s="1072">
        <v>1675.979</v>
      </c>
      <c r="AR91" s="371">
        <v>4092.1410000000001</v>
      </c>
      <c r="AS91" s="123">
        <f t="shared" si="35"/>
        <v>-0.92926142692832714</v>
      </c>
      <c r="AT91" s="127">
        <v>3230.152</v>
      </c>
      <c r="AU91" s="123">
        <f t="shared" si="52"/>
        <v>-0.94416215294521622</v>
      </c>
      <c r="AV91" s="123"/>
      <c r="AW91" s="374">
        <f t="shared" si="36"/>
        <v>1.2629095156650523</v>
      </c>
      <c r="AX91" s="374">
        <f t="shared" si="37"/>
        <v>1.2988757622568765</v>
      </c>
      <c r="AY91" s="375">
        <f t="shared" si="38"/>
        <v>1.3574412838856358</v>
      </c>
      <c r="AZ91" s="374">
        <f t="shared" si="39"/>
        <v>1.3609234701798201</v>
      </c>
      <c r="BA91" s="374">
        <f t="shared" si="40"/>
        <v>1.3193454001018727</v>
      </c>
      <c r="BB91" s="374">
        <f t="shared" si="41"/>
        <v>1.4182043460879423</v>
      </c>
      <c r="BC91" s="374">
        <f t="shared" si="42"/>
        <v>1.3863984457883505</v>
      </c>
      <c r="BD91" s="374">
        <f t="shared" si="43"/>
        <v>1.3206182971057632</v>
      </c>
      <c r="BE91" s="374">
        <f t="shared" si="44"/>
        <v>5.4841853424334869E-2</v>
      </c>
      <c r="BF91" s="374">
        <f t="shared" si="45"/>
        <v>6.0540276116031515E-2</v>
      </c>
      <c r="BG91" s="374">
        <f t="shared" si="46"/>
        <v>5.6627439360743548E-2</v>
      </c>
      <c r="BH91" s="374">
        <f t="shared" si="47"/>
        <v>4.7876355426863776E-2</v>
      </c>
      <c r="BI91" s="374">
        <f t="shared" si="48"/>
        <v>6.2936482802204458E-2</v>
      </c>
      <c r="BJ91" s="374">
        <f t="shared" si="49"/>
        <v>9.2481103218144761E-2</v>
      </c>
      <c r="BK91" s="374">
        <f t="shared" si="50"/>
        <v>0.11836178362741792</v>
      </c>
      <c r="BL91" s="123">
        <f t="shared" si="51"/>
        <v>-0.91280522772328621</v>
      </c>
      <c r="BM91" s="220" t="s">
        <v>324</v>
      </c>
      <c r="BN91" s="220" t="s">
        <v>551</v>
      </c>
      <c r="BO91" s="220"/>
      <c r="BP91" s="220"/>
      <c r="BQ91" s="348" t="s">
        <v>652</v>
      </c>
    </row>
    <row r="92" spans="1:69" s="340" customFormat="1" ht="76.5" x14ac:dyDescent="0.2">
      <c r="A92" s="340">
        <v>91</v>
      </c>
      <c r="B92" s="370">
        <v>102</v>
      </c>
      <c r="C92" s="220"/>
      <c r="D92" s="345"/>
      <c r="E92" s="345"/>
      <c r="F92" s="345">
        <v>2</v>
      </c>
      <c r="G92" s="220"/>
      <c r="H92" s="220"/>
      <c r="I92" s="345">
        <v>988</v>
      </c>
      <c r="J92" s="220" t="s">
        <v>296</v>
      </c>
      <c r="K92" s="371">
        <v>75275408.150000006</v>
      </c>
      <c r="L92" s="371">
        <v>63397342.827</v>
      </c>
      <c r="M92" s="371">
        <v>67798215.303000003</v>
      </c>
      <c r="N92" s="371">
        <v>50857834.060000002</v>
      </c>
      <c r="O92" s="371">
        <v>70631131.561000004</v>
      </c>
      <c r="P92" s="371">
        <v>69353179.941</v>
      </c>
      <c r="Q92" s="371">
        <v>68954796.627000004</v>
      </c>
      <c r="R92" s="371">
        <v>71930212.5</v>
      </c>
      <c r="S92" s="371">
        <v>74362438.569999993</v>
      </c>
      <c r="T92" s="371">
        <v>70204793.438999996</v>
      </c>
      <c r="U92" s="371">
        <v>59045182.865000002</v>
      </c>
      <c r="V92" s="371">
        <v>74913418.798999995</v>
      </c>
      <c r="W92" s="371">
        <v>59523138.164999999</v>
      </c>
      <c r="X92" s="371">
        <v>63132309.800999999</v>
      </c>
      <c r="Y92" s="371">
        <v>53207491.539999999</v>
      </c>
      <c r="Z92" s="372">
        <v>24</v>
      </c>
      <c r="AA92" s="123">
        <f t="shared" si="34"/>
        <v>-0.21520808029816058</v>
      </c>
      <c r="AB92" s="345"/>
      <c r="AC92" s="371">
        <v>47686.078000000001</v>
      </c>
      <c r="AD92" s="371">
        <v>41020.769</v>
      </c>
      <c r="AE92" s="373">
        <v>45236.275000000001</v>
      </c>
      <c r="AF92" s="371">
        <v>32087.420999999998</v>
      </c>
      <c r="AG92" s="371">
        <v>45982.163</v>
      </c>
      <c r="AH92" s="371">
        <v>47716.290999999997</v>
      </c>
      <c r="AI92" s="371">
        <v>48266.334999999999</v>
      </c>
      <c r="AJ92" s="371">
        <v>48031.866999999998</v>
      </c>
      <c r="AK92" s="371">
        <v>15053.754999999999</v>
      </c>
      <c r="AL92" s="371">
        <v>2214.6950000000002</v>
      </c>
      <c r="AM92" s="371">
        <v>1522.6279999999999</v>
      </c>
      <c r="AN92" s="371">
        <v>1631.59</v>
      </c>
      <c r="AO92" s="371">
        <v>1875.163</v>
      </c>
      <c r="AP92" s="371">
        <v>2603.395</v>
      </c>
      <c r="AQ92" s="1072">
        <v>1631.59</v>
      </c>
      <c r="AR92" s="371">
        <v>2940.357</v>
      </c>
      <c r="AS92" s="123">
        <f t="shared" si="35"/>
        <v>-0.93500001934288368</v>
      </c>
      <c r="AT92" s="127">
        <v>3563.8530000000001</v>
      </c>
      <c r="AU92" s="123">
        <f t="shared" si="52"/>
        <v>-0.92121692159666102</v>
      </c>
      <c r="AV92" s="123"/>
      <c r="AW92" s="374">
        <f t="shared" si="36"/>
        <v>1.2669762721173634</v>
      </c>
      <c r="AX92" s="374">
        <f t="shared" si="37"/>
        <v>1.2940848045300049</v>
      </c>
      <c r="AY92" s="375">
        <f t="shared" si="38"/>
        <v>1.3344385187082746</v>
      </c>
      <c r="AZ92" s="374">
        <f t="shared" si="39"/>
        <v>1.2618477209290733</v>
      </c>
      <c r="BA92" s="374">
        <f t="shared" si="40"/>
        <v>1.302036707716848</v>
      </c>
      <c r="BB92" s="374">
        <f t="shared" si="41"/>
        <v>1.3760375815670776</v>
      </c>
      <c r="BC92" s="374">
        <f t="shared" si="42"/>
        <v>1.399941334352389</v>
      </c>
      <c r="BD92" s="374">
        <f t="shared" si="43"/>
        <v>1.3355130015777446</v>
      </c>
      <c r="BE92" s="374">
        <f t="shared" si="44"/>
        <v>0.40487523780784485</v>
      </c>
      <c r="BF92" s="374">
        <f t="shared" si="45"/>
        <v>6.3092415532119431E-2</v>
      </c>
      <c r="BG92" s="374">
        <f t="shared" si="46"/>
        <v>5.1575011749267111E-2</v>
      </c>
      <c r="BH92" s="374">
        <f t="shared" si="47"/>
        <v>4.3559352280469671E-2</v>
      </c>
      <c r="BI92" s="374">
        <f t="shared" si="48"/>
        <v>6.300618743595103E-2</v>
      </c>
      <c r="BJ92" s="374">
        <f t="shared" si="49"/>
        <v>8.2474251558550232E-2</v>
      </c>
      <c r="BK92" s="374">
        <f t="shared" si="50"/>
        <v>0.11052417300257489</v>
      </c>
      <c r="BL92" s="123">
        <f t="shared" si="51"/>
        <v>-0.91717552254894341</v>
      </c>
      <c r="BM92" s="220" t="s">
        <v>324</v>
      </c>
      <c r="BN92" s="220" t="s">
        <v>552</v>
      </c>
      <c r="BO92" s="220"/>
      <c r="BP92" s="220"/>
      <c r="BQ92" s="348" t="s">
        <v>653</v>
      </c>
    </row>
    <row r="93" spans="1:69" s="340" customFormat="1" ht="102" x14ac:dyDescent="0.2">
      <c r="A93" s="340">
        <v>92</v>
      </c>
      <c r="B93" s="370">
        <v>103</v>
      </c>
      <c r="C93" s="220" t="s">
        <v>151</v>
      </c>
      <c r="D93" s="345">
        <v>39</v>
      </c>
      <c r="E93" s="345">
        <v>2828</v>
      </c>
      <c r="F93" s="345">
        <v>1</v>
      </c>
      <c r="G93" s="220" t="s">
        <v>150</v>
      </c>
      <c r="H93" s="220" t="s">
        <v>9</v>
      </c>
      <c r="I93" s="345">
        <v>709</v>
      </c>
      <c r="J93" s="220" t="s">
        <v>149</v>
      </c>
      <c r="K93" s="371">
        <v>28657228.774999999</v>
      </c>
      <c r="L93" s="371">
        <v>31183093.225000001</v>
      </c>
      <c r="M93" s="371">
        <v>24679545.774999999</v>
      </c>
      <c r="N93" s="371">
        <v>33516398.324999999</v>
      </c>
      <c r="O93" s="371">
        <v>34365541.950000003</v>
      </c>
      <c r="P93" s="371">
        <v>32246192.149999999</v>
      </c>
      <c r="Q93" s="371">
        <v>31028035.107000001</v>
      </c>
      <c r="R93" s="371">
        <v>29305347.179000001</v>
      </c>
      <c r="S93" s="371">
        <v>29626743.285</v>
      </c>
      <c r="T93" s="371">
        <v>32906487.322999999</v>
      </c>
      <c r="U93" s="371">
        <v>33791587.284000002</v>
      </c>
      <c r="V93" s="371">
        <v>25221081.760000002</v>
      </c>
      <c r="W93" s="371">
        <v>26601037.079</v>
      </c>
      <c r="X93" s="371">
        <v>33440055.577</v>
      </c>
      <c r="Y93" s="371">
        <v>26894202.873</v>
      </c>
      <c r="Z93" s="372">
        <v>21.833333333333332</v>
      </c>
      <c r="AA93" s="123">
        <f t="shared" si="34"/>
        <v>8.9736542081881213E-2</v>
      </c>
      <c r="AB93" s="345"/>
      <c r="AC93" s="371">
        <v>69884.179999999993</v>
      </c>
      <c r="AD93" s="371">
        <v>59741.082999999999</v>
      </c>
      <c r="AE93" s="373">
        <v>37831.735999999997</v>
      </c>
      <c r="AF93" s="371">
        <v>52481.457000000002</v>
      </c>
      <c r="AG93" s="371">
        <v>44293.885999999999</v>
      </c>
      <c r="AH93" s="371">
        <v>46714.093999999997</v>
      </c>
      <c r="AI93" s="371">
        <v>37114.775000000001</v>
      </c>
      <c r="AJ93" s="371">
        <v>36778.881000000001</v>
      </c>
      <c r="AK93" s="371">
        <v>6831.8860000000004</v>
      </c>
      <c r="AL93" s="371">
        <v>2687.5790000000002</v>
      </c>
      <c r="AM93" s="371">
        <v>3806.3539999999998</v>
      </c>
      <c r="AN93" s="371">
        <v>3248.8130000000001</v>
      </c>
      <c r="AO93" s="371">
        <v>2710.5189999999998</v>
      </c>
      <c r="AP93" s="371">
        <v>4635.835</v>
      </c>
      <c r="AQ93" s="1072">
        <v>3248.8130000000001</v>
      </c>
      <c r="AR93" s="371">
        <v>3455.0459999999998</v>
      </c>
      <c r="AS93" s="123">
        <f t="shared" si="35"/>
        <v>-0.90867334240226239</v>
      </c>
      <c r="AT93" s="127">
        <v>4471.1719999999996</v>
      </c>
      <c r="AU93" s="123">
        <f t="shared" si="52"/>
        <v>-0.88181425245724909</v>
      </c>
      <c r="AV93" s="123"/>
      <c r="AW93" s="374">
        <f t="shared" si="36"/>
        <v>4.8772461949262578</v>
      </c>
      <c r="AX93" s="374">
        <f t="shared" si="37"/>
        <v>3.831632902415504</v>
      </c>
      <c r="AY93" s="375">
        <f t="shared" si="38"/>
        <v>3.0658373006461868</v>
      </c>
      <c r="AZ93" s="374">
        <f t="shared" si="39"/>
        <v>3.1316883449767272</v>
      </c>
      <c r="BA93" s="374">
        <f t="shared" si="40"/>
        <v>2.5778080883720791</v>
      </c>
      <c r="BB93" s="374">
        <f t="shared" si="41"/>
        <v>2.8973401747840173</v>
      </c>
      <c r="BC93" s="374">
        <f t="shared" si="42"/>
        <v>2.3923380821254012</v>
      </c>
      <c r="BD93" s="374">
        <f t="shared" si="43"/>
        <v>2.5100457452594509</v>
      </c>
      <c r="BE93" s="374">
        <f t="shared" si="44"/>
        <v>0.46119723212770264</v>
      </c>
      <c r="BF93" s="374">
        <f t="shared" si="45"/>
        <v>0.16334645345883003</v>
      </c>
      <c r="BG93" s="374">
        <f t="shared" si="46"/>
        <v>0.22528411986152971</v>
      </c>
      <c r="BH93" s="374">
        <f t="shared" si="47"/>
        <v>0.25762677675091122</v>
      </c>
      <c r="BI93" s="374">
        <f t="shared" si="48"/>
        <v>0.20379047568335598</v>
      </c>
      <c r="BJ93" s="374">
        <f t="shared" si="49"/>
        <v>0.27726239804389069</v>
      </c>
      <c r="BK93" s="374">
        <f t="shared" si="50"/>
        <v>0.2569361149178091</v>
      </c>
      <c r="BL93" s="123">
        <f t="shared" si="51"/>
        <v>-0.91619381926638621</v>
      </c>
      <c r="BM93" s="220" t="s">
        <v>325</v>
      </c>
      <c r="BN93" s="220" t="s">
        <v>553</v>
      </c>
      <c r="BO93" s="220" t="s">
        <v>727</v>
      </c>
      <c r="BP93" s="220"/>
      <c r="BQ93" s="221"/>
    </row>
    <row r="94" spans="1:69" s="340" customFormat="1" ht="102" x14ac:dyDescent="0.2">
      <c r="A94" s="340">
        <v>93</v>
      </c>
      <c r="B94" s="370">
        <v>104</v>
      </c>
      <c r="C94" s="220"/>
      <c r="D94" s="345"/>
      <c r="E94" s="345"/>
      <c r="F94" s="345">
        <v>2</v>
      </c>
      <c r="G94" s="220"/>
      <c r="H94" s="220"/>
      <c r="I94" s="345">
        <v>2712</v>
      </c>
      <c r="J94" s="220" t="s">
        <v>152</v>
      </c>
      <c r="K94" s="371">
        <v>33783548.274999999</v>
      </c>
      <c r="L94" s="371">
        <v>28619400.774999999</v>
      </c>
      <c r="M94" s="371">
        <v>32833770.050000001</v>
      </c>
      <c r="N94" s="371">
        <v>29431943.274999999</v>
      </c>
      <c r="O94" s="371">
        <v>27856029.100000001</v>
      </c>
      <c r="P94" s="371">
        <v>33742391.375</v>
      </c>
      <c r="Q94" s="371">
        <v>36636142.354000002</v>
      </c>
      <c r="R94" s="371">
        <v>29398620.269000001</v>
      </c>
      <c r="S94" s="371">
        <v>35523515.829000004</v>
      </c>
      <c r="T94" s="371">
        <v>27521682.613000002</v>
      </c>
      <c r="U94" s="371">
        <v>24979145.261</v>
      </c>
      <c r="V94" s="371">
        <v>19453730.712000001</v>
      </c>
      <c r="W94" s="371">
        <v>37665986.050999999</v>
      </c>
      <c r="X94" s="371">
        <v>34452059.818000004</v>
      </c>
      <c r="Y94" s="371">
        <v>38520123.098999999</v>
      </c>
      <c r="Z94" s="372">
        <v>56</v>
      </c>
      <c r="AA94" s="123">
        <f t="shared" si="34"/>
        <v>0.17318611418489843</v>
      </c>
      <c r="AB94" s="345"/>
      <c r="AC94" s="371">
        <v>26697.486000000001</v>
      </c>
      <c r="AD94" s="371">
        <v>21286.851999999999</v>
      </c>
      <c r="AE94" s="373">
        <v>21367.32</v>
      </c>
      <c r="AF94" s="371">
        <v>21147.957999999999</v>
      </c>
      <c r="AG94" s="371">
        <v>28733.394</v>
      </c>
      <c r="AH94" s="371">
        <v>41530.021999999997</v>
      </c>
      <c r="AI94" s="371">
        <v>24445.152999999998</v>
      </c>
      <c r="AJ94" s="371">
        <v>17685.295999999998</v>
      </c>
      <c r="AK94" s="371">
        <v>3456.5369999999998</v>
      </c>
      <c r="AL94" s="371">
        <v>4273.951</v>
      </c>
      <c r="AM94" s="371">
        <v>2119.0729999999999</v>
      </c>
      <c r="AN94" s="371">
        <v>1650.0550000000001</v>
      </c>
      <c r="AO94" s="371">
        <v>3539.5920000000001</v>
      </c>
      <c r="AP94" s="371">
        <v>3993.06</v>
      </c>
      <c r="AQ94" s="1072">
        <v>1650.0550000000001</v>
      </c>
      <c r="AR94" s="371">
        <v>4516.143</v>
      </c>
      <c r="AS94" s="123">
        <f t="shared" si="35"/>
        <v>-0.78864251576706856</v>
      </c>
      <c r="AT94" s="127">
        <v>4134.9120000000003</v>
      </c>
      <c r="AU94" s="123">
        <f t="shared" si="52"/>
        <v>-0.80648429470799332</v>
      </c>
      <c r="AV94" s="123"/>
      <c r="AW94" s="374">
        <f t="shared" si="36"/>
        <v>1.5805021889755895</v>
      </c>
      <c r="AX94" s="374">
        <f t="shared" si="37"/>
        <v>1.4875819495560352</v>
      </c>
      <c r="AY94" s="375">
        <f t="shared" si="38"/>
        <v>1.301545327719684</v>
      </c>
      <c r="AZ94" s="374">
        <f t="shared" si="39"/>
        <v>1.4370752078720836</v>
      </c>
      <c r="BA94" s="374">
        <f t="shared" si="40"/>
        <v>2.0629928190303333</v>
      </c>
      <c r="BB94" s="374">
        <f t="shared" si="41"/>
        <v>2.461593284154123</v>
      </c>
      <c r="BC94" s="374">
        <f t="shared" si="42"/>
        <v>1.3344829138284551</v>
      </c>
      <c r="BD94" s="374">
        <f t="shared" si="43"/>
        <v>1.2031378233521139</v>
      </c>
      <c r="BE94" s="374">
        <f t="shared" si="44"/>
        <v>0.19460556869645312</v>
      </c>
      <c r="BF94" s="374">
        <f t="shared" si="45"/>
        <v>0.3105879142709958</v>
      </c>
      <c r="BG94" s="374">
        <f t="shared" si="46"/>
        <v>0.16966737475269131</v>
      </c>
      <c r="BH94" s="374">
        <f t="shared" si="47"/>
        <v>0.1696389267876692</v>
      </c>
      <c r="BI94" s="374">
        <f t="shared" si="48"/>
        <v>0.18794633413857098</v>
      </c>
      <c r="BJ94" s="374">
        <f t="shared" si="49"/>
        <v>0.23180384691621631</v>
      </c>
      <c r="BK94" s="374">
        <f t="shared" si="50"/>
        <v>0.23448227246798395</v>
      </c>
      <c r="BL94" s="123">
        <f t="shared" si="51"/>
        <v>-0.81984317605073465</v>
      </c>
      <c r="BM94" s="220" t="s">
        <v>325</v>
      </c>
      <c r="BN94" s="220" t="s">
        <v>554</v>
      </c>
      <c r="BO94" s="220" t="s">
        <v>728</v>
      </c>
      <c r="BP94" s="220"/>
      <c r="BQ94" s="221"/>
    </row>
    <row r="95" spans="1:69" s="340" customFormat="1" ht="102" x14ac:dyDescent="0.2">
      <c r="A95" s="340">
        <v>94</v>
      </c>
      <c r="B95" s="370">
        <v>105</v>
      </c>
      <c r="C95" s="220"/>
      <c r="D95" s="345"/>
      <c r="E95" s="345"/>
      <c r="F95" s="345">
        <v>3</v>
      </c>
      <c r="G95" s="220"/>
      <c r="H95" s="220"/>
      <c r="I95" s="345">
        <v>3943</v>
      </c>
      <c r="J95" s="220" t="s">
        <v>153</v>
      </c>
      <c r="K95" s="371">
        <v>39324194</v>
      </c>
      <c r="L95" s="371">
        <v>31220029.125</v>
      </c>
      <c r="M95" s="371">
        <v>24454214.925000001</v>
      </c>
      <c r="N95" s="371">
        <v>34146723.924999997</v>
      </c>
      <c r="O95" s="371">
        <v>37759357.850000001</v>
      </c>
      <c r="P95" s="371">
        <v>40003693.274999999</v>
      </c>
      <c r="Q95" s="371">
        <v>39408867.600000001</v>
      </c>
      <c r="R95" s="371">
        <v>44597074.549999997</v>
      </c>
      <c r="S95" s="371">
        <v>33384325.155000001</v>
      </c>
      <c r="T95" s="371">
        <v>43351427.473999999</v>
      </c>
      <c r="U95" s="371">
        <v>37871602.490000002</v>
      </c>
      <c r="V95" s="371">
        <v>31888714.642000001</v>
      </c>
      <c r="W95" s="371">
        <v>7190943.8849999998</v>
      </c>
      <c r="X95" s="371">
        <v>35359662.737999998</v>
      </c>
      <c r="Y95" s="371">
        <v>37390538.505000003</v>
      </c>
      <c r="Z95" s="372">
        <v>80</v>
      </c>
      <c r="AA95" s="123">
        <f t="shared" si="34"/>
        <v>0.52900179456486895</v>
      </c>
      <c r="AB95" s="345"/>
      <c r="AC95" s="371">
        <v>22771.781999999999</v>
      </c>
      <c r="AD95" s="371">
        <v>19154.312999999998</v>
      </c>
      <c r="AE95" s="373">
        <v>15551.518</v>
      </c>
      <c r="AF95" s="371">
        <v>23299.117999999999</v>
      </c>
      <c r="AG95" s="371">
        <v>27107.35</v>
      </c>
      <c r="AH95" s="371">
        <v>27603.521000000001</v>
      </c>
      <c r="AI95" s="371">
        <v>25319.613000000001</v>
      </c>
      <c r="AJ95" s="371">
        <v>26824.155999999999</v>
      </c>
      <c r="AK95" s="371">
        <v>22208.166000000001</v>
      </c>
      <c r="AL95" s="371">
        <v>27789.412</v>
      </c>
      <c r="AM95" s="371">
        <v>26596.33</v>
      </c>
      <c r="AN95" s="371">
        <v>20300.72</v>
      </c>
      <c r="AO95" s="371">
        <v>1893.826</v>
      </c>
      <c r="AP95" s="371">
        <v>2048.7759999999998</v>
      </c>
      <c r="AQ95" s="1072">
        <v>20300.72</v>
      </c>
      <c r="AR95" s="371">
        <v>2686.848</v>
      </c>
      <c r="AS95" s="123">
        <f t="shared" si="35"/>
        <v>-0.82722921325107945</v>
      </c>
      <c r="AT95" s="127">
        <v>947.30499999999995</v>
      </c>
      <c r="AU95" s="123">
        <f t="shared" si="52"/>
        <v>-0.93908601076756626</v>
      </c>
      <c r="AV95" s="123"/>
      <c r="AW95" s="374">
        <f t="shared" si="36"/>
        <v>1.1581563248314766</v>
      </c>
      <c r="AX95" s="374">
        <f t="shared" si="37"/>
        <v>1.2270528591315015</v>
      </c>
      <c r="AY95" s="375">
        <f t="shared" si="38"/>
        <v>1.2718885515397504</v>
      </c>
      <c r="AZ95" s="374">
        <f t="shared" si="39"/>
        <v>1.3646473407624273</v>
      </c>
      <c r="BA95" s="374">
        <f t="shared" si="40"/>
        <v>1.4357950740414935</v>
      </c>
      <c r="BB95" s="374">
        <f t="shared" si="41"/>
        <v>1.3800486275226298</v>
      </c>
      <c r="BC95" s="374">
        <f t="shared" si="42"/>
        <v>1.2849703400257053</v>
      </c>
      <c r="BD95" s="374">
        <f t="shared" si="43"/>
        <v>1.2029558562154612</v>
      </c>
      <c r="BE95" s="374">
        <f t="shared" si="44"/>
        <v>1.3304546907502106</v>
      </c>
      <c r="BF95" s="374">
        <f t="shared" si="45"/>
        <v>1.2820529158661125</v>
      </c>
      <c r="BG95" s="374">
        <f t="shared" si="46"/>
        <v>1.4045526595830087</v>
      </c>
      <c r="BH95" s="374">
        <f t="shared" si="47"/>
        <v>1.2732228456309318</v>
      </c>
      <c r="BI95" s="374">
        <f t="shared" si="48"/>
        <v>0.52672528955494691</v>
      </c>
      <c r="BJ95" s="374">
        <f t="shared" si="49"/>
        <v>0.11588210075308439</v>
      </c>
      <c r="BK95" s="374">
        <f t="shared" si="50"/>
        <v>0.14371806919232813</v>
      </c>
      <c r="BL95" s="123">
        <f t="shared" si="51"/>
        <v>-0.88700419622588567</v>
      </c>
      <c r="BM95" s="220" t="s">
        <v>337</v>
      </c>
      <c r="BN95" s="220" t="s">
        <v>555</v>
      </c>
      <c r="BO95" s="220" t="s">
        <v>729</v>
      </c>
      <c r="BP95" s="220"/>
      <c r="BQ95" s="221"/>
    </row>
    <row r="96" spans="1:69" s="340" customFormat="1" ht="76.5" x14ac:dyDescent="0.2">
      <c r="A96" s="340">
        <v>95</v>
      </c>
      <c r="B96" s="370">
        <v>106</v>
      </c>
      <c r="C96" s="220"/>
      <c r="D96" s="345"/>
      <c r="E96" s="345">
        <v>2830</v>
      </c>
      <c r="F96" s="345">
        <v>6</v>
      </c>
      <c r="G96" s="220" t="s">
        <v>155</v>
      </c>
      <c r="H96" s="220" t="s">
        <v>9</v>
      </c>
      <c r="I96" s="345">
        <v>1626</v>
      </c>
      <c r="J96" s="220" t="s">
        <v>154</v>
      </c>
      <c r="K96" s="371">
        <v>29296532.675000001</v>
      </c>
      <c r="L96" s="371">
        <v>21947782.300000001</v>
      </c>
      <c r="M96" s="371">
        <v>25725156.350000001</v>
      </c>
      <c r="N96" s="371">
        <v>25334492.550000001</v>
      </c>
      <c r="O96" s="371">
        <v>25335884.625</v>
      </c>
      <c r="P96" s="371">
        <v>24021820.600000001</v>
      </c>
      <c r="Q96" s="371">
        <v>24660800.550000001</v>
      </c>
      <c r="R96" s="371">
        <v>26568785.649999999</v>
      </c>
      <c r="S96" s="371">
        <v>12273147.960999999</v>
      </c>
      <c r="T96" s="371">
        <v>23873641.145</v>
      </c>
      <c r="U96" s="371">
        <v>23822941.752</v>
      </c>
      <c r="V96" s="371">
        <v>22733209.434999999</v>
      </c>
      <c r="W96" s="371">
        <v>19499477.888</v>
      </c>
      <c r="X96" s="371">
        <v>14813207.778999999</v>
      </c>
      <c r="Y96" s="371">
        <v>12681133.069</v>
      </c>
      <c r="Z96" s="372">
        <v>45.833333333333336</v>
      </c>
      <c r="AA96" s="123">
        <f t="shared" si="34"/>
        <v>-0.50705321684079874</v>
      </c>
      <c r="AB96" s="345"/>
      <c r="AC96" s="371">
        <v>30441.5</v>
      </c>
      <c r="AD96" s="371">
        <v>25448.345000000001</v>
      </c>
      <c r="AE96" s="373">
        <v>30511.137999999999</v>
      </c>
      <c r="AF96" s="371">
        <v>28676.201000000001</v>
      </c>
      <c r="AG96" s="371">
        <v>36997.678</v>
      </c>
      <c r="AH96" s="371">
        <v>30020.143</v>
      </c>
      <c r="AI96" s="371">
        <v>29486.62</v>
      </c>
      <c r="AJ96" s="371">
        <v>24230.452000000001</v>
      </c>
      <c r="AK96" s="371">
        <v>8978.3230000000003</v>
      </c>
      <c r="AL96" s="371">
        <v>19669.242999999999</v>
      </c>
      <c r="AM96" s="371">
        <v>46944.635999999999</v>
      </c>
      <c r="AN96" s="371">
        <v>57308.220999999998</v>
      </c>
      <c r="AO96" s="371">
        <v>42999.337</v>
      </c>
      <c r="AP96" s="371">
        <v>31029.360000000001</v>
      </c>
      <c r="AQ96" s="1072">
        <v>57308.220999999998</v>
      </c>
      <c r="AR96" s="371">
        <v>23485.804</v>
      </c>
      <c r="AS96" s="123">
        <f t="shared" si="35"/>
        <v>-0.23025473517244749</v>
      </c>
      <c r="AT96" s="127">
        <v>0</v>
      </c>
      <c r="AU96" s="123">
        <f t="shared" si="52"/>
        <v>-1</v>
      </c>
      <c r="AV96" s="123"/>
      <c r="AW96" s="374">
        <f t="shared" si="36"/>
        <v>2.0781640160425572</v>
      </c>
      <c r="AX96" s="374">
        <f t="shared" si="37"/>
        <v>2.3189901058932958</v>
      </c>
      <c r="AY96" s="375">
        <f t="shared" si="38"/>
        <v>2.372085719121392</v>
      </c>
      <c r="AZ96" s="374">
        <f t="shared" si="39"/>
        <v>2.263807016730635</v>
      </c>
      <c r="BA96" s="374">
        <f t="shared" si="40"/>
        <v>2.9205751879287303</v>
      </c>
      <c r="BB96" s="374">
        <f t="shared" si="41"/>
        <v>2.4994061440955062</v>
      </c>
      <c r="BC96" s="374">
        <f t="shared" si="42"/>
        <v>2.3913757333396868</v>
      </c>
      <c r="BD96" s="374">
        <f t="shared" si="43"/>
        <v>1.8239788840330384</v>
      </c>
      <c r="BE96" s="374">
        <f t="shared" si="44"/>
        <v>1.4630839664819715</v>
      </c>
      <c r="BF96" s="374">
        <f t="shared" si="45"/>
        <v>1.6477790614792287</v>
      </c>
      <c r="BG96" s="374">
        <f t="shared" si="46"/>
        <v>3.9411283869725175</v>
      </c>
      <c r="BH96" s="374">
        <f t="shared" si="47"/>
        <v>5.0418064518218344</v>
      </c>
      <c r="BI96" s="374">
        <f t="shared" si="48"/>
        <v>4.4103064960997589</v>
      </c>
      <c r="BJ96" s="374">
        <f t="shared" si="49"/>
        <v>4.1894180467769973</v>
      </c>
      <c r="BK96" s="374">
        <f t="shared" si="50"/>
        <v>3.7040544992643984</v>
      </c>
      <c r="BL96" s="123">
        <f t="shared" si="51"/>
        <v>0.561517979475194</v>
      </c>
      <c r="BM96" s="220"/>
      <c r="BN96" s="220" t="s">
        <v>500</v>
      </c>
      <c r="BO96" s="220" t="s">
        <v>724</v>
      </c>
      <c r="BP96" s="220"/>
      <c r="BQ96" s="221"/>
    </row>
    <row r="97" spans="1:69" s="340" customFormat="1" ht="102" x14ac:dyDescent="0.2">
      <c r="A97" s="340">
        <v>96</v>
      </c>
      <c r="B97" s="370">
        <v>107</v>
      </c>
      <c r="C97" s="220"/>
      <c r="D97" s="345"/>
      <c r="E97" s="345">
        <v>2832</v>
      </c>
      <c r="F97" s="345">
        <v>7</v>
      </c>
      <c r="G97" s="220" t="s">
        <v>157</v>
      </c>
      <c r="H97" s="220" t="s">
        <v>9</v>
      </c>
      <c r="I97" s="345">
        <v>1599</v>
      </c>
      <c r="J97" s="220" t="s">
        <v>156</v>
      </c>
      <c r="K97" s="371">
        <v>36844663</v>
      </c>
      <c r="L97" s="371">
        <v>25839409.675000001</v>
      </c>
      <c r="M97" s="371">
        <v>31401833.675000001</v>
      </c>
      <c r="N97" s="371">
        <v>26380507.074999999</v>
      </c>
      <c r="O97" s="371">
        <v>33685190.549999997</v>
      </c>
      <c r="P97" s="371">
        <v>26946268.800000001</v>
      </c>
      <c r="Q97" s="371">
        <v>31952502.949999999</v>
      </c>
      <c r="R97" s="371">
        <v>27828465.824999999</v>
      </c>
      <c r="S97" s="371">
        <v>34168588.358999997</v>
      </c>
      <c r="T97" s="371">
        <v>38549906.417999998</v>
      </c>
      <c r="U97" s="371">
        <v>41667170.777999997</v>
      </c>
      <c r="V97" s="371">
        <v>32240377.581999999</v>
      </c>
      <c r="W97" s="371">
        <v>40691724.932999998</v>
      </c>
      <c r="X97" s="371">
        <v>38614088.762999997</v>
      </c>
      <c r="Y97" s="371">
        <v>35180952.526000001</v>
      </c>
      <c r="Z97" s="372">
        <v>40.333333333333336</v>
      </c>
      <c r="AA97" s="123">
        <f t="shared" si="34"/>
        <v>0.12034707559159759</v>
      </c>
      <c r="AB97" s="345"/>
      <c r="AC97" s="371">
        <v>39662.928999999996</v>
      </c>
      <c r="AD97" s="371">
        <v>36521.760000000002</v>
      </c>
      <c r="AE97" s="373">
        <v>46562.961000000003</v>
      </c>
      <c r="AF97" s="371">
        <v>41189.457999999999</v>
      </c>
      <c r="AG97" s="371">
        <v>64168.800000000003</v>
      </c>
      <c r="AH97" s="371">
        <v>37418.718999999997</v>
      </c>
      <c r="AI97" s="371">
        <v>29235.638999999999</v>
      </c>
      <c r="AJ97" s="371">
        <v>25229.001</v>
      </c>
      <c r="AK97" s="371">
        <v>2468.9650000000001</v>
      </c>
      <c r="AL97" s="371">
        <v>2657.527</v>
      </c>
      <c r="AM97" s="371">
        <v>3596.67</v>
      </c>
      <c r="AN97" s="371">
        <v>2764.7020000000002</v>
      </c>
      <c r="AO97" s="371">
        <v>6097.91</v>
      </c>
      <c r="AP97" s="371">
        <v>5182.0249999999996</v>
      </c>
      <c r="AQ97" s="1072">
        <v>2764.7020000000002</v>
      </c>
      <c r="AR97" s="371">
        <v>4685.8320000000003</v>
      </c>
      <c r="AS97" s="123">
        <f t="shared" si="35"/>
        <v>-0.89936567822651992</v>
      </c>
      <c r="AT97" s="127">
        <v>3423.4180000000001</v>
      </c>
      <c r="AU97" s="123">
        <f t="shared" si="52"/>
        <v>-0.92647765677960214</v>
      </c>
      <c r="AV97" s="123"/>
      <c r="AW97" s="374">
        <f t="shared" si="36"/>
        <v>2.15298096226311</v>
      </c>
      <c r="AX97" s="374">
        <f t="shared" si="37"/>
        <v>2.8268261898672806</v>
      </c>
      <c r="AY97" s="375">
        <f t="shared" si="38"/>
        <v>2.9656205100576822</v>
      </c>
      <c r="AZ97" s="374">
        <f t="shared" si="39"/>
        <v>3.1227192019393737</v>
      </c>
      <c r="BA97" s="374">
        <f t="shared" si="40"/>
        <v>3.8099116527040104</v>
      </c>
      <c r="BB97" s="374">
        <f t="shared" si="41"/>
        <v>2.7772838813216323</v>
      </c>
      <c r="BC97" s="374">
        <f t="shared" si="42"/>
        <v>1.8299435913204416</v>
      </c>
      <c r="BD97" s="374">
        <f t="shared" si="43"/>
        <v>1.8131794371025123</v>
      </c>
      <c r="BE97" s="374">
        <f t="shared" si="44"/>
        <v>0.14451665219875409</v>
      </c>
      <c r="BF97" s="374">
        <f t="shared" si="45"/>
        <v>0.13787462782317564</v>
      </c>
      <c r="BG97" s="374">
        <f t="shared" si="46"/>
        <v>0.17263807130860054</v>
      </c>
      <c r="BH97" s="374">
        <f t="shared" si="47"/>
        <v>0.17150555963361608</v>
      </c>
      <c r="BI97" s="374">
        <f t="shared" si="48"/>
        <v>0.2997125341843026</v>
      </c>
      <c r="BJ97" s="374">
        <f t="shared" si="49"/>
        <v>0.26840074004105019</v>
      </c>
      <c r="BK97" s="374">
        <f t="shared" si="50"/>
        <v>0.26638460095911276</v>
      </c>
      <c r="BL97" s="123">
        <f t="shared" si="51"/>
        <v>-0.91017576252400167</v>
      </c>
      <c r="BM97" s="220" t="s">
        <v>324</v>
      </c>
      <c r="BN97" s="220" t="s">
        <v>556</v>
      </c>
      <c r="BO97" s="220" t="s">
        <v>730</v>
      </c>
      <c r="BP97" s="220"/>
      <c r="BQ97" s="221"/>
    </row>
    <row r="98" spans="1:69" s="340" customFormat="1" ht="63.75" x14ac:dyDescent="0.2">
      <c r="A98" s="340">
        <v>97</v>
      </c>
      <c r="B98" s="370">
        <v>108</v>
      </c>
      <c r="C98" s="220"/>
      <c r="D98" s="345"/>
      <c r="E98" s="345"/>
      <c r="F98" s="345" t="s">
        <v>450</v>
      </c>
      <c r="G98" s="220"/>
      <c r="H98" s="220"/>
      <c r="I98" s="345">
        <v>2712</v>
      </c>
      <c r="J98" s="220" t="s">
        <v>158</v>
      </c>
      <c r="K98" s="371">
        <v>18868599.765999999</v>
      </c>
      <c r="L98" s="371">
        <v>15245686.082</v>
      </c>
      <c r="M98" s="371">
        <v>15004757.186000001</v>
      </c>
      <c r="N98" s="371">
        <v>14156133.794</v>
      </c>
      <c r="O98" s="371">
        <v>10687896.388</v>
      </c>
      <c r="P98" s="371">
        <v>14089802.945</v>
      </c>
      <c r="Q98" s="371">
        <v>10632459.410999998</v>
      </c>
      <c r="R98" s="371">
        <v>11188637.549999999</v>
      </c>
      <c r="S98" s="371">
        <v>10280404.960999999</v>
      </c>
      <c r="T98" s="371">
        <v>10354695.649</v>
      </c>
      <c r="U98" s="371">
        <v>9451999.875</v>
      </c>
      <c r="V98" s="371">
        <v>11364139.007999999</v>
      </c>
      <c r="W98" s="371">
        <v>8774620.1239999998</v>
      </c>
      <c r="X98" s="371">
        <v>11142736.226</v>
      </c>
      <c r="Y98" s="371">
        <v>10065019.812000001</v>
      </c>
      <c r="Z98" s="372">
        <v>55.666666666666664</v>
      </c>
      <c r="AA98" s="123">
        <f t="shared" si="34"/>
        <v>-0.32921141693708711</v>
      </c>
      <c r="AB98" s="345"/>
      <c r="AC98" s="371">
        <v>23048.822</v>
      </c>
      <c r="AD98" s="371">
        <v>24251.356</v>
      </c>
      <c r="AE98" s="373">
        <v>23572.938000000002</v>
      </c>
      <c r="AF98" s="371">
        <v>24072.019999999997</v>
      </c>
      <c r="AG98" s="371">
        <v>21152.243999999999</v>
      </c>
      <c r="AH98" s="371">
        <v>24320.758999999998</v>
      </c>
      <c r="AI98" s="371">
        <v>18337.137000000002</v>
      </c>
      <c r="AJ98" s="371">
        <v>17055.235999999997</v>
      </c>
      <c r="AK98" s="371">
        <v>19872.434000000001</v>
      </c>
      <c r="AL98" s="371">
        <v>19970.748</v>
      </c>
      <c r="AM98" s="371">
        <v>17983.858</v>
      </c>
      <c r="AN98" s="371">
        <v>21756.276000000002</v>
      </c>
      <c r="AO98" s="371">
        <v>15790.843000000001</v>
      </c>
      <c r="AP98" s="371">
        <v>19958.031999999999</v>
      </c>
      <c r="AQ98" s="1088"/>
      <c r="AR98" s="371">
        <v>18865.346000000001</v>
      </c>
      <c r="AS98" s="123">
        <f t="shared" si="35"/>
        <v>-0.1997032359733861</v>
      </c>
      <c r="AT98" s="127">
        <v>0</v>
      </c>
      <c r="AU98" s="123">
        <f t="shared" si="52"/>
        <v>-1</v>
      </c>
      <c r="AV98" s="123"/>
      <c r="AW98" s="374">
        <f t="shared" ref="AW98:AW129" si="53">IF(K98=0,0,AC98*2000/K98)</f>
        <v>2.4430876997595226</v>
      </c>
      <c r="AX98" s="374">
        <f t="shared" ref="AX98:AX129" si="54">IF(L98=0,0,AD98*2000/L98)</f>
        <v>3.1814056605340508</v>
      </c>
      <c r="AY98" s="375">
        <f t="shared" ref="AY98:AY129" si="55">IF(M98=0,0,AE98*2000/M98)</f>
        <v>3.1420619084718595</v>
      </c>
      <c r="AZ98" s="374">
        <f t="shared" ref="AZ98:AZ129" si="56">IF(N98=0,0,AF98*2000/N98)</f>
        <v>3.400931405466483</v>
      </c>
      <c r="BA98" s="374">
        <f t="shared" ref="BA98:BA129" si="57">IF(O98=0,0,AG98*2000/O98)</f>
        <v>3.9581678624334358</v>
      </c>
      <c r="BB98" s="374">
        <f t="shared" ref="BB98:BB129" si="58">IF(P98=0,0,AH98*2000/P98)</f>
        <v>3.4522497007143205</v>
      </c>
      <c r="BC98" s="374">
        <f t="shared" ref="BC98:BC129" si="59">IF(Q98=0,0,AI98*2000/Q98)</f>
        <v>3.44927477099588</v>
      </c>
      <c r="BD98" s="374">
        <f t="shared" ref="BD98:BD129" si="60">IF(R98=0,0,AJ98*2000/R98)</f>
        <v>3.0486707472260548</v>
      </c>
      <c r="BE98" s="374">
        <f t="shared" ref="BE98:BE129" si="61">IF(S98=0,0,AK98*2000/S98)</f>
        <v>3.8660799988694143</v>
      </c>
      <c r="BF98" s="374">
        <f t="shared" ref="BF98:BF129" si="62">IF(T98=0,0,AL98*2000/T98)</f>
        <v>3.8573317221407017</v>
      </c>
      <c r="BG98" s="374">
        <f t="shared" ref="BG98:BG129" si="63">IF(U98=0,0,AM98*2000/U98)</f>
        <v>3.805302208597416</v>
      </c>
      <c r="BH98" s="374">
        <f t="shared" ref="BH98:BH129" si="64">IF(V98=0,0,AN98*2000/V98)</f>
        <v>3.8289352118421398</v>
      </c>
      <c r="BI98" s="374">
        <f t="shared" ref="BI98:BI129" si="65">IF(W98=0,0,AO98*2000/W98)</f>
        <v>3.5992083479054551</v>
      </c>
      <c r="BJ98" s="374">
        <f t="shared" ref="BJ98:BJ129" si="66">IF(X98=0,0,AP98*2000/X98)</f>
        <v>3.5822497446239021</v>
      </c>
      <c r="BK98" s="374">
        <f t="shared" ref="BK98:BK129" si="67">IF(Y98=0,0,AR98*2000/Y98)</f>
        <v>3.7486952539343892</v>
      </c>
      <c r="BL98" s="123">
        <f t="shared" si="51"/>
        <v>0.19306855279550031</v>
      </c>
      <c r="BM98" s="220"/>
      <c r="BN98" s="220" t="s">
        <v>501</v>
      </c>
      <c r="BO98" s="220" t="s">
        <v>725</v>
      </c>
      <c r="BP98" s="220"/>
      <c r="BQ98" s="221"/>
    </row>
    <row r="99" spans="1:69" s="340" customFormat="1" ht="89.25" x14ac:dyDescent="0.2">
      <c r="A99" s="340">
        <v>98</v>
      </c>
      <c r="B99" s="370">
        <v>109</v>
      </c>
      <c r="C99" s="220"/>
      <c r="D99" s="345"/>
      <c r="E99" s="345">
        <v>2836</v>
      </c>
      <c r="F99" s="345">
        <v>12</v>
      </c>
      <c r="G99" s="220" t="s">
        <v>160</v>
      </c>
      <c r="H99" s="220" t="s">
        <v>9</v>
      </c>
      <c r="I99" s="345">
        <v>1626</v>
      </c>
      <c r="J99" s="220" t="s">
        <v>159</v>
      </c>
      <c r="K99" s="371">
        <v>26676884.425000001</v>
      </c>
      <c r="L99" s="371">
        <v>34858120.25</v>
      </c>
      <c r="M99" s="371">
        <v>40123647.825000003</v>
      </c>
      <c r="N99" s="371">
        <v>31505463.910999998</v>
      </c>
      <c r="O99" s="371">
        <v>22621910.340999998</v>
      </c>
      <c r="P99" s="371">
        <v>31030885.923</v>
      </c>
      <c r="Q99" s="371">
        <v>31705424.75</v>
      </c>
      <c r="R99" s="371">
        <v>24480325.888</v>
      </c>
      <c r="S99" s="371">
        <v>26876131.765999999</v>
      </c>
      <c r="T99" s="371">
        <v>28746315.951000001</v>
      </c>
      <c r="U99" s="371">
        <v>24931939.429000001</v>
      </c>
      <c r="V99" s="371">
        <v>21935452.267999999</v>
      </c>
      <c r="W99" s="371">
        <v>23361606.368000001</v>
      </c>
      <c r="X99" s="371">
        <v>26371179.642999999</v>
      </c>
      <c r="Y99" s="371">
        <v>19827517.044</v>
      </c>
      <c r="Z99" s="372">
        <v>46</v>
      </c>
      <c r="AA99" s="123">
        <f t="shared" si="34"/>
        <v>-0.50583962030376539</v>
      </c>
      <c r="AB99" s="345"/>
      <c r="AC99" s="371">
        <v>19372.131000000001</v>
      </c>
      <c r="AD99" s="371">
        <v>30329.126</v>
      </c>
      <c r="AE99" s="373">
        <v>41840.317000000003</v>
      </c>
      <c r="AF99" s="371">
        <v>30968.304</v>
      </c>
      <c r="AG99" s="371">
        <v>25593.542000000001</v>
      </c>
      <c r="AH99" s="371">
        <v>37773.891000000003</v>
      </c>
      <c r="AI99" s="371">
        <v>38697.127</v>
      </c>
      <c r="AJ99" s="371">
        <v>32219.491000000002</v>
      </c>
      <c r="AK99" s="371">
        <v>20582.907999999999</v>
      </c>
      <c r="AL99" s="371">
        <v>36502.849000000002</v>
      </c>
      <c r="AM99" s="371">
        <v>34481.008000000002</v>
      </c>
      <c r="AN99" s="371">
        <v>31449.031999999999</v>
      </c>
      <c r="AO99" s="371">
        <v>37045.231</v>
      </c>
      <c r="AP99" s="371">
        <v>39561.542999999998</v>
      </c>
      <c r="AQ99" s="1072">
        <v>31449.031999999999</v>
      </c>
      <c r="AR99" s="371">
        <v>33113.093000000001</v>
      </c>
      <c r="AS99" s="123">
        <f t="shared" si="35"/>
        <v>-0.2085840793223436</v>
      </c>
      <c r="AT99" s="127">
        <v>47964.216</v>
      </c>
      <c r="AU99" s="123">
        <f t="shared" si="52"/>
        <v>0.14636358993169191</v>
      </c>
      <c r="AV99" s="123"/>
      <c r="AW99" s="374">
        <f t="shared" si="53"/>
        <v>1.4523533326737048</v>
      </c>
      <c r="AX99" s="374">
        <f t="shared" si="54"/>
        <v>1.7401469604489073</v>
      </c>
      <c r="AY99" s="375">
        <f t="shared" si="55"/>
        <v>2.0855689483910975</v>
      </c>
      <c r="AZ99" s="374">
        <f t="shared" si="56"/>
        <v>1.965900523635048</v>
      </c>
      <c r="BA99" s="374">
        <f t="shared" si="57"/>
        <v>2.2627215486407626</v>
      </c>
      <c r="BB99" s="374">
        <f t="shared" si="58"/>
        <v>2.4345995853120073</v>
      </c>
      <c r="BC99" s="374">
        <f t="shared" si="59"/>
        <v>2.441041386774041</v>
      </c>
      <c r="BD99" s="374">
        <f t="shared" si="60"/>
        <v>2.6322763142457721</v>
      </c>
      <c r="BE99" s="374">
        <f t="shared" si="61"/>
        <v>1.5316867902871854</v>
      </c>
      <c r="BF99" s="374">
        <f t="shared" si="62"/>
        <v>2.5396540594781971</v>
      </c>
      <c r="BG99" s="374">
        <f t="shared" si="63"/>
        <v>2.766010891225962</v>
      </c>
      <c r="BH99" s="374">
        <f t="shared" si="64"/>
        <v>2.8674158723299867</v>
      </c>
      <c r="BI99" s="374">
        <f t="shared" si="65"/>
        <v>3.1714626482829025</v>
      </c>
      <c r="BJ99" s="374">
        <f t="shared" si="66"/>
        <v>3.0003620266946434</v>
      </c>
      <c r="BK99" s="374">
        <f t="shared" si="67"/>
        <v>3.3401149449542746</v>
      </c>
      <c r="BL99" s="123">
        <f t="shared" si="51"/>
        <v>0.60153657232525959</v>
      </c>
      <c r="BM99" s="220"/>
      <c r="BN99" s="220" t="s">
        <v>557</v>
      </c>
      <c r="BO99" s="220" t="s">
        <v>731</v>
      </c>
      <c r="BP99" s="220"/>
      <c r="BQ99" s="221"/>
    </row>
    <row r="100" spans="1:69" s="340" customFormat="1" ht="51" x14ac:dyDescent="0.2">
      <c r="A100" s="340">
        <v>99</v>
      </c>
      <c r="B100" s="370">
        <v>110</v>
      </c>
      <c r="C100" s="220"/>
      <c r="D100" s="345"/>
      <c r="E100" s="345">
        <v>2837</v>
      </c>
      <c r="F100" s="345">
        <v>5</v>
      </c>
      <c r="G100" s="220" t="s">
        <v>162</v>
      </c>
      <c r="H100" s="220" t="s">
        <v>9</v>
      </c>
      <c r="I100" s="345">
        <v>2850</v>
      </c>
      <c r="J100" s="220" t="s">
        <v>161</v>
      </c>
      <c r="K100" s="371">
        <v>25279802.375</v>
      </c>
      <c r="L100" s="371">
        <v>18723083.850000001</v>
      </c>
      <c r="M100" s="371">
        <v>32428652.949999999</v>
      </c>
      <c r="N100" s="371">
        <v>34726844.5</v>
      </c>
      <c r="O100" s="371">
        <v>34355464.75</v>
      </c>
      <c r="P100" s="371">
        <v>43019729.975000001</v>
      </c>
      <c r="Q100" s="371">
        <v>42648145.575000003</v>
      </c>
      <c r="R100" s="371">
        <v>34014902.975000001</v>
      </c>
      <c r="S100" s="371">
        <v>35179791.134999998</v>
      </c>
      <c r="T100" s="371">
        <v>27935909.094000001</v>
      </c>
      <c r="U100" s="371">
        <v>31735223.818</v>
      </c>
      <c r="V100" s="371">
        <v>39941603.728</v>
      </c>
      <c r="W100" s="371">
        <v>23952908.824999999</v>
      </c>
      <c r="X100" s="371">
        <v>0</v>
      </c>
      <c r="Y100" s="371">
        <v>0</v>
      </c>
      <c r="Z100" s="372">
        <v>61.75</v>
      </c>
      <c r="AA100" s="123">
        <f t="shared" si="34"/>
        <v>-1</v>
      </c>
      <c r="AB100" s="345"/>
      <c r="AC100" s="371">
        <v>36646.271000000001</v>
      </c>
      <c r="AD100" s="371">
        <v>25678.825000000001</v>
      </c>
      <c r="AE100" s="373">
        <v>37474.067000000003</v>
      </c>
      <c r="AF100" s="371">
        <v>43566.394</v>
      </c>
      <c r="AG100" s="371">
        <v>43710.964</v>
      </c>
      <c r="AH100" s="371">
        <v>49292.866000000002</v>
      </c>
      <c r="AI100" s="371">
        <v>48631.561999999998</v>
      </c>
      <c r="AJ100" s="371">
        <v>37056.572</v>
      </c>
      <c r="AK100" s="371">
        <v>35711.409</v>
      </c>
      <c r="AL100" s="371">
        <v>28127.938999999998</v>
      </c>
      <c r="AM100" s="371">
        <v>31526.671999999999</v>
      </c>
      <c r="AN100" s="371">
        <v>34804.673999999999</v>
      </c>
      <c r="AO100" s="371">
        <v>29916.038</v>
      </c>
      <c r="AP100" s="371">
        <v>0</v>
      </c>
      <c r="AQ100" s="1072">
        <v>34804.673999999999</v>
      </c>
      <c r="AR100" s="371">
        <v>0</v>
      </c>
      <c r="AS100" s="123">
        <f t="shared" si="35"/>
        <v>-1</v>
      </c>
      <c r="AT100" s="127">
        <v>0</v>
      </c>
      <c r="AU100" s="123">
        <f t="shared" si="52"/>
        <v>-1</v>
      </c>
      <c r="AV100" s="123"/>
      <c r="AW100" s="374">
        <f t="shared" si="53"/>
        <v>2.8992529653824084</v>
      </c>
      <c r="AX100" s="374">
        <f t="shared" si="54"/>
        <v>2.7430123376817539</v>
      </c>
      <c r="AY100" s="375">
        <f t="shared" si="55"/>
        <v>2.3111701283293669</v>
      </c>
      <c r="AZ100" s="374">
        <f t="shared" si="56"/>
        <v>2.5090902802873436</v>
      </c>
      <c r="BA100" s="374">
        <f t="shared" si="57"/>
        <v>2.544629468300236</v>
      </c>
      <c r="BB100" s="374">
        <f t="shared" si="58"/>
        <v>2.2916399535118188</v>
      </c>
      <c r="BC100" s="374">
        <f t="shared" si="59"/>
        <v>2.2805944476285704</v>
      </c>
      <c r="BD100" s="374">
        <f t="shared" si="60"/>
        <v>2.1788433162508527</v>
      </c>
      <c r="BE100" s="374">
        <f t="shared" si="61"/>
        <v>2.0302229119530559</v>
      </c>
      <c r="BF100" s="374">
        <f t="shared" si="62"/>
        <v>2.0137478902407544</v>
      </c>
      <c r="BG100" s="374">
        <f t="shared" si="63"/>
        <v>1.986856760853742</v>
      </c>
      <c r="BH100" s="374">
        <f t="shared" si="64"/>
        <v>1.7427779934435186</v>
      </c>
      <c r="BI100" s="374">
        <f t="shared" si="65"/>
        <v>2.4979043855229972</v>
      </c>
      <c r="BJ100" s="374">
        <f t="shared" si="66"/>
        <v>0</v>
      </c>
      <c r="BK100" s="374">
        <f t="shared" si="67"/>
        <v>0</v>
      </c>
      <c r="BL100" s="123">
        <f t="shared" si="51"/>
        <v>-1</v>
      </c>
      <c r="BM100" s="220"/>
      <c r="BN100" s="220" t="s">
        <v>614</v>
      </c>
      <c r="BO100" s="220"/>
      <c r="BP100" s="220"/>
      <c r="BQ100" s="221"/>
    </row>
    <row r="101" spans="1:69" s="340" customFormat="1" ht="114.75" x14ac:dyDescent="0.2">
      <c r="A101" s="340">
        <v>100</v>
      </c>
      <c r="B101" s="370">
        <v>111</v>
      </c>
      <c r="C101" s="220"/>
      <c r="D101" s="345"/>
      <c r="E101" s="345">
        <v>2840</v>
      </c>
      <c r="F101" s="345">
        <v>4</v>
      </c>
      <c r="G101" s="220" t="s">
        <v>164</v>
      </c>
      <c r="H101" s="220" t="s">
        <v>9</v>
      </c>
      <c r="I101" s="345">
        <v>593</v>
      </c>
      <c r="J101" s="220" t="s">
        <v>163</v>
      </c>
      <c r="K101" s="371">
        <v>39401653.825000003</v>
      </c>
      <c r="L101" s="371">
        <v>28039496.425000001</v>
      </c>
      <c r="M101" s="371">
        <v>43720679.799999997</v>
      </c>
      <c r="N101" s="371">
        <v>47052639.200000003</v>
      </c>
      <c r="O101" s="371">
        <v>27387382.375</v>
      </c>
      <c r="P101" s="371">
        <v>44779193.25</v>
      </c>
      <c r="Q101" s="371">
        <v>38915109.549999997</v>
      </c>
      <c r="R101" s="371">
        <v>44885033.725000001</v>
      </c>
      <c r="S101" s="371">
        <v>36844643.395999998</v>
      </c>
      <c r="T101" s="371">
        <v>20260274.344000001</v>
      </c>
      <c r="U101" s="371">
        <v>25123658.02</v>
      </c>
      <c r="V101" s="371">
        <v>28347872.100000001</v>
      </c>
      <c r="W101" s="371">
        <v>25808235.669</v>
      </c>
      <c r="X101" s="371">
        <v>29539572.434999999</v>
      </c>
      <c r="Y101" s="371">
        <v>41495672.449000001</v>
      </c>
      <c r="Z101" s="372">
        <v>2.8333333333333335</v>
      </c>
      <c r="AA101" s="123">
        <f t="shared" si="34"/>
        <v>-5.0891417086337168E-2</v>
      </c>
      <c r="AB101" s="345"/>
      <c r="AC101" s="371">
        <v>76276.627999999997</v>
      </c>
      <c r="AD101" s="371">
        <v>46660.188999999998</v>
      </c>
      <c r="AE101" s="373">
        <v>87589.614000000001</v>
      </c>
      <c r="AF101" s="371">
        <v>83557.672000000006</v>
      </c>
      <c r="AG101" s="371">
        <v>47873.506000000001</v>
      </c>
      <c r="AH101" s="371">
        <v>80980.932000000001</v>
      </c>
      <c r="AI101" s="371">
        <v>71922.539000000004</v>
      </c>
      <c r="AJ101" s="371">
        <v>92626.290999999997</v>
      </c>
      <c r="AK101" s="371">
        <v>72394.948999999993</v>
      </c>
      <c r="AL101" s="371">
        <v>12025.109</v>
      </c>
      <c r="AM101" s="371">
        <v>1823.059</v>
      </c>
      <c r="AN101" s="371">
        <v>1803.165</v>
      </c>
      <c r="AO101" s="371">
        <v>2179.3020000000001</v>
      </c>
      <c r="AP101" s="371">
        <v>1674.1079999999999</v>
      </c>
      <c r="AQ101" s="1072">
        <v>1803.165</v>
      </c>
      <c r="AR101" s="371">
        <v>2310.7399999999998</v>
      </c>
      <c r="AS101" s="123">
        <f t="shared" si="35"/>
        <v>-0.97361856167102179</v>
      </c>
      <c r="AT101" s="127">
        <v>2393.627</v>
      </c>
      <c r="AU101" s="123">
        <f t="shared" si="52"/>
        <v>-0.97267225084471776</v>
      </c>
      <c r="AV101" s="123"/>
      <c r="AW101" s="374">
        <f t="shared" si="53"/>
        <v>3.8717475331760389</v>
      </c>
      <c r="AX101" s="374">
        <f t="shared" si="54"/>
        <v>3.3281759624183405</v>
      </c>
      <c r="AY101" s="375">
        <f t="shared" si="55"/>
        <v>4.0067818890592823</v>
      </c>
      <c r="AZ101" s="374">
        <f t="shared" si="56"/>
        <v>3.5516678095285248</v>
      </c>
      <c r="BA101" s="374">
        <f t="shared" si="57"/>
        <v>3.496026406941346</v>
      </c>
      <c r="BB101" s="374">
        <f t="shared" si="58"/>
        <v>3.6168999985277761</v>
      </c>
      <c r="BC101" s="374">
        <f t="shared" si="59"/>
        <v>3.6963811656544601</v>
      </c>
      <c r="BD101" s="374">
        <f t="shared" si="60"/>
        <v>4.1272684150133161</v>
      </c>
      <c r="BE101" s="374">
        <f t="shared" si="61"/>
        <v>3.9297407887443137</v>
      </c>
      <c r="BF101" s="374">
        <f t="shared" si="62"/>
        <v>1.1870628004167365</v>
      </c>
      <c r="BG101" s="374">
        <f t="shared" si="63"/>
        <v>0.14512687591502252</v>
      </c>
      <c r="BH101" s="374">
        <f t="shared" si="64"/>
        <v>0.1272169560832751</v>
      </c>
      <c r="BI101" s="374">
        <f t="shared" si="65"/>
        <v>0.1688842296660911</v>
      </c>
      <c r="BJ101" s="374">
        <f t="shared" si="66"/>
        <v>0.11334679969954008</v>
      </c>
      <c r="BK101" s="374">
        <f t="shared" si="67"/>
        <v>0.11137257760264041</v>
      </c>
      <c r="BL101" s="123">
        <f t="shared" si="51"/>
        <v>-0.97220398297527777</v>
      </c>
      <c r="BM101" s="220" t="s">
        <v>322</v>
      </c>
      <c r="BN101" s="220" t="s">
        <v>558</v>
      </c>
      <c r="BO101" s="220" t="s">
        <v>732</v>
      </c>
      <c r="BP101" s="220"/>
      <c r="BQ101" s="221"/>
    </row>
    <row r="102" spans="1:69" s="340" customFormat="1" x14ac:dyDescent="0.2">
      <c r="A102" s="340">
        <v>101</v>
      </c>
      <c r="B102" s="370">
        <v>113</v>
      </c>
      <c r="C102" s="220"/>
      <c r="D102" s="345"/>
      <c r="E102" s="345"/>
      <c r="F102" s="345" t="s">
        <v>351</v>
      </c>
      <c r="G102" s="220"/>
      <c r="H102" s="220"/>
      <c r="I102" s="345">
        <v>3403</v>
      </c>
      <c r="J102" s="220" t="s">
        <v>165</v>
      </c>
      <c r="K102" s="371">
        <v>13637137.15</v>
      </c>
      <c r="L102" s="371">
        <v>10837951.25</v>
      </c>
      <c r="M102" s="371">
        <v>11546067.350000001</v>
      </c>
      <c r="N102" s="371">
        <v>12286856.550000001</v>
      </c>
      <c r="O102" s="371">
        <v>7696340.6500000004</v>
      </c>
      <c r="P102" s="371">
        <v>1035723.275</v>
      </c>
      <c r="Q102" s="371">
        <v>0</v>
      </c>
      <c r="R102" s="371">
        <v>0</v>
      </c>
      <c r="S102" s="371">
        <v>0</v>
      </c>
      <c r="T102" s="371">
        <v>0</v>
      </c>
      <c r="U102" s="371">
        <v>0</v>
      </c>
      <c r="V102" s="371">
        <v>0</v>
      </c>
      <c r="W102" s="371">
        <v>0</v>
      </c>
      <c r="X102" s="371">
        <v>0</v>
      </c>
      <c r="Y102" s="371">
        <v>0</v>
      </c>
      <c r="Z102" s="372">
        <v>75.25</v>
      </c>
      <c r="AA102" s="123">
        <f t="shared" si="34"/>
        <v>-1</v>
      </c>
      <c r="AB102" s="345"/>
      <c r="AC102" s="371">
        <v>31308.290999999997</v>
      </c>
      <c r="AD102" s="371">
        <v>25802.014000000003</v>
      </c>
      <c r="AE102" s="373">
        <v>23654.841</v>
      </c>
      <c r="AF102" s="371">
        <v>23677.066999999999</v>
      </c>
      <c r="AG102" s="371">
        <v>13506.008</v>
      </c>
      <c r="AH102" s="371">
        <v>1901.5390000000002</v>
      </c>
      <c r="AI102" s="371">
        <v>0</v>
      </c>
      <c r="AJ102" s="371">
        <v>0</v>
      </c>
      <c r="AK102" s="371">
        <v>0</v>
      </c>
      <c r="AL102" s="371">
        <v>0</v>
      </c>
      <c r="AM102" s="371">
        <v>0</v>
      </c>
      <c r="AN102" s="371">
        <v>0</v>
      </c>
      <c r="AO102" s="371">
        <v>0</v>
      </c>
      <c r="AP102" s="371">
        <v>0</v>
      </c>
      <c r="AQ102" s="1088"/>
      <c r="AR102" s="371">
        <v>0</v>
      </c>
      <c r="AS102" s="123">
        <f t="shared" si="35"/>
        <v>-1</v>
      </c>
      <c r="AT102" s="127">
        <v>0</v>
      </c>
      <c r="AU102" s="123">
        <f t="shared" si="52"/>
        <v>-1</v>
      </c>
      <c r="AV102" s="123"/>
      <c r="AW102" s="374">
        <f t="shared" si="53"/>
        <v>4.5916222232904644</v>
      </c>
      <c r="AX102" s="374">
        <f t="shared" si="54"/>
        <v>4.7614190920078192</v>
      </c>
      <c r="AY102" s="375">
        <f t="shared" si="55"/>
        <v>4.097471508340023</v>
      </c>
      <c r="AZ102" s="374">
        <f t="shared" si="56"/>
        <v>3.8540479257080604</v>
      </c>
      <c r="BA102" s="374">
        <f t="shared" si="57"/>
        <v>3.5097219871628211</v>
      </c>
      <c r="BB102" s="374">
        <f t="shared" si="58"/>
        <v>3.6719055097028694</v>
      </c>
      <c r="BC102" s="374">
        <f t="shared" si="59"/>
        <v>0</v>
      </c>
      <c r="BD102" s="374">
        <f t="shared" si="60"/>
        <v>0</v>
      </c>
      <c r="BE102" s="374">
        <f t="shared" si="61"/>
        <v>0</v>
      </c>
      <c r="BF102" s="374">
        <f t="shared" si="62"/>
        <v>0</v>
      </c>
      <c r="BG102" s="374">
        <f t="shared" si="63"/>
        <v>0</v>
      </c>
      <c r="BH102" s="374">
        <f t="shared" si="64"/>
        <v>0</v>
      </c>
      <c r="BI102" s="374">
        <f t="shared" si="65"/>
        <v>0</v>
      </c>
      <c r="BJ102" s="374">
        <f t="shared" si="66"/>
        <v>0</v>
      </c>
      <c r="BK102" s="374">
        <f t="shared" si="67"/>
        <v>0</v>
      </c>
      <c r="BL102" s="123">
        <f t="shared" si="51"/>
        <v>-1</v>
      </c>
      <c r="BM102" s="220" t="s">
        <v>323</v>
      </c>
      <c r="BN102" s="220" t="s">
        <v>314</v>
      </c>
      <c r="BO102" s="220"/>
      <c r="BP102" s="220"/>
      <c r="BQ102" s="221"/>
    </row>
    <row r="103" spans="1:69" s="340" customFormat="1" ht="99.75" customHeight="1" x14ac:dyDescent="0.2">
      <c r="A103" s="340">
        <v>102</v>
      </c>
      <c r="B103" s="370">
        <v>114</v>
      </c>
      <c r="C103" s="220"/>
      <c r="D103" s="345"/>
      <c r="E103" s="345">
        <v>2850</v>
      </c>
      <c r="F103" s="345">
        <v>1</v>
      </c>
      <c r="G103" s="220" t="s">
        <v>167</v>
      </c>
      <c r="H103" s="220" t="s">
        <v>9</v>
      </c>
      <c r="I103" s="345">
        <v>1745</v>
      </c>
      <c r="J103" s="220" t="s">
        <v>166</v>
      </c>
      <c r="K103" s="371">
        <v>40099595.612999998</v>
      </c>
      <c r="L103" s="371">
        <v>32496835.368999999</v>
      </c>
      <c r="M103" s="371">
        <v>41201682.245999999</v>
      </c>
      <c r="N103" s="371">
        <v>35057415.969999999</v>
      </c>
      <c r="O103" s="371">
        <v>34156245.555</v>
      </c>
      <c r="P103" s="371">
        <v>31282781.197999999</v>
      </c>
      <c r="Q103" s="371">
        <v>30646463.905999999</v>
      </c>
      <c r="R103" s="371">
        <v>37624045.387000002</v>
      </c>
      <c r="S103" s="371">
        <v>38355773.836999997</v>
      </c>
      <c r="T103" s="371">
        <v>39282807.262000002</v>
      </c>
      <c r="U103" s="371">
        <v>32473530.502</v>
      </c>
      <c r="V103" s="371">
        <v>38905212.325999998</v>
      </c>
      <c r="W103" s="371">
        <v>32346845.109000001</v>
      </c>
      <c r="X103" s="371">
        <v>34428851.997000001</v>
      </c>
      <c r="Y103" s="371">
        <v>30657934.452</v>
      </c>
      <c r="Z103" s="372">
        <v>48</v>
      </c>
      <c r="AA103" s="123">
        <f t="shared" si="34"/>
        <v>-0.2559057596495013</v>
      </c>
      <c r="AB103" s="345"/>
      <c r="AC103" s="371">
        <v>29042.821</v>
      </c>
      <c r="AD103" s="371">
        <v>24370.963</v>
      </c>
      <c r="AE103" s="373">
        <v>31836.024000000001</v>
      </c>
      <c r="AF103" s="371">
        <v>29430.258999999998</v>
      </c>
      <c r="AG103" s="371">
        <v>29536.719000000001</v>
      </c>
      <c r="AH103" s="371">
        <v>24541.575000000001</v>
      </c>
      <c r="AI103" s="371">
        <v>23181.839</v>
      </c>
      <c r="AJ103" s="371">
        <v>28031.646000000001</v>
      </c>
      <c r="AK103" s="371">
        <v>9611.9210000000003</v>
      </c>
      <c r="AL103" s="371">
        <v>12423.034</v>
      </c>
      <c r="AM103" s="371">
        <v>2870.87</v>
      </c>
      <c r="AN103" s="371">
        <v>1933.7460000000001</v>
      </c>
      <c r="AO103" s="371">
        <v>2941.7339999999999</v>
      </c>
      <c r="AP103" s="371">
        <v>3655.2260000000001</v>
      </c>
      <c r="AQ103" s="1072">
        <v>1933.7460000000001</v>
      </c>
      <c r="AR103" s="371">
        <v>2382.6590000000001</v>
      </c>
      <c r="AS103" s="123">
        <f t="shared" si="35"/>
        <v>-0.92515839917698262</v>
      </c>
      <c r="AT103" s="127">
        <v>2251.6709999999998</v>
      </c>
      <c r="AU103" s="123">
        <f t="shared" si="52"/>
        <v>-0.9292728576910233</v>
      </c>
      <c r="AV103" s="123"/>
      <c r="AW103" s="374">
        <f t="shared" si="53"/>
        <v>1.4485343583157995</v>
      </c>
      <c r="AX103" s="374">
        <f t="shared" si="54"/>
        <v>1.4998976191539202</v>
      </c>
      <c r="AY103" s="375">
        <f t="shared" si="55"/>
        <v>1.5453749587174077</v>
      </c>
      <c r="AZ103" s="374">
        <f t="shared" si="56"/>
        <v>1.6789748009485139</v>
      </c>
      <c r="BA103" s="374">
        <f t="shared" si="57"/>
        <v>1.7295061866468069</v>
      </c>
      <c r="BB103" s="374">
        <f t="shared" si="58"/>
        <v>1.5690149059744736</v>
      </c>
      <c r="BC103" s="374">
        <f t="shared" si="59"/>
        <v>1.5128557128877393</v>
      </c>
      <c r="BD103" s="374">
        <f t="shared" si="60"/>
        <v>1.490092078704838</v>
      </c>
      <c r="BE103" s="374">
        <f t="shared" si="61"/>
        <v>0.50119812682427678</v>
      </c>
      <c r="BF103" s="374">
        <f t="shared" si="62"/>
        <v>0.63249216977511435</v>
      </c>
      <c r="BG103" s="374">
        <f t="shared" si="63"/>
        <v>0.17681292767493742</v>
      </c>
      <c r="BH103" s="374">
        <f t="shared" si="64"/>
        <v>9.9408068193870019E-2</v>
      </c>
      <c r="BI103" s="374">
        <f t="shared" si="65"/>
        <v>0.18188691911604751</v>
      </c>
      <c r="BJ103" s="374">
        <f t="shared" si="66"/>
        <v>0.21233504970299344</v>
      </c>
      <c r="BK103" s="374">
        <f t="shared" si="67"/>
        <v>0.15543506388080003</v>
      </c>
      <c r="BL103" s="123">
        <f t="shared" si="51"/>
        <v>-0.89941919078991406</v>
      </c>
      <c r="BM103" s="220" t="s">
        <v>324</v>
      </c>
      <c r="BN103" s="220" t="s">
        <v>559</v>
      </c>
      <c r="BO103" s="220" t="s">
        <v>733</v>
      </c>
      <c r="BP103" s="220"/>
      <c r="BQ103" s="221"/>
    </row>
    <row r="104" spans="1:69" s="340" customFormat="1" ht="114.75" x14ac:dyDescent="0.2">
      <c r="A104" s="340">
        <v>103</v>
      </c>
      <c r="B104" s="370">
        <v>115</v>
      </c>
      <c r="C104" s="220"/>
      <c r="D104" s="345"/>
      <c r="E104" s="345"/>
      <c r="F104" s="345">
        <v>3</v>
      </c>
      <c r="G104" s="220"/>
      <c r="H104" s="220"/>
      <c r="I104" s="345">
        <v>2549</v>
      </c>
      <c r="J104" s="220" t="s">
        <v>169</v>
      </c>
      <c r="K104" s="371">
        <v>31069103.635000002</v>
      </c>
      <c r="L104" s="371">
        <v>37083053.141999997</v>
      </c>
      <c r="M104" s="371">
        <v>35393380.75</v>
      </c>
      <c r="N104" s="371">
        <v>36720870.075000003</v>
      </c>
      <c r="O104" s="371">
        <v>34163795.575000003</v>
      </c>
      <c r="P104" s="371">
        <v>29003821.655000001</v>
      </c>
      <c r="Q104" s="371">
        <v>37740832.211000003</v>
      </c>
      <c r="R104" s="371">
        <v>37394108.598999999</v>
      </c>
      <c r="S104" s="371">
        <v>38171928.693999998</v>
      </c>
      <c r="T104" s="371">
        <v>41031770.572999999</v>
      </c>
      <c r="U104" s="371">
        <v>31990407.908</v>
      </c>
      <c r="V104" s="371">
        <v>38073489.924000002</v>
      </c>
      <c r="W104" s="371">
        <v>20431633.072999999</v>
      </c>
      <c r="X104" s="371">
        <v>35729621.483999997</v>
      </c>
      <c r="Y104" s="371">
        <v>25011317.912999999</v>
      </c>
      <c r="Z104" s="372">
        <v>53.333333333333336</v>
      </c>
      <c r="AA104" s="123">
        <f t="shared" si="34"/>
        <v>-0.29333346001427119</v>
      </c>
      <c r="AB104" s="345"/>
      <c r="AC104" s="371">
        <v>22685.654999999999</v>
      </c>
      <c r="AD104" s="371">
        <v>28575.365000000002</v>
      </c>
      <c r="AE104" s="373">
        <v>28225.036</v>
      </c>
      <c r="AF104" s="371">
        <v>31261.585999999999</v>
      </c>
      <c r="AG104" s="371">
        <v>30513.237000000001</v>
      </c>
      <c r="AH104" s="371">
        <v>23889.201000000001</v>
      </c>
      <c r="AI104" s="371">
        <v>29965.531999999999</v>
      </c>
      <c r="AJ104" s="371">
        <v>28958.026000000002</v>
      </c>
      <c r="AK104" s="371">
        <v>6477.9830000000002</v>
      </c>
      <c r="AL104" s="371">
        <v>17856.009999999998</v>
      </c>
      <c r="AM104" s="371">
        <v>1207.7049999999999</v>
      </c>
      <c r="AN104" s="371">
        <v>1980.2550000000001</v>
      </c>
      <c r="AO104" s="371">
        <v>1458.4</v>
      </c>
      <c r="AP104" s="371">
        <v>2805.9670000000001</v>
      </c>
      <c r="AQ104" s="1072">
        <v>1980.2550000000001</v>
      </c>
      <c r="AR104" s="371">
        <v>2410.7339999999999</v>
      </c>
      <c r="AS104" s="123">
        <f t="shared" si="35"/>
        <v>-0.91458880690178745</v>
      </c>
      <c r="AT104" s="127">
        <v>2398.1680000000001</v>
      </c>
      <c r="AU104" s="123">
        <f t="shared" si="52"/>
        <v>-0.91503401448274502</v>
      </c>
      <c r="AV104" s="123"/>
      <c r="AW104" s="374">
        <f t="shared" si="53"/>
        <v>1.4603353393462006</v>
      </c>
      <c r="AX104" s="374">
        <f t="shared" si="54"/>
        <v>1.5411549254360477</v>
      </c>
      <c r="AY104" s="375">
        <f t="shared" si="55"/>
        <v>1.5949330299564559</v>
      </c>
      <c r="AZ104" s="374">
        <f t="shared" si="56"/>
        <v>1.7026604182390142</v>
      </c>
      <c r="BA104" s="374">
        <f t="shared" si="57"/>
        <v>1.7862908079410611</v>
      </c>
      <c r="BB104" s="374">
        <f t="shared" si="58"/>
        <v>1.6473140184187909</v>
      </c>
      <c r="BC104" s="374">
        <f t="shared" si="59"/>
        <v>1.5879634997166914</v>
      </c>
      <c r="BD104" s="374">
        <f t="shared" si="60"/>
        <v>1.5488015136573894</v>
      </c>
      <c r="BE104" s="374">
        <f t="shared" si="61"/>
        <v>0.33941082998084049</v>
      </c>
      <c r="BF104" s="374">
        <f t="shared" si="62"/>
        <v>0.87035045042632064</v>
      </c>
      <c r="BG104" s="374">
        <f t="shared" si="63"/>
        <v>7.5504195099555652E-2</v>
      </c>
      <c r="BH104" s="374">
        <f t="shared" si="64"/>
        <v>0.10402277300835124</v>
      </c>
      <c r="BI104" s="374">
        <f t="shared" si="65"/>
        <v>0.14275902418463524</v>
      </c>
      <c r="BJ104" s="374">
        <f t="shared" si="66"/>
        <v>0.15706670731211267</v>
      </c>
      <c r="BK104" s="374">
        <f t="shared" si="67"/>
        <v>0.1927714491803717</v>
      </c>
      <c r="BL104" s="123">
        <f t="shared" si="51"/>
        <v>-0.87913508243939575</v>
      </c>
      <c r="BM104" s="220" t="s">
        <v>324</v>
      </c>
      <c r="BN104" s="220" t="s">
        <v>560</v>
      </c>
      <c r="BO104" s="220" t="s">
        <v>734</v>
      </c>
      <c r="BP104" s="220"/>
      <c r="BQ104" s="221"/>
    </row>
    <row r="105" spans="1:69" s="340" customFormat="1" ht="114.75" x14ac:dyDescent="0.2">
      <c r="A105" s="340">
        <v>104</v>
      </c>
      <c r="B105" s="370">
        <v>116</v>
      </c>
      <c r="C105" s="220"/>
      <c r="D105" s="345"/>
      <c r="E105" s="345"/>
      <c r="F105" s="345">
        <v>2</v>
      </c>
      <c r="G105" s="220"/>
      <c r="H105" s="220"/>
      <c r="I105" s="345">
        <v>2549</v>
      </c>
      <c r="J105" s="220" t="s">
        <v>168</v>
      </c>
      <c r="K105" s="371">
        <v>39198476.365000002</v>
      </c>
      <c r="L105" s="371">
        <v>25848052.004999999</v>
      </c>
      <c r="M105" s="371">
        <v>37778253.333999999</v>
      </c>
      <c r="N105" s="371">
        <v>36350828.490999997</v>
      </c>
      <c r="O105" s="371">
        <v>34228434.832000002</v>
      </c>
      <c r="P105" s="371">
        <v>34405611.866999999</v>
      </c>
      <c r="Q105" s="371">
        <v>34601222.976000004</v>
      </c>
      <c r="R105" s="371">
        <v>29306805.528999999</v>
      </c>
      <c r="S105" s="371">
        <v>38348746.101000004</v>
      </c>
      <c r="T105" s="371">
        <v>38149758.079000004</v>
      </c>
      <c r="U105" s="371">
        <v>41308582.721000001</v>
      </c>
      <c r="V105" s="371">
        <v>31248920.147999998</v>
      </c>
      <c r="W105" s="371">
        <v>34277382.078000002</v>
      </c>
      <c r="X105" s="371">
        <v>29743252.679000001</v>
      </c>
      <c r="Y105" s="371">
        <v>30039362.778000001</v>
      </c>
      <c r="Z105" s="372">
        <v>53.666666666666664</v>
      </c>
      <c r="AA105" s="123">
        <f t="shared" si="34"/>
        <v>-0.20485040659714895</v>
      </c>
      <c r="AB105" s="345"/>
      <c r="AC105" s="371">
        <v>28500.957999999999</v>
      </c>
      <c r="AD105" s="371">
        <v>19972.569</v>
      </c>
      <c r="AE105" s="373">
        <v>29710.252</v>
      </c>
      <c r="AF105" s="371">
        <v>31477.350999999999</v>
      </c>
      <c r="AG105" s="371">
        <v>30214.962</v>
      </c>
      <c r="AH105" s="371">
        <v>27810.831999999999</v>
      </c>
      <c r="AI105" s="371">
        <v>27206.984</v>
      </c>
      <c r="AJ105" s="371">
        <v>22718.654999999999</v>
      </c>
      <c r="AK105" s="371">
        <v>11657.39</v>
      </c>
      <c r="AL105" s="371">
        <v>14719.698</v>
      </c>
      <c r="AM105" s="371">
        <v>3389.4839999999999</v>
      </c>
      <c r="AN105" s="371">
        <v>1372.0029999999999</v>
      </c>
      <c r="AO105" s="371">
        <v>2191.4520000000002</v>
      </c>
      <c r="AP105" s="371">
        <v>2121.9560000000001</v>
      </c>
      <c r="AQ105" s="1072">
        <v>1372.0029999999999</v>
      </c>
      <c r="AR105" s="371">
        <v>3663.346</v>
      </c>
      <c r="AS105" s="123">
        <f t="shared" si="35"/>
        <v>-0.8766975790040421</v>
      </c>
      <c r="AT105" s="127">
        <v>2135.8440000000001</v>
      </c>
      <c r="AU105" s="123">
        <f t="shared" si="52"/>
        <v>-0.92811087566675632</v>
      </c>
      <c r="AV105" s="123"/>
      <c r="AW105" s="374">
        <f t="shared" si="53"/>
        <v>1.4541870318943453</v>
      </c>
      <c r="AX105" s="374">
        <f t="shared" si="54"/>
        <v>1.5453829167580244</v>
      </c>
      <c r="AY105" s="375">
        <f t="shared" si="55"/>
        <v>1.5728758943580439</v>
      </c>
      <c r="AZ105" s="374">
        <f t="shared" si="56"/>
        <v>1.7318642961765447</v>
      </c>
      <c r="BA105" s="374">
        <f t="shared" si="57"/>
        <v>1.7654889654347954</v>
      </c>
      <c r="BB105" s="374">
        <f t="shared" si="58"/>
        <v>1.6166451047292461</v>
      </c>
      <c r="BC105" s="374">
        <f t="shared" si="59"/>
        <v>1.5726024492759245</v>
      </c>
      <c r="BD105" s="374">
        <f t="shared" si="60"/>
        <v>1.5504013207798566</v>
      </c>
      <c r="BE105" s="374">
        <f t="shared" si="61"/>
        <v>0.60796720546208505</v>
      </c>
      <c r="BF105" s="374">
        <f t="shared" si="62"/>
        <v>0.77167975584634896</v>
      </c>
      <c r="BG105" s="374">
        <f t="shared" si="63"/>
        <v>0.16410555757348178</v>
      </c>
      <c r="BH105" s="374">
        <f t="shared" si="64"/>
        <v>8.781122634010835E-2</v>
      </c>
      <c r="BI105" s="374">
        <f t="shared" si="65"/>
        <v>0.12786577428890192</v>
      </c>
      <c r="BJ105" s="374">
        <f t="shared" si="66"/>
        <v>0.14268486522983351</v>
      </c>
      <c r="BK105" s="374">
        <f t="shared" si="67"/>
        <v>0.24390304328845042</v>
      </c>
      <c r="BL105" s="123">
        <f t="shared" si="51"/>
        <v>-0.8449317939429688</v>
      </c>
      <c r="BM105" s="220" t="s">
        <v>324</v>
      </c>
      <c r="BN105" s="220" t="s">
        <v>561</v>
      </c>
      <c r="BO105" s="220" t="s">
        <v>735</v>
      </c>
      <c r="BP105" s="220"/>
      <c r="BQ105" s="221"/>
    </row>
    <row r="106" spans="1:69" s="340" customFormat="1" ht="114.75" x14ac:dyDescent="0.2">
      <c r="A106" s="340">
        <v>105</v>
      </c>
      <c r="B106" s="370">
        <v>117</v>
      </c>
      <c r="C106" s="220"/>
      <c r="D106" s="345"/>
      <c r="E106" s="345"/>
      <c r="F106" s="345">
        <v>4</v>
      </c>
      <c r="G106" s="220"/>
      <c r="H106" s="220"/>
      <c r="I106" s="345">
        <v>2713</v>
      </c>
      <c r="J106" s="220" t="s">
        <v>170</v>
      </c>
      <c r="K106" s="371">
        <v>36107074.494000003</v>
      </c>
      <c r="L106" s="371">
        <v>38106271.028999999</v>
      </c>
      <c r="M106" s="371">
        <v>37436049.207000002</v>
      </c>
      <c r="N106" s="371">
        <v>39527815.379000001</v>
      </c>
      <c r="O106" s="371">
        <v>30525659.021000002</v>
      </c>
      <c r="P106" s="371">
        <v>39985401.512999997</v>
      </c>
      <c r="Q106" s="371">
        <v>30645557.274999999</v>
      </c>
      <c r="R106" s="371">
        <v>34748910.384000003</v>
      </c>
      <c r="S106" s="371">
        <v>35960205.887000002</v>
      </c>
      <c r="T106" s="371">
        <v>37852198.737999998</v>
      </c>
      <c r="U106" s="371">
        <v>34368836.156000003</v>
      </c>
      <c r="V106" s="371">
        <v>33704917.023999996</v>
      </c>
      <c r="W106" s="371">
        <v>33673182.251000002</v>
      </c>
      <c r="X106" s="371">
        <v>35092561.365999997</v>
      </c>
      <c r="Y106" s="371">
        <v>25516895.734999999</v>
      </c>
      <c r="Z106" s="372">
        <v>56</v>
      </c>
      <c r="AA106" s="123">
        <f t="shared" si="34"/>
        <v>-0.3183870553779295</v>
      </c>
      <c r="AB106" s="345"/>
      <c r="AC106" s="371">
        <v>25424.724999999999</v>
      </c>
      <c r="AD106" s="371">
        <v>27647.273000000001</v>
      </c>
      <c r="AE106" s="373">
        <v>27777.828000000001</v>
      </c>
      <c r="AF106" s="371">
        <v>32030.074000000001</v>
      </c>
      <c r="AG106" s="371">
        <v>25301.243999999999</v>
      </c>
      <c r="AH106" s="371">
        <v>29983.859</v>
      </c>
      <c r="AI106" s="371">
        <v>23294.157999999999</v>
      </c>
      <c r="AJ106" s="371">
        <v>27609.773000000001</v>
      </c>
      <c r="AK106" s="371">
        <v>7166.2550000000001</v>
      </c>
      <c r="AL106" s="371">
        <v>19002.258999999998</v>
      </c>
      <c r="AM106" s="371">
        <v>2336.6060000000002</v>
      </c>
      <c r="AN106" s="371">
        <v>3155.0970000000002</v>
      </c>
      <c r="AO106" s="371">
        <v>2272.5749999999998</v>
      </c>
      <c r="AP106" s="371">
        <v>2958.748</v>
      </c>
      <c r="AQ106" s="1072">
        <v>3155.0970000000002</v>
      </c>
      <c r="AR106" s="371">
        <v>2395</v>
      </c>
      <c r="AS106" s="123">
        <f t="shared" si="35"/>
        <v>-0.91378015588547812</v>
      </c>
      <c r="AT106" s="127">
        <v>2634.9720000000002</v>
      </c>
      <c r="AU106" s="123">
        <f t="shared" si="52"/>
        <v>-0.90514117950474737</v>
      </c>
      <c r="AV106" s="123"/>
      <c r="AW106" s="374">
        <f t="shared" si="53"/>
        <v>1.4082960392830988</v>
      </c>
      <c r="AX106" s="374">
        <f t="shared" si="54"/>
        <v>1.4510615840085537</v>
      </c>
      <c r="AY106" s="375">
        <f t="shared" si="55"/>
        <v>1.4840149315118405</v>
      </c>
      <c r="AZ106" s="374">
        <f t="shared" si="56"/>
        <v>1.6206346691761095</v>
      </c>
      <c r="BA106" s="374">
        <f t="shared" si="57"/>
        <v>1.6577033755499997</v>
      </c>
      <c r="BB106" s="374">
        <f t="shared" si="58"/>
        <v>1.4997402984812691</v>
      </c>
      <c r="BC106" s="374">
        <f t="shared" si="59"/>
        <v>1.5202306677583497</v>
      </c>
      <c r="BD106" s="374">
        <f t="shared" si="60"/>
        <v>1.5891015110915714</v>
      </c>
      <c r="BE106" s="374">
        <f t="shared" si="61"/>
        <v>0.39856584929012756</v>
      </c>
      <c r="BF106" s="374">
        <f t="shared" si="62"/>
        <v>1.0040240532143008</v>
      </c>
      <c r="BG106" s="374">
        <f t="shared" si="63"/>
        <v>0.13597236690786707</v>
      </c>
      <c r="BH106" s="374">
        <f t="shared" si="64"/>
        <v>0.18721879645948244</v>
      </c>
      <c r="BI106" s="374">
        <f t="shared" si="65"/>
        <v>0.13497833279077809</v>
      </c>
      <c r="BJ106" s="374">
        <f t="shared" si="66"/>
        <v>0.16862536587976912</v>
      </c>
      <c r="BK106" s="374">
        <f t="shared" si="67"/>
        <v>0.18771875896447088</v>
      </c>
      <c r="BL106" s="123">
        <f t="shared" si="51"/>
        <v>-0.8735061521428007</v>
      </c>
      <c r="BM106" s="220" t="s">
        <v>324</v>
      </c>
      <c r="BN106" s="220" t="s">
        <v>562</v>
      </c>
      <c r="BO106" s="220" t="s">
        <v>736</v>
      </c>
      <c r="BP106" s="220"/>
      <c r="BQ106" s="221"/>
    </row>
    <row r="107" spans="1:69" s="340" customFormat="1" ht="89.25" x14ac:dyDescent="0.2">
      <c r="A107" s="340">
        <v>106</v>
      </c>
      <c r="B107" s="370">
        <v>118</v>
      </c>
      <c r="C107" s="220"/>
      <c r="D107" s="345"/>
      <c r="E107" s="345">
        <v>2864</v>
      </c>
      <c r="F107" s="382" t="s">
        <v>416</v>
      </c>
      <c r="G107" s="220" t="s">
        <v>172</v>
      </c>
      <c r="H107" s="220" t="s">
        <v>9</v>
      </c>
      <c r="I107" s="345">
        <v>2554</v>
      </c>
      <c r="J107" s="220" t="s">
        <v>171</v>
      </c>
      <c r="K107" s="371">
        <v>20555170.357000001</v>
      </c>
      <c r="L107" s="371">
        <v>20790677.798</v>
      </c>
      <c r="M107" s="371">
        <v>21208478.891000003</v>
      </c>
      <c r="N107" s="371">
        <v>17384873.853</v>
      </c>
      <c r="O107" s="371">
        <v>16351747.337000001</v>
      </c>
      <c r="P107" s="371">
        <v>24031260.695</v>
      </c>
      <c r="Q107" s="371">
        <v>19008415.800000001</v>
      </c>
      <c r="R107" s="371">
        <v>19865843.446999997</v>
      </c>
      <c r="S107" s="371">
        <v>16508165.206</v>
      </c>
      <c r="T107" s="371">
        <v>6532940.9510000004</v>
      </c>
      <c r="U107" s="371">
        <v>12278899.291999999</v>
      </c>
      <c r="V107" s="371">
        <v>0</v>
      </c>
      <c r="W107" s="371">
        <v>0</v>
      </c>
      <c r="X107" s="371">
        <v>0</v>
      </c>
      <c r="Y107" s="371">
        <v>0</v>
      </c>
      <c r="Z107" s="372">
        <v>53.833333333333336</v>
      </c>
      <c r="AA107" s="123">
        <f t="shared" si="34"/>
        <v>-1</v>
      </c>
      <c r="AB107" s="345"/>
      <c r="AC107" s="371">
        <v>47344.206000000006</v>
      </c>
      <c r="AD107" s="371">
        <v>50656.546000000002</v>
      </c>
      <c r="AE107" s="373">
        <v>35453.659</v>
      </c>
      <c r="AF107" s="371">
        <v>29929.788999999997</v>
      </c>
      <c r="AG107" s="371">
        <v>26774.455000000002</v>
      </c>
      <c r="AH107" s="371">
        <v>37598.267999999996</v>
      </c>
      <c r="AI107" s="371">
        <v>17295.353000000003</v>
      </c>
      <c r="AJ107" s="371">
        <v>22508.531999999999</v>
      </c>
      <c r="AK107" s="371">
        <v>15126.063</v>
      </c>
      <c r="AL107" s="371">
        <v>5988.0330000000004</v>
      </c>
      <c r="AM107" s="371">
        <v>12719.093000000001</v>
      </c>
      <c r="AN107" s="371">
        <v>0</v>
      </c>
      <c r="AO107" s="371">
        <v>0</v>
      </c>
      <c r="AP107" s="371">
        <v>0</v>
      </c>
      <c r="AQ107" s="1088"/>
      <c r="AR107" s="371">
        <v>0</v>
      </c>
      <c r="AS107" s="123">
        <f t="shared" si="35"/>
        <v>-1</v>
      </c>
      <c r="AT107" s="127">
        <v>0</v>
      </c>
      <c r="AU107" s="123">
        <f t="shared" si="52"/>
        <v>-1</v>
      </c>
      <c r="AV107" s="123"/>
      <c r="AW107" s="374">
        <f t="shared" si="53"/>
        <v>4.6065496104124559</v>
      </c>
      <c r="AX107" s="374">
        <f t="shared" si="54"/>
        <v>4.8730057280646237</v>
      </c>
      <c r="AY107" s="375">
        <f t="shared" si="55"/>
        <v>3.3433476471568229</v>
      </c>
      <c r="AZ107" s="374">
        <f t="shared" si="56"/>
        <v>3.443198869669704</v>
      </c>
      <c r="BA107" s="374">
        <f t="shared" si="57"/>
        <v>3.2748127093935659</v>
      </c>
      <c r="BB107" s="374">
        <f t="shared" si="58"/>
        <v>3.129113239391788</v>
      </c>
      <c r="BC107" s="374">
        <f t="shared" si="59"/>
        <v>1.8197574360720794</v>
      </c>
      <c r="BD107" s="374">
        <f t="shared" si="60"/>
        <v>2.266053496298853</v>
      </c>
      <c r="BE107" s="374">
        <f t="shared" si="61"/>
        <v>1.8325553217146546</v>
      </c>
      <c r="BF107" s="374">
        <f t="shared" si="62"/>
        <v>1.833181424694619</v>
      </c>
      <c r="BG107" s="374">
        <f t="shared" si="63"/>
        <v>2.0716992130209584</v>
      </c>
      <c r="BH107" s="374">
        <f t="shared" si="64"/>
        <v>0</v>
      </c>
      <c r="BI107" s="374">
        <f t="shared" si="65"/>
        <v>0</v>
      </c>
      <c r="BJ107" s="374">
        <f t="shared" si="66"/>
        <v>0</v>
      </c>
      <c r="BK107" s="374">
        <f t="shared" si="67"/>
        <v>0</v>
      </c>
      <c r="BL107" s="123">
        <f t="shared" si="51"/>
        <v>-1</v>
      </c>
      <c r="BM107" s="220" t="s">
        <v>323</v>
      </c>
      <c r="BN107" s="220" t="s">
        <v>315</v>
      </c>
      <c r="BO107" s="220" t="s">
        <v>737</v>
      </c>
      <c r="BP107" s="220"/>
      <c r="BQ107" s="221"/>
    </row>
    <row r="108" spans="1:69" s="340" customFormat="1" ht="102" x14ac:dyDescent="0.2">
      <c r="A108" s="340">
        <v>107</v>
      </c>
      <c r="B108" s="370">
        <v>119</v>
      </c>
      <c r="C108" s="220"/>
      <c r="D108" s="345"/>
      <c r="E108" s="345">
        <v>2866</v>
      </c>
      <c r="F108" s="345">
        <v>7</v>
      </c>
      <c r="G108" s="220" t="s">
        <v>174</v>
      </c>
      <c r="H108" s="220" t="s">
        <v>9</v>
      </c>
      <c r="I108" s="345">
        <v>1507</v>
      </c>
      <c r="J108" s="220" t="s">
        <v>175</v>
      </c>
      <c r="K108" s="371">
        <v>28034291.25</v>
      </c>
      <c r="L108" s="371">
        <v>38995345.225000001</v>
      </c>
      <c r="M108" s="371">
        <v>35822429.125</v>
      </c>
      <c r="N108" s="371">
        <v>44990602.975000001</v>
      </c>
      <c r="O108" s="371">
        <v>43231508.674999997</v>
      </c>
      <c r="P108" s="371">
        <v>49439404.725000001</v>
      </c>
      <c r="Q108" s="371">
        <v>45614012.524999999</v>
      </c>
      <c r="R108" s="371">
        <v>37346424.674999997</v>
      </c>
      <c r="S108" s="371">
        <v>42459823.737000003</v>
      </c>
      <c r="T108" s="371">
        <v>36317642.822999999</v>
      </c>
      <c r="U108" s="371">
        <v>32809432.357999999</v>
      </c>
      <c r="V108" s="371">
        <v>38972949.800999999</v>
      </c>
      <c r="W108" s="371">
        <v>28246520.605999999</v>
      </c>
      <c r="X108" s="371">
        <v>32013507.02</v>
      </c>
      <c r="Y108" s="371">
        <v>32639769.853</v>
      </c>
      <c r="Z108" s="372">
        <v>35.5</v>
      </c>
      <c r="AA108" s="123">
        <f t="shared" si="34"/>
        <v>-8.8845434263944548E-2</v>
      </c>
      <c r="AB108" s="345"/>
      <c r="AC108" s="371">
        <v>24091.616000000002</v>
      </c>
      <c r="AD108" s="371">
        <v>33722.385999999999</v>
      </c>
      <c r="AE108" s="373">
        <v>33994.824999999997</v>
      </c>
      <c r="AF108" s="371">
        <v>44844.733999999997</v>
      </c>
      <c r="AG108" s="371">
        <v>38163.777000000002</v>
      </c>
      <c r="AH108" s="371">
        <v>33561.434000000001</v>
      </c>
      <c r="AI108" s="371">
        <v>25739.325000000001</v>
      </c>
      <c r="AJ108" s="371">
        <v>26252.882000000001</v>
      </c>
      <c r="AK108" s="371">
        <v>29630.523000000001</v>
      </c>
      <c r="AL108" s="371">
        <v>36152.889000000003</v>
      </c>
      <c r="AM108" s="371">
        <v>5403.91</v>
      </c>
      <c r="AN108" s="371">
        <v>1541.075</v>
      </c>
      <c r="AO108" s="371">
        <v>1286.9570000000001</v>
      </c>
      <c r="AP108" s="371">
        <v>1394.125</v>
      </c>
      <c r="AQ108" s="1072">
        <v>1541.075</v>
      </c>
      <c r="AR108" s="371">
        <v>1377.261</v>
      </c>
      <c r="AS108" s="123">
        <f t="shared" si="35"/>
        <v>-0.95948615708420326</v>
      </c>
      <c r="AT108" s="127">
        <v>1328.654</v>
      </c>
      <c r="AU108" s="123">
        <f t="shared" si="52"/>
        <v>-0.96091599236060199</v>
      </c>
      <c r="AV108" s="123"/>
      <c r="AW108" s="374">
        <f t="shared" si="53"/>
        <v>1.7187248134906925</v>
      </c>
      <c r="AX108" s="374">
        <f t="shared" si="54"/>
        <v>1.7295595566816782</v>
      </c>
      <c r="AY108" s="375">
        <f t="shared" si="55"/>
        <v>1.8979631381991044</v>
      </c>
      <c r="AZ108" s="374">
        <f t="shared" si="56"/>
        <v>1.9935155803499207</v>
      </c>
      <c r="BA108" s="374">
        <f t="shared" si="57"/>
        <v>1.7655537902645264</v>
      </c>
      <c r="BB108" s="374">
        <f t="shared" si="58"/>
        <v>1.3576795346416866</v>
      </c>
      <c r="BC108" s="374">
        <f t="shared" si="59"/>
        <v>1.1285709620872693</v>
      </c>
      <c r="BD108" s="374">
        <f t="shared" si="60"/>
        <v>1.4059113946494532</v>
      </c>
      <c r="BE108" s="374">
        <f t="shared" si="61"/>
        <v>1.3956969385240101</v>
      </c>
      <c r="BF108" s="374">
        <f t="shared" si="62"/>
        <v>1.990927064082713</v>
      </c>
      <c r="BG108" s="374">
        <f t="shared" si="63"/>
        <v>0.32941197769197933</v>
      </c>
      <c r="BH108" s="374">
        <f t="shared" si="64"/>
        <v>7.90843396698937E-2</v>
      </c>
      <c r="BI108" s="374">
        <f t="shared" si="65"/>
        <v>9.1123223136135953E-2</v>
      </c>
      <c r="BJ108" s="374">
        <f t="shared" si="66"/>
        <v>8.7096049747316939E-2</v>
      </c>
      <c r="BK108" s="374">
        <f t="shared" si="67"/>
        <v>8.4391587698245521E-2</v>
      </c>
      <c r="BL108" s="123">
        <f t="shared" si="51"/>
        <v>-0.95553570772806418</v>
      </c>
      <c r="BM108" s="220" t="s">
        <v>320</v>
      </c>
      <c r="BN108" s="220" t="s">
        <v>454</v>
      </c>
      <c r="BO108" s="220" t="s">
        <v>738</v>
      </c>
      <c r="BP108" s="220"/>
      <c r="BQ108" s="221"/>
    </row>
    <row r="109" spans="1:69" s="340" customFormat="1" ht="114.75" x14ac:dyDescent="0.2">
      <c r="A109" s="340">
        <v>108</v>
      </c>
      <c r="B109" s="370">
        <v>120</v>
      </c>
      <c r="C109" s="220"/>
      <c r="D109" s="345"/>
      <c r="E109" s="345"/>
      <c r="F109" s="345">
        <v>5</v>
      </c>
      <c r="G109" s="220"/>
      <c r="H109" s="220"/>
      <c r="I109" s="345">
        <v>2872</v>
      </c>
      <c r="J109" s="220" t="s">
        <v>173</v>
      </c>
      <c r="K109" s="371">
        <v>20641198.300000001</v>
      </c>
      <c r="L109" s="371">
        <v>16593050.574999999</v>
      </c>
      <c r="M109" s="371">
        <v>21110259.774999999</v>
      </c>
      <c r="N109" s="371">
        <v>21526832.925000001</v>
      </c>
      <c r="O109" s="371">
        <v>14946780.4</v>
      </c>
      <c r="P109" s="371">
        <v>19514681.675000001</v>
      </c>
      <c r="Q109" s="371">
        <v>18902198.925000001</v>
      </c>
      <c r="R109" s="371">
        <v>21087798.75</v>
      </c>
      <c r="S109" s="371">
        <v>17737972.962000001</v>
      </c>
      <c r="T109" s="371">
        <v>9809040.6620000005</v>
      </c>
      <c r="U109" s="371">
        <v>16659538.759</v>
      </c>
      <c r="V109" s="371">
        <v>11562074.768999999</v>
      </c>
      <c r="W109" s="371">
        <v>5693017.7529999996</v>
      </c>
      <c r="X109" s="371">
        <v>14333583.507999999</v>
      </c>
      <c r="Y109" s="371">
        <v>13190807.772</v>
      </c>
      <c r="Z109" s="372">
        <v>67.5</v>
      </c>
      <c r="AA109" s="123">
        <f t="shared" si="34"/>
        <v>-0.37514706533259606</v>
      </c>
      <c r="AB109" s="345"/>
      <c r="AC109" s="371">
        <v>21290.593000000001</v>
      </c>
      <c r="AD109" s="371">
        <v>14863.06</v>
      </c>
      <c r="AE109" s="373">
        <v>19990.175999999999</v>
      </c>
      <c r="AF109" s="371">
        <v>22337.41</v>
      </c>
      <c r="AG109" s="371">
        <v>14245.706</v>
      </c>
      <c r="AH109" s="371">
        <v>13520.204</v>
      </c>
      <c r="AI109" s="371">
        <v>10021.272999999999</v>
      </c>
      <c r="AJ109" s="371">
        <v>13736.474</v>
      </c>
      <c r="AK109" s="371">
        <v>12209</v>
      </c>
      <c r="AL109" s="371">
        <v>6695.1869999999999</v>
      </c>
      <c r="AM109" s="371">
        <v>947.49099999999999</v>
      </c>
      <c r="AN109" s="371">
        <v>429.86</v>
      </c>
      <c r="AO109" s="371">
        <v>260.90499999999997</v>
      </c>
      <c r="AP109" s="371">
        <v>631.30399999999997</v>
      </c>
      <c r="AQ109" s="1072">
        <v>429.86</v>
      </c>
      <c r="AR109" s="371">
        <v>581.98699999999997</v>
      </c>
      <c r="AS109" s="123">
        <f t="shared" si="35"/>
        <v>-0.97088634937481288</v>
      </c>
      <c r="AT109" s="127">
        <v>360.87099999999998</v>
      </c>
      <c r="AU109" s="123">
        <f t="shared" si="52"/>
        <v>-0.98194758265259896</v>
      </c>
      <c r="AV109" s="123"/>
      <c r="AW109" s="374">
        <f t="shared" si="53"/>
        <v>2.0629221899389436</v>
      </c>
      <c r="AX109" s="374">
        <f t="shared" si="54"/>
        <v>1.7914801058213494</v>
      </c>
      <c r="AY109" s="375">
        <f t="shared" si="55"/>
        <v>1.8938825209222232</v>
      </c>
      <c r="AZ109" s="374">
        <f t="shared" si="56"/>
        <v>2.0753085303187953</v>
      </c>
      <c r="BA109" s="374">
        <f t="shared" si="57"/>
        <v>1.9061905800128032</v>
      </c>
      <c r="BB109" s="374">
        <f t="shared" si="58"/>
        <v>1.3856443292457652</v>
      </c>
      <c r="BC109" s="374">
        <f t="shared" si="59"/>
        <v>1.06032880510488</v>
      </c>
      <c r="BD109" s="374">
        <f t="shared" si="60"/>
        <v>1.3027887986649151</v>
      </c>
      <c r="BE109" s="374">
        <f t="shared" si="61"/>
        <v>1.3765947243414227</v>
      </c>
      <c r="BF109" s="374">
        <f t="shared" si="62"/>
        <v>1.3651053616154334</v>
      </c>
      <c r="BG109" s="374">
        <f t="shared" si="63"/>
        <v>0.11374756692926279</v>
      </c>
      <c r="BH109" s="374">
        <f t="shared" si="64"/>
        <v>7.4356896766059999E-2</v>
      </c>
      <c r="BI109" s="374">
        <f t="shared" si="65"/>
        <v>9.1657890883095575E-2</v>
      </c>
      <c r="BJ109" s="374">
        <f t="shared" si="66"/>
        <v>8.8087392751107982E-2</v>
      </c>
      <c r="BK109" s="374">
        <f t="shared" si="67"/>
        <v>8.8241298040197078E-2</v>
      </c>
      <c r="BL109" s="123">
        <f t="shared" si="51"/>
        <v>-0.95340719550163644</v>
      </c>
      <c r="BM109" s="220"/>
      <c r="BN109" s="220" t="s">
        <v>453</v>
      </c>
      <c r="BO109" s="220" t="s">
        <v>739</v>
      </c>
      <c r="BP109" s="220"/>
      <c r="BQ109" s="221"/>
    </row>
    <row r="110" spans="1:69" s="340" customFormat="1" ht="114.75" x14ac:dyDescent="0.2">
      <c r="A110" s="340">
        <v>109</v>
      </c>
      <c r="B110" s="370">
        <v>121</v>
      </c>
      <c r="C110" s="220"/>
      <c r="D110" s="345"/>
      <c r="E110" s="345"/>
      <c r="F110" s="345" t="s">
        <v>355</v>
      </c>
      <c r="G110" s="220"/>
      <c r="H110" s="220"/>
      <c r="I110" s="345">
        <v>3136</v>
      </c>
      <c r="J110" s="220" t="s">
        <v>177</v>
      </c>
      <c r="K110" s="371">
        <v>24000519.375</v>
      </c>
      <c r="L110" s="371">
        <v>21069827.550000001</v>
      </c>
      <c r="M110" s="371">
        <v>28262163.298999999</v>
      </c>
      <c r="N110" s="371">
        <v>23010120.899999999</v>
      </c>
      <c r="O110" s="371">
        <v>16804708.550000001</v>
      </c>
      <c r="P110" s="371">
        <v>19531900.574999999</v>
      </c>
      <c r="Q110" s="371">
        <v>21720031.199999999</v>
      </c>
      <c r="R110" s="371">
        <v>24132941.699999999</v>
      </c>
      <c r="S110" s="371">
        <v>18368932.793000001</v>
      </c>
      <c r="T110" s="371">
        <v>8773874.1150000002</v>
      </c>
      <c r="U110" s="371">
        <v>19403016.027000003</v>
      </c>
      <c r="V110" s="371">
        <v>18007004.989</v>
      </c>
      <c r="W110" s="371">
        <v>13719974.935000001</v>
      </c>
      <c r="X110" s="371">
        <v>18903824.221999999</v>
      </c>
      <c r="Y110" s="371">
        <v>18037398.384</v>
      </c>
      <c r="Z110" s="372">
        <v>70.333333333333329</v>
      </c>
      <c r="AA110" s="123">
        <f t="shared" si="34"/>
        <v>-0.36178281212329499</v>
      </c>
      <c r="AB110" s="345"/>
      <c r="AC110" s="371">
        <v>24231.587</v>
      </c>
      <c r="AD110" s="371">
        <v>18859.868000000002</v>
      </c>
      <c r="AE110" s="373">
        <v>26425.398999999998</v>
      </c>
      <c r="AF110" s="371">
        <v>23569.432000000001</v>
      </c>
      <c r="AG110" s="371">
        <v>15885.689</v>
      </c>
      <c r="AH110" s="371">
        <v>13536.85</v>
      </c>
      <c r="AI110" s="371">
        <v>11585.236000000001</v>
      </c>
      <c r="AJ110" s="371">
        <v>15281.733</v>
      </c>
      <c r="AK110" s="371">
        <v>12864.287</v>
      </c>
      <c r="AL110" s="371">
        <v>5756.53</v>
      </c>
      <c r="AM110" s="371">
        <v>1525.761</v>
      </c>
      <c r="AN110" s="371">
        <v>800.29700000000003</v>
      </c>
      <c r="AO110" s="371">
        <v>610.49800000000005</v>
      </c>
      <c r="AP110" s="371">
        <v>2544.8980000000001</v>
      </c>
      <c r="AQ110" s="1072">
        <f>SUM(389.949+410.348)</f>
        <v>800.29700000000003</v>
      </c>
      <c r="AR110" s="371">
        <v>3527.665</v>
      </c>
      <c r="AS110" s="123">
        <f t="shared" si="35"/>
        <v>-0.86650475930372894</v>
      </c>
      <c r="AT110" s="127">
        <v>2326.4609999999998</v>
      </c>
      <c r="AU110" s="123">
        <f t="shared" si="52"/>
        <v>-0.91196117795610199</v>
      </c>
      <c r="AV110" s="123"/>
      <c r="AW110" s="374">
        <f t="shared" si="53"/>
        <v>2.0192552187216992</v>
      </c>
      <c r="AX110" s="374">
        <f t="shared" si="54"/>
        <v>1.7902251886252389</v>
      </c>
      <c r="AY110" s="375">
        <f t="shared" si="55"/>
        <v>1.8700195537356481</v>
      </c>
      <c r="AZ110" s="374">
        <f t="shared" si="56"/>
        <v>2.0486143556073189</v>
      </c>
      <c r="BA110" s="374">
        <f t="shared" si="57"/>
        <v>1.8906235657386632</v>
      </c>
      <c r="BB110" s="374">
        <f t="shared" si="58"/>
        <v>1.3861272688769051</v>
      </c>
      <c r="BC110" s="374">
        <f t="shared" si="59"/>
        <v>1.0667789464317161</v>
      </c>
      <c r="BD110" s="374">
        <f t="shared" si="60"/>
        <v>1.2664625133536871</v>
      </c>
      <c r="BE110" s="374">
        <f t="shared" si="61"/>
        <v>1.4006569837200666</v>
      </c>
      <c r="BF110" s="374">
        <f t="shared" si="62"/>
        <v>1.3121979924828224</v>
      </c>
      <c r="BG110" s="374">
        <f t="shared" si="63"/>
        <v>0.15727049834694237</v>
      </c>
      <c r="BH110" s="374">
        <f t="shared" si="64"/>
        <v>8.888729697013803E-2</v>
      </c>
      <c r="BI110" s="374">
        <f t="shared" si="65"/>
        <v>8.8994040133791252E-2</v>
      </c>
      <c r="BJ110" s="374">
        <f t="shared" si="66"/>
        <v>0.2692468963013615</v>
      </c>
      <c r="BK110" s="374">
        <f t="shared" si="67"/>
        <v>0.39115008992973188</v>
      </c>
      <c r="BL110" s="123">
        <f t="shared" si="51"/>
        <v>-0.79083101609908302</v>
      </c>
      <c r="BM110" s="220"/>
      <c r="BN110" s="220" t="s">
        <v>563</v>
      </c>
      <c r="BO110" s="220" t="s">
        <v>740</v>
      </c>
      <c r="BP110" s="220"/>
      <c r="BQ110" s="221"/>
    </row>
    <row r="111" spans="1:69" s="340" customFormat="1" ht="102" x14ac:dyDescent="0.2">
      <c r="A111" s="340">
        <v>110</v>
      </c>
      <c r="B111" s="370">
        <v>122</v>
      </c>
      <c r="C111" s="220"/>
      <c r="D111" s="345"/>
      <c r="E111" s="345"/>
      <c r="F111" s="345">
        <v>6</v>
      </c>
      <c r="G111" s="220"/>
      <c r="H111" s="220"/>
      <c r="I111" s="345">
        <v>3140</v>
      </c>
      <c r="J111" s="220" t="s">
        <v>178</v>
      </c>
      <c r="K111" s="371">
        <v>32618265</v>
      </c>
      <c r="L111" s="371">
        <v>36195127.799999997</v>
      </c>
      <c r="M111" s="371">
        <v>43706301.700000003</v>
      </c>
      <c r="N111" s="371">
        <v>44638952.875</v>
      </c>
      <c r="O111" s="371">
        <v>42442798.049999997</v>
      </c>
      <c r="P111" s="371">
        <v>35901517.225000001</v>
      </c>
      <c r="Q111" s="371">
        <v>43024604.600000001</v>
      </c>
      <c r="R111" s="371">
        <v>45330021.600000001</v>
      </c>
      <c r="S111" s="371">
        <v>39746359.148999996</v>
      </c>
      <c r="T111" s="371">
        <v>21171993.844999999</v>
      </c>
      <c r="U111" s="371">
        <v>33014943.984999999</v>
      </c>
      <c r="V111" s="371">
        <v>15933765.466</v>
      </c>
      <c r="W111" s="371">
        <v>30969189.066</v>
      </c>
      <c r="X111" s="371">
        <v>39141748.913000003</v>
      </c>
      <c r="Y111" s="371">
        <v>37275494.175999999</v>
      </c>
      <c r="Z111" s="372">
        <v>71.5</v>
      </c>
      <c r="AA111" s="123">
        <f t="shared" si="34"/>
        <v>-0.14713684923837891</v>
      </c>
      <c r="AB111" s="345"/>
      <c r="AC111" s="371">
        <v>25712.955000000002</v>
      </c>
      <c r="AD111" s="371">
        <v>31381.953000000001</v>
      </c>
      <c r="AE111" s="373">
        <v>39937.497000000003</v>
      </c>
      <c r="AF111" s="371">
        <v>44223.82</v>
      </c>
      <c r="AG111" s="371">
        <v>38785.945</v>
      </c>
      <c r="AH111" s="371">
        <v>28009.978999999999</v>
      </c>
      <c r="AI111" s="371">
        <v>26028.297999999999</v>
      </c>
      <c r="AJ111" s="371">
        <v>31452.844000000001</v>
      </c>
      <c r="AK111" s="371">
        <v>31584.393</v>
      </c>
      <c r="AL111" s="371">
        <v>19403.866000000002</v>
      </c>
      <c r="AM111" s="371">
        <v>974.51700000000005</v>
      </c>
      <c r="AN111" s="371">
        <v>709.51</v>
      </c>
      <c r="AO111" s="371">
        <v>1415.538</v>
      </c>
      <c r="AP111" s="371">
        <v>1722.761</v>
      </c>
      <c r="AQ111" s="1072">
        <v>709.51</v>
      </c>
      <c r="AR111" s="371">
        <v>1643.64</v>
      </c>
      <c r="AS111" s="123">
        <f t="shared" si="35"/>
        <v>-0.95884469174420217</v>
      </c>
      <c r="AT111" s="127">
        <v>1154.5889999999999</v>
      </c>
      <c r="AU111" s="123">
        <f t="shared" si="52"/>
        <v>-0.97109010111474936</v>
      </c>
      <c r="AV111" s="123"/>
      <c r="AW111" s="374">
        <f t="shared" si="53"/>
        <v>1.5765985713832418</v>
      </c>
      <c r="AX111" s="374">
        <f t="shared" si="54"/>
        <v>1.734042944862872</v>
      </c>
      <c r="AY111" s="375">
        <f t="shared" si="55"/>
        <v>1.8275395284703302</v>
      </c>
      <c r="AZ111" s="374">
        <f t="shared" si="56"/>
        <v>1.9814004205626206</v>
      </c>
      <c r="BA111" s="374">
        <f t="shared" si="57"/>
        <v>1.8276808684624413</v>
      </c>
      <c r="BB111" s="374">
        <f t="shared" si="58"/>
        <v>1.5603785669813011</v>
      </c>
      <c r="BC111" s="374">
        <f t="shared" si="59"/>
        <v>1.2099261918609241</v>
      </c>
      <c r="BD111" s="374">
        <f t="shared" si="60"/>
        <v>1.3877268481160396</v>
      </c>
      <c r="BE111" s="374">
        <f t="shared" si="61"/>
        <v>1.5892974187445621</v>
      </c>
      <c r="BF111" s="374">
        <f t="shared" si="62"/>
        <v>1.8329748385584799</v>
      </c>
      <c r="BG111" s="374">
        <f t="shared" si="63"/>
        <v>5.9034902524309103E-2</v>
      </c>
      <c r="BH111" s="374">
        <f t="shared" si="64"/>
        <v>8.9057417283312734E-2</v>
      </c>
      <c r="BI111" s="374">
        <f t="shared" si="65"/>
        <v>9.1415890612006376E-2</v>
      </c>
      <c r="BJ111" s="374">
        <f t="shared" si="66"/>
        <v>8.8026776924514272E-2</v>
      </c>
      <c r="BK111" s="374">
        <f t="shared" si="67"/>
        <v>8.818877046884413E-2</v>
      </c>
      <c r="BL111" s="123">
        <f t="shared" si="51"/>
        <v>-0.95174453460787289</v>
      </c>
      <c r="BM111" s="220" t="s">
        <v>320</v>
      </c>
      <c r="BN111" s="220" t="s">
        <v>453</v>
      </c>
      <c r="BO111" s="220" t="s">
        <v>741</v>
      </c>
      <c r="BP111" s="220"/>
      <c r="BQ111" s="221"/>
    </row>
    <row r="112" spans="1:69" s="340" customFormat="1" ht="102" x14ac:dyDescent="0.2">
      <c r="A112" s="340">
        <v>111</v>
      </c>
      <c r="B112" s="370">
        <v>123</v>
      </c>
      <c r="C112" s="220"/>
      <c r="D112" s="345"/>
      <c r="E112" s="345"/>
      <c r="F112" s="345" t="s">
        <v>351</v>
      </c>
      <c r="G112" s="220"/>
      <c r="H112" s="220"/>
      <c r="I112" s="345">
        <v>3797</v>
      </c>
      <c r="J112" s="220" t="s">
        <v>176</v>
      </c>
      <c r="K112" s="371">
        <v>25333720.300000001</v>
      </c>
      <c r="L112" s="371">
        <v>18506237.75</v>
      </c>
      <c r="M112" s="371">
        <v>25632654.899999999</v>
      </c>
      <c r="N112" s="371">
        <v>28548215.399</v>
      </c>
      <c r="O112" s="371">
        <v>20938494.800000001</v>
      </c>
      <c r="P112" s="371">
        <v>25722703.800000001</v>
      </c>
      <c r="Q112" s="371">
        <v>24362464.225000001</v>
      </c>
      <c r="R112" s="371">
        <v>24902961.649999999</v>
      </c>
      <c r="S112" s="371">
        <v>23994237.299999997</v>
      </c>
      <c r="T112" s="371">
        <v>8752859.4350000005</v>
      </c>
      <c r="U112" s="371">
        <v>22095252.078000002</v>
      </c>
      <c r="V112" s="371">
        <v>15377316.140999999</v>
      </c>
      <c r="W112" s="371">
        <v>10709714.030000001</v>
      </c>
      <c r="X112" s="371">
        <v>17640516.262000002</v>
      </c>
      <c r="Y112" s="371">
        <v>16222373.052999999</v>
      </c>
      <c r="Z112" s="372">
        <v>77</v>
      </c>
      <c r="AA112" s="123">
        <f t="shared" si="34"/>
        <v>-0.36712084189921346</v>
      </c>
      <c r="AB112" s="345"/>
      <c r="AC112" s="371">
        <v>25292.079000000002</v>
      </c>
      <c r="AD112" s="371">
        <v>16652.05</v>
      </c>
      <c r="AE112" s="373">
        <v>24765.883000000002</v>
      </c>
      <c r="AF112" s="371">
        <v>29422.382000000001</v>
      </c>
      <c r="AG112" s="371">
        <v>20032.763999999999</v>
      </c>
      <c r="AH112" s="371">
        <v>17937.654999999999</v>
      </c>
      <c r="AI112" s="371">
        <v>13017.594000000001</v>
      </c>
      <c r="AJ112" s="371">
        <v>15064.824000000001</v>
      </c>
      <c r="AK112" s="371">
        <v>16330.689</v>
      </c>
      <c r="AL112" s="371">
        <v>5605.9349999999995</v>
      </c>
      <c r="AM112" s="371">
        <v>3909.4809999999998</v>
      </c>
      <c r="AN112" s="371">
        <v>721.702</v>
      </c>
      <c r="AO112" s="371">
        <v>490.36799999999999</v>
      </c>
      <c r="AP112" s="371">
        <v>2374.451</v>
      </c>
      <c r="AQ112" s="1072">
        <f>SUM(373.388+348.314)</f>
        <v>721.702</v>
      </c>
      <c r="AR112" s="371">
        <v>3131.797</v>
      </c>
      <c r="AS112" s="123">
        <f t="shared" si="35"/>
        <v>-0.87354389908084451</v>
      </c>
      <c r="AT112" s="127">
        <v>2503.7849999999999</v>
      </c>
      <c r="AU112" s="123">
        <f t="shared" si="52"/>
        <v>-0.89890184815942153</v>
      </c>
      <c r="AV112" s="123"/>
      <c r="AW112" s="374">
        <f t="shared" si="53"/>
        <v>1.9967125791627216</v>
      </c>
      <c r="AX112" s="374">
        <f t="shared" si="54"/>
        <v>1.7996148352735823</v>
      </c>
      <c r="AY112" s="375">
        <f t="shared" si="55"/>
        <v>1.9323697132909945</v>
      </c>
      <c r="AZ112" s="374">
        <f t="shared" si="56"/>
        <v>2.0612414183361261</v>
      </c>
      <c r="BA112" s="374">
        <f t="shared" si="57"/>
        <v>1.9134865415445239</v>
      </c>
      <c r="BB112" s="374">
        <f t="shared" si="58"/>
        <v>1.3946943633507143</v>
      </c>
      <c r="BC112" s="374">
        <f t="shared" si="59"/>
        <v>1.0686598760926451</v>
      </c>
      <c r="BD112" s="374">
        <f t="shared" si="60"/>
        <v>1.2098821185792574</v>
      </c>
      <c r="BE112" s="374">
        <f t="shared" si="61"/>
        <v>1.361217595359866</v>
      </c>
      <c r="BF112" s="374">
        <f t="shared" si="62"/>
        <v>1.2809379704153787</v>
      </c>
      <c r="BG112" s="374">
        <f t="shared" si="63"/>
        <v>0.35387521139825573</v>
      </c>
      <c r="BH112" s="374">
        <f t="shared" si="64"/>
        <v>9.3865794704675584E-2</v>
      </c>
      <c r="BI112" s="374">
        <f t="shared" si="65"/>
        <v>9.1574433944059272E-2</v>
      </c>
      <c r="BJ112" s="374">
        <f t="shared" si="66"/>
        <v>0.26920425283866328</v>
      </c>
      <c r="BK112" s="374">
        <f t="shared" si="67"/>
        <v>0.38610836895047701</v>
      </c>
      <c r="BL112" s="123">
        <f t="shared" si="51"/>
        <v>-0.80018918414276907</v>
      </c>
      <c r="BM112" s="220"/>
      <c r="BN112" s="220" t="s">
        <v>564</v>
      </c>
      <c r="BO112" s="220" t="s">
        <v>742</v>
      </c>
      <c r="BP112" s="220"/>
      <c r="BQ112" s="221"/>
    </row>
    <row r="113" spans="1:69" s="340" customFormat="1" ht="63.75" x14ac:dyDescent="0.2">
      <c r="A113" s="340">
        <v>112</v>
      </c>
      <c r="B113" s="370">
        <v>124</v>
      </c>
      <c r="C113" s="220"/>
      <c r="D113" s="345"/>
      <c r="E113" s="345">
        <v>2872</v>
      </c>
      <c r="F113" s="345" t="s">
        <v>366</v>
      </c>
      <c r="G113" s="220" t="s">
        <v>180</v>
      </c>
      <c r="H113" s="220" t="s">
        <v>9</v>
      </c>
      <c r="I113" s="345">
        <v>602</v>
      </c>
      <c r="J113" s="220" t="s">
        <v>181</v>
      </c>
      <c r="K113" s="371">
        <v>42691938.927000001</v>
      </c>
      <c r="L113" s="371">
        <v>39167092.332000002</v>
      </c>
      <c r="M113" s="371">
        <v>40179290.879999995</v>
      </c>
      <c r="N113" s="371">
        <v>43947791.546999998</v>
      </c>
      <c r="O113" s="371">
        <v>40146369.585000001</v>
      </c>
      <c r="P113" s="371">
        <v>34514358.756999999</v>
      </c>
      <c r="Q113" s="371">
        <v>33139741.568999998</v>
      </c>
      <c r="R113" s="371">
        <v>45527719.728</v>
      </c>
      <c r="S113" s="371">
        <v>44865514.504000008</v>
      </c>
      <c r="T113" s="371">
        <v>31917564.995999999</v>
      </c>
      <c r="U113" s="371">
        <v>31863006.741999999</v>
      </c>
      <c r="V113" s="371">
        <v>29568239.916000001</v>
      </c>
      <c r="W113" s="371">
        <v>9956682.7690000013</v>
      </c>
      <c r="X113" s="371">
        <v>6543022.6140000001</v>
      </c>
      <c r="Y113" s="371">
        <v>7011157.1310000001</v>
      </c>
      <c r="Z113" s="372">
        <v>13</v>
      </c>
      <c r="AA113" s="123">
        <f t="shared" si="34"/>
        <v>-0.8255032137839462</v>
      </c>
      <c r="AB113" s="345"/>
      <c r="AC113" s="371">
        <v>132261.72500000001</v>
      </c>
      <c r="AD113" s="371">
        <v>111803.26</v>
      </c>
      <c r="AE113" s="373">
        <v>85124.878999999986</v>
      </c>
      <c r="AF113" s="371">
        <v>95423.482000000004</v>
      </c>
      <c r="AG113" s="371">
        <v>90917.357999999993</v>
      </c>
      <c r="AH113" s="371">
        <v>83473.247000000003</v>
      </c>
      <c r="AI113" s="371">
        <v>73389.659</v>
      </c>
      <c r="AJ113" s="371">
        <v>95908.725000000006</v>
      </c>
      <c r="AK113" s="371">
        <v>94720.467000000004</v>
      </c>
      <c r="AL113" s="371">
        <v>70125.638000000006</v>
      </c>
      <c r="AM113" s="371">
        <v>70826.600000000006</v>
      </c>
      <c r="AN113" s="371">
        <v>84609.668000000005</v>
      </c>
      <c r="AO113" s="371">
        <v>30273.137000000002</v>
      </c>
      <c r="AP113" s="371">
        <v>20104.433000000001</v>
      </c>
      <c r="AQ113" s="1072">
        <f>SUM(17953.488+18317.958+24203.828+24134.394)</f>
        <v>84609.668000000005</v>
      </c>
      <c r="AR113" s="371">
        <v>18299.332999999999</v>
      </c>
      <c r="AS113" s="123">
        <f t="shared" si="35"/>
        <v>-0.78502955640030925</v>
      </c>
      <c r="AT113" s="127">
        <v>1927.5519999999999</v>
      </c>
      <c r="AU113" s="123">
        <f t="shared" si="52"/>
        <v>-0.9773561851406567</v>
      </c>
      <c r="AV113" s="123"/>
      <c r="AW113" s="374">
        <f t="shared" si="53"/>
        <v>6.1960982950977037</v>
      </c>
      <c r="AX113" s="374">
        <f t="shared" si="54"/>
        <v>5.7090405921531913</v>
      </c>
      <c r="AY113" s="375">
        <f t="shared" si="55"/>
        <v>4.2372514365290854</v>
      </c>
      <c r="AZ113" s="374">
        <f t="shared" si="56"/>
        <v>4.3425837176800695</v>
      </c>
      <c r="BA113" s="374">
        <f t="shared" si="57"/>
        <v>4.5292941274555352</v>
      </c>
      <c r="BB113" s="374">
        <f t="shared" si="58"/>
        <v>4.8370156657232082</v>
      </c>
      <c r="BC113" s="374">
        <f t="shared" si="59"/>
        <v>4.4291026740323822</v>
      </c>
      <c r="BD113" s="374">
        <f t="shared" si="60"/>
        <v>4.213201345158307</v>
      </c>
      <c r="BE113" s="374">
        <f t="shared" si="61"/>
        <v>4.2224175091786877</v>
      </c>
      <c r="BF113" s="374">
        <f t="shared" si="62"/>
        <v>4.3941721750257798</v>
      </c>
      <c r="BG113" s="374">
        <f t="shared" si="63"/>
        <v>4.4456946937553399</v>
      </c>
      <c r="BH113" s="374">
        <f t="shared" si="64"/>
        <v>5.7230101108734521</v>
      </c>
      <c r="BI113" s="374">
        <f t="shared" si="65"/>
        <v>6.0809684715987959</v>
      </c>
      <c r="BJ113" s="374">
        <f t="shared" si="66"/>
        <v>6.1453044520992082</v>
      </c>
      <c r="BK113" s="374">
        <f t="shared" si="67"/>
        <v>5.2200607283750804</v>
      </c>
      <c r="BL113" s="123">
        <f t="shared" si="51"/>
        <v>0.23194500174647562</v>
      </c>
      <c r="BM113" s="220"/>
      <c r="BN113" s="220" t="s">
        <v>502</v>
      </c>
      <c r="BO113" s="220" t="s">
        <v>726</v>
      </c>
      <c r="BP113" s="220"/>
      <c r="BQ113" s="221"/>
    </row>
    <row r="114" spans="1:69" s="340" customFormat="1" ht="102" x14ac:dyDescent="0.2">
      <c r="A114" s="340">
        <v>113</v>
      </c>
      <c r="B114" s="370">
        <v>125</v>
      </c>
      <c r="C114" s="220"/>
      <c r="D114" s="345"/>
      <c r="E114" s="345"/>
      <c r="F114" s="345">
        <v>5</v>
      </c>
      <c r="G114" s="220"/>
      <c r="H114" s="220"/>
      <c r="I114" s="345">
        <v>3297</v>
      </c>
      <c r="J114" s="220" t="s">
        <v>179</v>
      </c>
      <c r="K114" s="371">
        <v>37824755.174999997</v>
      </c>
      <c r="L114" s="371">
        <v>35232657.75</v>
      </c>
      <c r="M114" s="371">
        <v>39388916.875</v>
      </c>
      <c r="N114" s="371">
        <v>29670346.125</v>
      </c>
      <c r="O114" s="371">
        <v>32843804.725000001</v>
      </c>
      <c r="P114" s="371">
        <v>34623655</v>
      </c>
      <c r="Q114" s="371">
        <v>35301392.100000001</v>
      </c>
      <c r="R114" s="371">
        <v>32937940.609999999</v>
      </c>
      <c r="S114" s="371">
        <v>38870297.017999999</v>
      </c>
      <c r="T114" s="371">
        <v>35093118.115000002</v>
      </c>
      <c r="U114" s="371">
        <v>30764097.046</v>
      </c>
      <c r="V114" s="371">
        <v>25989645.120000001</v>
      </c>
      <c r="W114" s="371">
        <v>7945210.727</v>
      </c>
      <c r="X114" s="371">
        <v>15564936.857000001</v>
      </c>
      <c r="Y114" s="371">
        <v>24179949.173</v>
      </c>
      <c r="Z114" s="372">
        <v>74</v>
      </c>
      <c r="AA114" s="123">
        <f t="shared" si="34"/>
        <v>-0.38612302415589078</v>
      </c>
      <c r="AB114" s="345"/>
      <c r="AC114" s="371">
        <v>23775.475999999999</v>
      </c>
      <c r="AD114" s="371">
        <v>24131.589</v>
      </c>
      <c r="AE114" s="373">
        <v>30400.954000000002</v>
      </c>
      <c r="AF114" s="371">
        <v>43696.934999999998</v>
      </c>
      <c r="AG114" s="371">
        <v>50234.14</v>
      </c>
      <c r="AH114" s="371">
        <v>51089.546999999999</v>
      </c>
      <c r="AI114" s="371">
        <v>49594.034</v>
      </c>
      <c r="AJ114" s="371">
        <v>36550.146999999997</v>
      </c>
      <c r="AK114" s="371">
        <v>29428.246999999999</v>
      </c>
      <c r="AL114" s="371">
        <v>27882.929</v>
      </c>
      <c r="AM114" s="371">
        <v>27688.151999999998</v>
      </c>
      <c r="AN114" s="371">
        <v>19487.357</v>
      </c>
      <c r="AO114" s="371">
        <v>5864.2110000000002</v>
      </c>
      <c r="AP114" s="371">
        <v>12919.317999999999</v>
      </c>
      <c r="AQ114" s="1072">
        <v>19487.357</v>
      </c>
      <c r="AR114" s="371">
        <v>31275.881000000001</v>
      </c>
      <c r="AS114" s="123">
        <f t="shared" si="35"/>
        <v>2.8779590272068424E-2</v>
      </c>
      <c r="AT114" s="127">
        <v>13734.06</v>
      </c>
      <c r="AU114" s="123">
        <f t="shared" si="52"/>
        <v>-0.54823588759747477</v>
      </c>
      <c r="AV114" s="123"/>
      <c r="AW114" s="374">
        <f t="shared" si="53"/>
        <v>1.2571383946836083</v>
      </c>
      <c r="AX114" s="374">
        <f t="shared" si="54"/>
        <v>1.3698421033820534</v>
      </c>
      <c r="AY114" s="375">
        <f t="shared" si="55"/>
        <v>1.543629853873711</v>
      </c>
      <c r="AZ114" s="374">
        <f t="shared" si="56"/>
        <v>2.9454954664773059</v>
      </c>
      <c r="BA114" s="374">
        <f t="shared" si="57"/>
        <v>3.0589720296176801</v>
      </c>
      <c r="BB114" s="374">
        <f t="shared" si="58"/>
        <v>2.9511354015051272</v>
      </c>
      <c r="BC114" s="374">
        <f t="shared" si="59"/>
        <v>2.809749477273447</v>
      </c>
      <c r="BD114" s="374">
        <f t="shared" si="60"/>
        <v>2.2193340763328311</v>
      </c>
      <c r="BE114" s="374">
        <f t="shared" si="61"/>
        <v>1.5141765953767943</v>
      </c>
      <c r="BF114" s="374">
        <f t="shared" si="62"/>
        <v>1.5890824467992704</v>
      </c>
      <c r="BG114" s="374">
        <f t="shared" si="63"/>
        <v>1.8000302078490589</v>
      </c>
      <c r="BH114" s="374">
        <f t="shared" si="64"/>
        <v>1.4996247089964112</v>
      </c>
      <c r="BI114" s="374">
        <f t="shared" si="65"/>
        <v>1.4761624836637262</v>
      </c>
      <c r="BJ114" s="374">
        <f t="shared" si="66"/>
        <v>1.6600540199672973</v>
      </c>
      <c r="BK114" s="374">
        <f t="shared" si="67"/>
        <v>2.58692694316525</v>
      </c>
      <c r="BL114" s="123">
        <f t="shared" si="51"/>
        <v>0.6758725783084617</v>
      </c>
      <c r="BM114" s="220"/>
      <c r="BN114" s="220" t="s">
        <v>565</v>
      </c>
      <c r="BO114" s="220" t="s">
        <v>743</v>
      </c>
      <c r="BP114" s="220"/>
      <c r="BQ114" s="221"/>
    </row>
    <row r="115" spans="1:69" s="340" customFormat="1" ht="114.75" x14ac:dyDescent="0.2">
      <c r="A115" s="340">
        <v>114</v>
      </c>
      <c r="B115" s="370">
        <v>126</v>
      </c>
      <c r="C115" s="220"/>
      <c r="D115" s="345"/>
      <c r="E115" s="345">
        <v>2876</v>
      </c>
      <c r="F115" s="345" t="s">
        <v>367</v>
      </c>
      <c r="G115" s="220" t="s">
        <v>183</v>
      </c>
      <c r="H115" s="220" t="s">
        <v>9</v>
      </c>
      <c r="I115" s="345">
        <v>703</v>
      </c>
      <c r="J115" s="220" t="s">
        <v>182</v>
      </c>
      <c r="K115" s="371">
        <v>76417096.594999999</v>
      </c>
      <c r="L115" s="371">
        <v>71461716.864999995</v>
      </c>
      <c r="M115" s="371">
        <v>64572198.230999999</v>
      </c>
      <c r="N115" s="371">
        <v>64950420.046000004</v>
      </c>
      <c r="O115" s="371">
        <v>73409278.243999988</v>
      </c>
      <c r="P115" s="371">
        <v>71978196.261999995</v>
      </c>
      <c r="Q115" s="371">
        <v>69863417.000999987</v>
      </c>
      <c r="R115" s="371">
        <v>66833666.494000003</v>
      </c>
      <c r="S115" s="371">
        <v>67655914.713</v>
      </c>
      <c r="T115" s="371">
        <v>65722515.904999994</v>
      </c>
      <c r="U115" s="371">
        <v>65515794.431999996</v>
      </c>
      <c r="V115" s="371">
        <v>70033789.140000001</v>
      </c>
      <c r="W115" s="371">
        <v>53948938.513999999</v>
      </c>
      <c r="X115" s="371">
        <v>52177319.333999999</v>
      </c>
      <c r="Y115" s="371">
        <v>57065139.171999991</v>
      </c>
      <c r="Z115" s="372">
        <v>16.5</v>
      </c>
      <c r="AA115" s="123">
        <f t="shared" si="34"/>
        <v>-0.11625837844553971</v>
      </c>
      <c r="AB115" s="345"/>
      <c r="AC115" s="371">
        <v>126190.31300000001</v>
      </c>
      <c r="AD115" s="371">
        <v>118306.674</v>
      </c>
      <c r="AE115" s="373">
        <v>74451.653000000006</v>
      </c>
      <c r="AF115" s="371">
        <v>72341.744999999995</v>
      </c>
      <c r="AG115" s="371">
        <v>72850.11</v>
      </c>
      <c r="AH115" s="371">
        <v>72428.678</v>
      </c>
      <c r="AI115" s="371">
        <v>67156.740000000005</v>
      </c>
      <c r="AJ115" s="371">
        <v>57435.004000000001</v>
      </c>
      <c r="AK115" s="371">
        <v>59635.254000000001</v>
      </c>
      <c r="AL115" s="371">
        <v>56397.043999999994</v>
      </c>
      <c r="AM115" s="371">
        <v>109663.19100000001</v>
      </c>
      <c r="AN115" s="371">
        <v>142925.503</v>
      </c>
      <c r="AO115" s="371">
        <v>4988.9369999999999</v>
      </c>
      <c r="AP115" s="371">
        <v>9434.0169999999998</v>
      </c>
      <c r="AQ115" s="1072">
        <f>SUM(30696.457+30792.777+30883.821+19571.671+30980.777)</f>
        <v>142925.503</v>
      </c>
      <c r="AR115" s="371">
        <v>13747.763000000001</v>
      </c>
      <c r="AS115" s="123">
        <f t="shared" si="35"/>
        <v>-0.81534643696896836</v>
      </c>
      <c r="AT115" s="127">
        <v>4846.6719999999996</v>
      </c>
      <c r="AU115" s="123">
        <f t="shared" si="52"/>
        <v>-0.93490175429684541</v>
      </c>
      <c r="AV115" s="123"/>
      <c r="AW115" s="374">
        <f t="shared" si="53"/>
        <v>3.3026722715936501</v>
      </c>
      <c r="AX115" s="374">
        <f t="shared" si="54"/>
        <v>3.3110504250407504</v>
      </c>
      <c r="AY115" s="375">
        <f t="shared" si="55"/>
        <v>2.3059971640939754</v>
      </c>
      <c r="AZ115" s="374">
        <f t="shared" si="56"/>
        <v>2.2275989885443455</v>
      </c>
      <c r="BA115" s="374">
        <f t="shared" si="57"/>
        <v>1.9847657337771007</v>
      </c>
      <c r="BB115" s="374">
        <f t="shared" si="58"/>
        <v>2.0125171721825388</v>
      </c>
      <c r="BC115" s="374">
        <f t="shared" si="59"/>
        <v>1.9225151841353181</v>
      </c>
      <c r="BD115" s="374">
        <f t="shared" si="60"/>
        <v>1.7187446690555643</v>
      </c>
      <c r="BE115" s="374">
        <f t="shared" si="61"/>
        <v>1.7628984621071471</v>
      </c>
      <c r="BF115" s="374">
        <f t="shared" si="62"/>
        <v>1.7162168314286781</v>
      </c>
      <c r="BG115" s="374">
        <f t="shared" si="63"/>
        <v>3.3476871325683573</v>
      </c>
      <c r="BH115" s="374">
        <f t="shared" si="64"/>
        <v>4.0816155959885849</v>
      </c>
      <c r="BI115" s="374">
        <f t="shared" si="65"/>
        <v>0.18495033034636438</v>
      </c>
      <c r="BJ115" s="374">
        <f t="shared" si="66"/>
        <v>0.36161370957409716</v>
      </c>
      <c r="BK115" s="374">
        <f t="shared" si="67"/>
        <v>0.48182702082134166</v>
      </c>
      <c r="BL115" s="123">
        <f t="shared" si="51"/>
        <v>-0.79105480773188586</v>
      </c>
      <c r="BM115" s="220" t="s">
        <v>377</v>
      </c>
      <c r="BN115" s="220" t="s">
        <v>566</v>
      </c>
      <c r="BO115" s="220" t="s">
        <v>744</v>
      </c>
      <c r="BP115" s="220" t="s">
        <v>458</v>
      </c>
      <c r="BQ115" s="221"/>
    </row>
    <row r="116" spans="1:69" s="340" customFormat="1" ht="89.25" x14ac:dyDescent="0.2">
      <c r="A116" s="340">
        <v>115</v>
      </c>
      <c r="B116" s="370">
        <v>127</v>
      </c>
      <c r="C116" s="220"/>
      <c r="D116" s="345"/>
      <c r="E116" s="345">
        <v>6019</v>
      </c>
      <c r="F116" s="345">
        <v>1</v>
      </c>
      <c r="G116" s="220" t="s">
        <v>266</v>
      </c>
      <c r="H116" s="220" t="s">
        <v>9</v>
      </c>
      <c r="I116" s="345">
        <v>3298</v>
      </c>
      <c r="J116" s="220" t="s">
        <v>265</v>
      </c>
      <c r="K116" s="371">
        <v>79135320.974999994</v>
      </c>
      <c r="L116" s="371">
        <v>86748793.049999997</v>
      </c>
      <c r="M116" s="371">
        <v>88046485.625</v>
      </c>
      <c r="N116" s="371">
        <v>82380436.525000006</v>
      </c>
      <c r="O116" s="371">
        <v>82627508.5</v>
      </c>
      <c r="P116" s="371">
        <v>87368064.150000006</v>
      </c>
      <c r="Q116" s="371">
        <v>83026147.875</v>
      </c>
      <c r="R116" s="371">
        <v>71436434.099999994</v>
      </c>
      <c r="S116" s="371">
        <v>87821760.339000002</v>
      </c>
      <c r="T116" s="371">
        <v>67129963.025000006</v>
      </c>
      <c r="U116" s="371">
        <v>88409026.566</v>
      </c>
      <c r="V116" s="371">
        <v>66742424.270999998</v>
      </c>
      <c r="W116" s="371">
        <v>45482538.957000002</v>
      </c>
      <c r="X116" s="371">
        <v>89712237.920000002</v>
      </c>
      <c r="Y116" s="371">
        <v>69594206.414000005</v>
      </c>
      <c r="Z116" s="372">
        <v>75</v>
      </c>
      <c r="AA116" s="123">
        <f t="shared" si="34"/>
        <v>-0.20957428431147557</v>
      </c>
      <c r="AB116" s="345"/>
      <c r="AC116" s="371">
        <v>19410.624</v>
      </c>
      <c r="AD116" s="371">
        <v>21651.524000000001</v>
      </c>
      <c r="AE116" s="373">
        <v>21491.838</v>
      </c>
      <c r="AF116" s="371">
        <v>22917.907999999999</v>
      </c>
      <c r="AG116" s="371">
        <v>21638.267</v>
      </c>
      <c r="AH116" s="371">
        <v>22379.548999999999</v>
      </c>
      <c r="AI116" s="371">
        <v>22054.116999999998</v>
      </c>
      <c r="AJ116" s="371">
        <v>16776.366000000002</v>
      </c>
      <c r="AK116" s="371">
        <v>15961.585999999999</v>
      </c>
      <c r="AL116" s="371">
        <v>14284.894</v>
      </c>
      <c r="AM116" s="371">
        <v>19388.146000000001</v>
      </c>
      <c r="AN116" s="371">
        <v>18044.298999999999</v>
      </c>
      <c r="AO116" s="371">
        <v>11975.468999999999</v>
      </c>
      <c r="AP116" s="371">
        <v>18456.992999999999</v>
      </c>
      <c r="AQ116" s="1072">
        <v>18044.298999999999</v>
      </c>
      <c r="AR116" s="371">
        <v>13498.34</v>
      </c>
      <c r="AS116" s="123">
        <f t="shared" si="35"/>
        <v>-0.37193180034206474</v>
      </c>
      <c r="AT116" s="127">
        <v>12717.268</v>
      </c>
      <c r="AU116" s="123">
        <f t="shared" si="52"/>
        <v>-0.40827452728798719</v>
      </c>
      <c r="AV116" s="123"/>
      <c r="AW116" s="374">
        <f t="shared" si="53"/>
        <v>0.4905678971374135</v>
      </c>
      <c r="AX116" s="374">
        <f t="shared" si="54"/>
        <v>0.49917752717367636</v>
      </c>
      <c r="AY116" s="375">
        <f t="shared" si="55"/>
        <v>0.48819297777622117</v>
      </c>
      <c r="AZ116" s="374">
        <f t="shared" si="56"/>
        <v>0.55639200195413141</v>
      </c>
      <c r="BA116" s="374">
        <f t="shared" si="57"/>
        <v>0.52375455566350526</v>
      </c>
      <c r="BB116" s="374">
        <f t="shared" si="58"/>
        <v>0.51230502169710712</v>
      </c>
      <c r="BC116" s="374">
        <f t="shared" si="59"/>
        <v>0.53125714162250604</v>
      </c>
      <c r="BD116" s="374">
        <f t="shared" si="60"/>
        <v>0.46968654612618754</v>
      </c>
      <c r="BE116" s="374">
        <f t="shared" si="61"/>
        <v>0.36349956863508137</v>
      </c>
      <c r="BF116" s="374">
        <f t="shared" si="62"/>
        <v>0.4255892110257869</v>
      </c>
      <c r="BG116" s="374">
        <f t="shared" si="63"/>
        <v>0.43860105134233474</v>
      </c>
      <c r="BH116" s="374">
        <f t="shared" si="64"/>
        <v>0.54071452144840237</v>
      </c>
      <c r="BI116" s="374">
        <f t="shared" si="65"/>
        <v>0.52659632793682953</v>
      </c>
      <c r="BJ116" s="374">
        <f t="shared" si="66"/>
        <v>0.41147101951595144</v>
      </c>
      <c r="BK116" s="374">
        <f t="shared" si="67"/>
        <v>0.38791562388689266</v>
      </c>
      <c r="BL116" s="123">
        <f t="shared" si="51"/>
        <v>-0.20540515422016956</v>
      </c>
      <c r="BM116" s="220" t="s">
        <v>338</v>
      </c>
      <c r="BN116" s="220" t="s">
        <v>567</v>
      </c>
      <c r="BO116" s="220" t="s">
        <v>745</v>
      </c>
      <c r="BP116" s="220" t="s">
        <v>458</v>
      </c>
      <c r="BQ116" s="221"/>
    </row>
    <row r="117" spans="1:69" s="340" customFormat="1" ht="89.25" x14ac:dyDescent="0.2">
      <c r="A117" s="340">
        <v>116</v>
      </c>
      <c r="B117" s="370">
        <v>128</v>
      </c>
      <c r="C117" s="220"/>
      <c r="D117" s="345"/>
      <c r="E117" s="345">
        <v>6031</v>
      </c>
      <c r="F117" s="345">
        <v>2</v>
      </c>
      <c r="G117" s="220" t="s">
        <v>268</v>
      </c>
      <c r="H117" s="220" t="s">
        <v>9</v>
      </c>
      <c r="I117" s="345">
        <v>3935</v>
      </c>
      <c r="J117" s="220" t="s">
        <v>267</v>
      </c>
      <c r="K117" s="371">
        <v>46508856.313000001</v>
      </c>
      <c r="L117" s="371">
        <v>43585777.655000001</v>
      </c>
      <c r="M117" s="371">
        <v>36476849.309</v>
      </c>
      <c r="N117" s="371">
        <v>44834154.805</v>
      </c>
      <c r="O117" s="371">
        <v>41377089.189000003</v>
      </c>
      <c r="P117" s="371">
        <v>35471017.335000001</v>
      </c>
      <c r="Q117" s="371">
        <v>41790005.921999998</v>
      </c>
      <c r="R117" s="371">
        <v>43064967.664999999</v>
      </c>
      <c r="S117" s="371">
        <v>38801370.159000002</v>
      </c>
      <c r="T117" s="371">
        <v>45121208.905000001</v>
      </c>
      <c r="U117" s="371">
        <v>43210491.912</v>
      </c>
      <c r="V117" s="371">
        <v>38307101.689999998</v>
      </c>
      <c r="W117" s="371">
        <v>35296108.364</v>
      </c>
      <c r="X117" s="371">
        <v>37332117.642999999</v>
      </c>
      <c r="Y117" s="371">
        <v>41445799.758000001</v>
      </c>
      <c r="Z117" s="372">
        <v>78</v>
      </c>
      <c r="AA117" s="123">
        <f t="shared" si="34"/>
        <v>0.13622202967442154</v>
      </c>
      <c r="AB117" s="345"/>
      <c r="AC117" s="371">
        <v>24635.957999999999</v>
      </c>
      <c r="AD117" s="371">
        <v>24021.261999999999</v>
      </c>
      <c r="AE117" s="373">
        <v>19664.12</v>
      </c>
      <c r="AF117" s="371">
        <v>23724.402999999998</v>
      </c>
      <c r="AG117" s="371">
        <v>23049.163</v>
      </c>
      <c r="AH117" s="371">
        <v>19565.392</v>
      </c>
      <c r="AI117" s="371">
        <v>22824.931</v>
      </c>
      <c r="AJ117" s="371">
        <v>8600.9320000000007</v>
      </c>
      <c r="AK117" s="371">
        <v>1027.8499999999999</v>
      </c>
      <c r="AL117" s="371">
        <v>1972.931</v>
      </c>
      <c r="AM117" s="371">
        <v>6095.4369999999999</v>
      </c>
      <c r="AN117" s="371">
        <v>7720.8850000000002</v>
      </c>
      <c r="AO117" s="371">
        <v>5362.1469999999999</v>
      </c>
      <c r="AP117" s="371">
        <v>7884.6239999999998</v>
      </c>
      <c r="AQ117" s="1072">
        <v>7720.8850000000002</v>
      </c>
      <c r="AR117" s="371">
        <v>13095.778</v>
      </c>
      <c r="AS117" s="123">
        <f t="shared" si="35"/>
        <v>-0.33402674515818653</v>
      </c>
      <c r="AT117" s="127">
        <v>5683.0820000000003</v>
      </c>
      <c r="AU117" s="123">
        <f t="shared" si="52"/>
        <v>-0.71099230476624431</v>
      </c>
      <c r="AV117" s="123"/>
      <c r="AW117" s="374">
        <f t="shared" si="53"/>
        <v>1.0594093234287441</v>
      </c>
      <c r="AX117" s="374">
        <f t="shared" si="54"/>
        <v>1.1022523076283517</v>
      </c>
      <c r="AY117" s="375">
        <f t="shared" si="55"/>
        <v>1.0781698733584557</v>
      </c>
      <c r="AZ117" s="374">
        <f t="shared" si="56"/>
        <v>1.0583182889556426</v>
      </c>
      <c r="BA117" s="374">
        <f t="shared" si="57"/>
        <v>1.1141026810618453</v>
      </c>
      <c r="BB117" s="374">
        <f t="shared" si="58"/>
        <v>1.1031762531769516</v>
      </c>
      <c r="BC117" s="374">
        <f t="shared" si="59"/>
        <v>1.0923631378565566</v>
      </c>
      <c r="BD117" s="374">
        <f t="shared" si="60"/>
        <v>0.39943984479014005</v>
      </c>
      <c r="BE117" s="374">
        <f t="shared" si="61"/>
        <v>5.2980087857108282E-2</v>
      </c>
      <c r="BF117" s="374">
        <f t="shared" si="62"/>
        <v>8.745027218370359E-2</v>
      </c>
      <c r="BG117" s="374">
        <f t="shared" si="63"/>
        <v>0.28212763753829123</v>
      </c>
      <c r="BH117" s="374">
        <f t="shared" si="64"/>
        <v>0.40310462861331653</v>
      </c>
      <c r="BI117" s="374">
        <f t="shared" si="65"/>
        <v>0.30383785910341782</v>
      </c>
      <c r="BJ117" s="374">
        <f t="shared" si="66"/>
        <v>0.42240432623721869</v>
      </c>
      <c r="BK117" s="374">
        <f t="shared" si="67"/>
        <v>0.63194717324629313</v>
      </c>
      <c r="BL117" s="123">
        <f t="shared" si="51"/>
        <v>-0.41387049586369618</v>
      </c>
      <c r="BM117" s="220" t="s">
        <v>325</v>
      </c>
      <c r="BN117" s="220" t="s">
        <v>568</v>
      </c>
      <c r="BO117" s="220" t="s">
        <v>746</v>
      </c>
      <c r="BP117" s="220"/>
      <c r="BQ117" s="221"/>
    </row>
    <row r="118" spans="1:69" s="340" customFormat="1" ht="25.5" x14ac:dyDescent="0.2">
      <c r="A118" s="340">
        <v>117</v>
      </c>
      <c r="B118" s="370">
        <v>129</v>
      </c>
      <c r="C118" s="220"/>
      <c r="D118" s="383"/>
      <c r="E118" s="345">
        <v>7253</v>
      </c>
      <c r="F118" s="345" t="s">
        <v>366</v>
      </c>
      <c r="G118" s="220" t="s">
        <v>288</v>
      </c>
      <c r="H118" s="220" t="s">
        <v>287</v>
      </c>
      <c r="I118" s="345">
        <v>2830</v>
      </c>
      <c r="J118" s="220" t="s">
        <v>286</v>
      </c>
      <c r="K118" s="371">
        <v>20042454.736000001</v>
      </c>
      <c r="L118" s="371">
        <v>17827790.196000002</v>
      </c>
      <c r="M118" s="371">
        <v>16871555.427000001</v>
      </c>
      <c r="N118" s="371">
        <v>15791142.873</v>
      </c>
      <c r="O118" s="371">
        <v>15824934.684</v>
      </c>
      <c r="P118" s="371">
        <v>13754229.605</v>
      </c>
      <c r="Q118" s="371">
        <v>14228154.808</v>
      </c>
      <c r="R118" s="371">
        <v>17341795.704</v>
      </c>
      <c r="S118" s="371">
        <v>16789183.620999999</v>
      </c>
      <c r="T118" s="371">
        <v>11162835.074999999</v>
      </c>
      <c r="U118" s="371">
        <v>10364998.975</v>
      </c>
      <c r="V118" s="371">
        <v>0</v>
      </c>
      <c r="W118" s="371">
        <v>0</v>
      </c>
      <c r="X118" s="371">
        <v>0</v>
      </c>
      <c r="Y118" s="371">
        <v>0</v>
      </c>
      <c r="Z118" s="372">
        <v>59.25</v>
      </c>
      <c r="AA118" s="123">
        <f t="shared" si="34"/>
        <v>-1</v>
      </c>
      <c r="AB118" s="345"/>
      <c r="AC118" s="371">
        <v>33711.777000000002</v>
      </c>
      <c r="AD118" s="371">
        <v>30632.768</v>
      </c>
      <c r="AE118" s="373">
        <v>31006.435999999998</v>
      </c>
      <c r="AF118" s="371">
        <v>29212.755000000001</v>
      </c>
      <c r="AG118" s="371">
        <v>29664.462</v>
      </c>
      <c r="AH118" s="371">
        <v>23612.373999999996</v>
      </c>
      <c r="AI118" s="371">
        <v>20482.651999999998</v>
      </c>
      <c r="AJ118" s="371">
        <v>27357.796000000002</v>
      </c>
      <c r="AK118" s="371">
        <v>30564.235000000001</v>
      </c>
      <c r="AL118" s="371">
        <v>21166.55</v>
      </c>
      <c r="AM118" s="371">
        <v>16650.759999999998</v>
      </c>
      <c r="AN118" s="371">
        <v>0</v>
      </c>
      <c r="AO118" s="371">
        <v>0</v>
      </c>
      <c r="AP118" s="371">
        <v>0</v>
      </c>
      <c r="AQ118" s="1088"/>
      <c r="AR118" s="371">
        <v>0</v>
      </c>
      <c r="AS118" s="123">
        <f t="shared" si="35"/>
        <v>-1</v>
      </c>
      <c r="AT118" s="127">
        <v>0</v>
      </c>
      <c r="AU118" s="123">
        <f t="shared" si="52"/>
        <v>-1</v>
      </c>
      <c r="AV118" s="123"/>
      <c r="AW118" s="374">
        <f t="shared" si="53"/>
        <v>3.3640367354251608</v>
      </c>
      <c r="AX118" s="374">
        <f t="shared" si="54"/>
        <v>3.4365187904076899</v>
      </c>
      <c r="AY118" s="375">
        <f t="shared" si="55"/>
        <v>3.6755871305593519</v>
      </c>
      <c r="AZ118" s="374">
        <f t="shared" si="56"/>
        <v>3.6998911649325308</v>
      </c>
      <c r="BA118" s="374">
        <f t="shared" si="57"/>
        <v>3.7490786018842313</v>
      </c>
      <c r="BB118" s="374">
        <f t="shared" si="58"/>
        <v>3.4334709653845414</v>
      </c>
      <c r="BC118" s="374">
        <f t="shared" si="59"/>
        <v>2.8791719342951358</v>
      </c>
      <c r="BD118" s="374">
        <f t="shared" si="60"/>
        <v>3.1551283923486362</v>
      </c>
      <c r="BE118" s="374">
        <f t="shared" si="61"/>
        <v>3.6409435610401086</v>
      </c>
      <c r="BF118" s="374">
        <f t="shared" si="62"/>
        <v>3.7923251320632811</v>
      </c>
      <c r="BG118" s="374">
        <f t="shared" si="63"/>
        <v>3.2128821315199403</v>
      </c>
      <c r="BH118" s="374">
        <f t="shared" si="64"/>
        <v>0</v>
      </c>
      <c r="BI118" s="374">
        <f t="shared" si="65"/>
        <v>0</v>
      </c>
      <c r="BJ118" s="374">
        <f t="shared" si="66"/>
        <v>0</v>
      </c>
      <c r="BK118" s="374">
        <f t="shared" si="67"/>
        <v>0</v>
      </c>
      <c r="BL118" s="123">
        <f t="shared" si="51"/>
        <v>-1</v>
      </c>
      <c r="BM118" s="220" t="s">
        <v>323</v>
      </c>
      <c r="BN118" s="220" t="s">
        <v>309</v>
      </c>
      <c r="BO118" s="220"/>
      <c r="BP118" s="220"/>
      <c r="BQ118" s="221"/>
    </row>
    <row r="119" spans="1:69" s="340" customFormat="1" ht="89.25" x14ac:dyDescent="0.2">
      <c r="A119" s="340">
        <v>118</v>
      </c>
      <c r="B119" s="370">
        <v>130</v>
      </c>
      <c r="C119" s="220"/>
      <c r="D119" s="345"/>
      <c r="E119" s="345">
        <v>8102</v>
      </c>
      <c r="F119" s="345">
        <v>1</v>
      </c>
      <c r="G119" s="220" t="s">
        <v>298</v>
      </c>
      <c r="H119" s="220" t="s">
        <v>9</v>
      </c>
      <c r="I119" s="345">
        <v>2864</v>
      </c>
      <c r="J119" s="220" t="s">
        <v>297</v>
      </c>
      <c r="K119" s="371">
        <v>82125017.224999994</v>
      </c>
      <c r="L119" s="371">
        <v>86392171.950000003</v>
      </c>
      <c r="M119" s="371">
        <v>74952394.049999997</v>
      </c>
      <c r="N119" s="371">
        <v>79626551.025000006</v>
      </c>
      <c r="O119" s="371">
        <v>94932328.200000003</v>
      </c>
      <c r="P119" s="371">
        <v>84645981.325000003</v>
      </c>
      <c r="Q119" s="371">
        <v>71980848.275000006</v>
      </c>
      <c r="R119" s="371">
        <v>98890952.424999997</v>
      </c>
      <c r="S119" s="371">
        <v>95412565.187000006</v>
      </c>
      <c r="T119" s="371">
        <v>94717584.597000003</v>
      </c>
      <c r="U119" s="371">
        <v>83833989.649000004</v>
      </c>
      <c r="V119" s="371">
        <v>92209545.480000004</v>
      </c>
      <c r="W119" s="371">
        <v>89241011.645999998</v>
      </c>
      <c r="X119" s="371">
        <v>81308610.135000005</v>
      </c>
      <c r="Y119" s="371">
        <v>70526482.471000001</v>
      </c>
      <c r="Z119" s="372">
        <v>62</v>
      </c>
      <c r="AA119" s="123">
        <f t="shared" si="34"/>
        <v>-5.9049635906859951E-2</v>
      </c>
      <c r="AB119" s="345"/>
      <c r="AC119" s="371">
        <v>12380.924000000001</v>
      </c>
      <c r="AD119" s="371">
        <v>20850.431</v>
      </c>
      <c r="AE119" s="373">
        <v>18856.311000000002</v>
      </c>
      <c r="AF119" s="371">
        <v>15535.771000000001</v>
      </c>
      <c r="AG119" s="371">
        <v>16438.55</v>
      </c>
      <c r="AH119" s="371">
        <v>12968.433999999999</v>
      </c>
      <c r="AI119" s="371">
        <v>10403.178</v>
      </c>
      <c r="AJ119" s="371">
        <v>15643.567999999999</v>
      </c>
      <c r="AK119" s="371">
        <v>14760.434999999999</v>
      </c>
      <c r="AL119" s="371">
        <v>13781.03</v>
      </c>
      <c r="AM119" s="371">
        <v>11989.915999999999</v>
      </c>
      <c r="AN119" s="371">
        <v>17200.124</v>
      </c>
      <c r="AO119" s="371">
        <v>15977.44</v>
      </c>
      <c r="AP119" s="371">
        <v>14719.364</v>
      </c>
      <c r="AQ119" s="1072">
        <v>17200.124</v>
      </c>
      <c r="AR119" s="371">
        <v>16679.061000000002</v>
      </c>
      <c r="AS119" s="123">
        <f t="shared" si="35"/>
        <v>-0.11546532086790465</v>
      </c>
      <c r="AT119" s="127">
        <v>14467.607</v>
      </c>
      <c r="AU119" s="123">
        <f t="shared" si="52"/>
        <v>-0.23274457023964026</v>
      </c>
      <c r="AV119" s="123"/>
      <c r="AW119" s="374">
        <f t="shared" si="53"/>
        <v>0.30151406765808447</v>
      </c>
      <c r="AX119" s="374">
        <f t="shared" si="54"/>
        <v>0.48269259886340893</v>
      </c>
      <c r="AY119" s="375">
        <f t="shared" si="55"/>
        <v>0.50315433520165198</v>
      </c>
      <c r="AZ119" s="374">
        <f t="shared" si="56"/>
        <v>0.39021584634809314</v>
      </c>
      <c r="BA119" s="374">
        <f t="shared" si="57"/>
        <v>0.34632143362939244</v>
      </c>
      <c r="BB119" s="374">
        <f t="shared" si="58"/>
        <v>0.30641582262972245</v>
      </c>
      <c r="BC119" s="374">
        <f t="shared" si="59"/>
        <v>0.28905405394098904</v>
      </c>
      <c r="BD119" s="374">
        <f t="shared" si="60"/>
        <v>0.3163801665650709</v>
      </c>
      <c r="BE119" s="374">
        <f t="shared" si="61"/>
        <v>0.30940233020820435</v>
      </c>
      <c r="BF119" s="374">
        <f t="shared" si="62"/>
        <v>0.29099200657691787</v>
      </c>
      <c r="BG119" s="374">
        <f t="shared" si="63"/>
        <v>0.28603949424809511</v>
      </c>
      <c r="BH119" s="374">
        <f t="shared" si="64"/>
        <v>0.37306601850088633</v>
      </c>
      <c r="BI119" s="374">
        <f t="shared" si="65"/>
        <v>0.35807393272006116</v>
      </c>
      <c r="BJ119" s="374">
        <f t="shared" si="66"/>
        <v>0.36206163100219863</v>
      </c>
      <c r="BK119" s="374">
        <f t="shared" si="67"/>
        <v>0.47298717915949701</v>
      </c>
      <c r="BL119" s="123">
        <f t="shared" si="51"/>
        <v>-5.995606900627163E-2</v>
      </c>
      <c r="BM119" s="220" t="s">
        <v>339</v>
      </c>
      <c r="BN119" s="220" t="s">
        <v>569</v>
      </c>
      <c r="BO119" s="220" t="s">
        <v>747</v>
      </c>
      <c r="BP119" s="220"/>
      <c r="BQ119" s="221"/>
    </row>
    <row r="120" spans="1:69" s="340" customFormat="1" ht="89.25" x14ac:dyDescent="0.2">
      <c r="A120" s="340">
        <v>119</v>
      </c>
      <c r="B120" s="370">
        <v>131</v>
      </c>
      <c r="C120" s="220"/>
      <c r="D120" s="345"/>
      <c r="E120" s="345"/>
      <c r="F120" s="345">
        <v>2</v>
      </c>
      <c r="G120" s="220"/>
      <c r="H120" s="220"/>
      <c r="I120" s="345">
        <v>3936</v>
      </c>
      <c r="J120" s="220" t="s">
        <v>299</v>
      </c>
      <c r="K120" s="371">
        <v>93774703.174999997</v>
      </c>
      <c r="L120" s="371">
        <v>95075325.700000003</v>
      </c>
      <c r="M120" s="371">
        <v>74694873.450000003</v>
      </c>
      <c r="N120" s="371">
        <v>105802338.65000001</v>
      </c>
      <c r="O120" s="371">
        <v>90853162.900000006</v>
      </c>
      <c r="P120" s="371">
        <v>99000700.599999994</v>
      </c>
      <c r="Q120" s="371">
        <v>93686331.25</v>
      </c>
      <c r="R120" s="371">
        <v>87674959.075000003</v>
      </c>
      <c r="S120" s="371">
        <v>93634714.991999999</v>
      </c>
      <c r="T120" s="371">
        <v>97185090.276999995</v>
      </c>
      <c r="U120" s="371">
        <v>92075701.297000006</v>
      </c>
      <c r="V120" s="371">
        <v>91797387.059</v>
      </c>
      <c r="W120" s="371">
        <v>84195749.665000007</v>
      </c>
      <c r="X120" s="371">
        <v>68929335.954999998</v>
      </c>
      <c r="Y120" s="371">
        <v>92461372.194000006</v>
      </c>
      <c r="Z120" s="372">
        <v>78</v>
      </c>
      <c r="AA120" s="123">
        <f t="shared" si="34"/>
        <v>0.23785432551663294</v>
      </c>
      <c r="AB120" s="345"/>
      <c r="AC120" s="371">
        <v>12314.26</v>
      </c>
      <c r="AD120" s="371">
        <v>25449.762999999999</v>
      </c>
      <c r="AE120" s="373">
        <v>13523.763999999999</v>
      </c>
      <c r="AF120" s="371">
        <v>21024.322</v>
      </c>
      <c r="AG120" s="371">
        <v>17277.166000000001</v>
      </c>
      <c r="AH120" s="371">
        <v>14997.589</v>
      </c>
      <c r="AI120" s="371">
        <v>14383.642</v>
      </c>
      <c r="AJ120" s="371">
        <v>13520.24</v>
      </c>
      <c r="AK120" s="371">
        <v>15181.03</v>
      </c>
      <c r="AL120" s="371">
        <v>12484.044</v>
      </c>
      <c r="AM120" s="371">
        <v>13339.355</v>
      </c>
      <c r="AN120" s="371">
        <v>16064.661</v>
      </c>
      <c r="AO120" s="371">
        <v>15291.593999999999</v>
      </c>
      <c r="AP120" s="371">
        <v>13132.701999999999</v>
      </c>
      <c r="AQ120" s="1072">
        <v>16064.661</v>
      </c>
      <c r="AR120" s="371">
        <v>20192.867999999999</v>
      </c>
      <c r="AS120" s="123">
        <f t="shared" si="35"/>
        <v>0.49313963183622544</v>
      </c>
      <c r="AT120" s="127">
        <v>12005.498</v>
      </c>
      <c r="AU120" s="123">
        <f t="shared" si="52"/>
        <v>-0.11226652579858683</v>
      </c>
      <c r="AV120" s="123"/>
      <c r="AW120" s="374">
        <f t="shared" si="53"/>
        <v>0.2626350088684245</v>
      </c>
      <c r="AX120" s="374">
        <f t="shared" si="54"/>
        <v>0.53535999614251117</v>
      </c>
      <c r="AY120" s="375">
        <f t="shared" si="55"/>
        <v>0.36210688566338284</v>
      </c>
      <c r="AZ120" s="374">
        <f t="shared" si="56"/>
        <v>0.39742641359846725</v>
      </c>
      <c r="BA120" s="374">
        <f t="shared" si="57"/>
        <v>0.38033163510260132</v>
      </c>
      <c r="BB120" s="374">
        <f t="shared" si="58"/>
        <v>0.30297945184440445</v>
      </c>
      <c r="BC120" s="374">
        <f t="shared" si="59"/>
        <v>0.30705956371837329</v>
      </c>
      <c r="BD120" s="374">
        <f t="shared" si="60"/>
        <v>0.30841736666074399</v>
      </c>
      <c r="BE120" s="374">
        <f t="shared" si="61"/>
        <v>0.32426071892880848</v>
      </c>
      <c r="BF120" s="374">
        <f t="shared" si="62"/>
        <v>0.25691274174706402</v>
      </c>
      <c r="BG120" s="374">
        <f t="shared" si="63"/>
        <v>0.28974756232314725</v>
      </c>
      <c r="BH120" s="374">
        <f t="shared" si="64"/>
        <v>0.35000257664578022</v>
      </c>
      <c r="BI120" s="374">
        <f t="shared" si="65"/>
        <v>0.36323909605514643</v>
      </c>
      <c r="BJ120" s="374">
        <f t="shared" si="66"/>
        <v>0.38104826683876908</v>
      </c>
      <c r="BK120" s="374">
        <f t="shared" si="67"/>
        <v>0.43678495183116811</v>
      </c>
      <c r="BL120" s="123">
        <f t="shared" si="51"/>
        <v>0.20623210749216886</v>
      </c>
      <c r="BM120" s="220" t="s">
        <v>340</v>
      </c>
      <c r="BN120" s="220" t="s">
        <v>570</v>
      </c>
      <c r="BO120" s="220" t="s">
        <v>748</v>
      </c>
      <c r="BP120" s="220"/>
      <c r="BQ120" s="221"/>
    </row>
    <row r="121" spans="1:69" s="340" customFormat="1" ht="38.25" x14ac:dyDescent="0.2">
      <c r="A121" s="340">
        <v>120</v>
      </c>
      <c r="B121" s="370">
        <v>133</v>
      </c>
      <c r="C121" s="220" t="s">
        <v>186</v>
      </c>
      <c r="D121" s="345">
        <v>42</v>
      </c>
      <c r="E121" s="345">
        <v>3113</v>
      </c>
      <c r="F121" s="345">
        <v>2</v>
      </c>
      <c r="G121" s="220" t="s">
        <v>185</v>
      </c>
      <c r="H121" s="220" t="s">
        <v>9</v>
      </c>
      <c r="I121" s="345">
        <v>2866</v>
      </c>
      <c r="J121" s="220" t="s">
        <v>187</v>
      </c>
      <c r="K121" s="371">
        <v>10098472.618000001</v>
      </c>
      <c r="L121" s="371">
        <v>8411062.5</v>
      </c>
      <c r="M121" s="371">
        <v>11503278.125</v>
      </c>
      <c r="N121" s="371">
        <v>10348171.175000001</v>
      </c>
      <c r="O121" s="371">
        <v>12753794.050000001</v>
      </c>
      <c r="P121" s="371">
        <v>13503755.425000001</v>
      </c>
      <c r="Q121" s="371">
        <v>13073315.525</v>
      </c>
      <c r="R121" s="371">
        <v>13778418.261</v>
      </c>
      <c r="S121" s="371">
        <v>14932858.302999999</v>
      </c>
      <c r="T121" s="371">
        <v>13648264.914999999</v>
      </c>
      <c r="U121" s="371">
        <v>10019997.534</v>
      </c>
      <c r="V121" s="371">
        <v>7733486.1799999997</v>
      </c>
      <c r="W121" s="371">
        <v>1141455.6980000001</v>
      </c>
      <c r="X121" s="371">
        <v>903648.75699999998</v>
      </c>
      <c r="Y121" s="371">
        <v>0</v>
      </c>
      <c r="Z121" s="372">
        <v>64.5</v>
      </c>
      <c r="AA121" s="123">
        <f t="shared" si="34"/>
        <v>-1</v>
      </c>
      <c r="AB121" s="345"/>
      <c r="AC121" s="371">
        <v>11259.446</v>
      </c>
      <c r="AD121" s="371">
        <v>11173.011</v>
      </c>
      <c r="AE121" s="373">
        <v>14568.833000000001</v>
      </c>
      <c r="AF121" s="371">
        <v>15091.257</v>
      </c>
      <c r="AG121" s="371">
        <v>18395.152999999998</v>
      </c>
      <c r="AH121" s="371">
        <v>18039.02</v>
      </c>
      <c r="AI121" s="371">
        <v>18187.225999999999</v>
      </c>
      <c r="AJ121" s="371">
        <v>19495.157999999999</v>
      </c>
      <c r="AK121" s="371">
        <v>21324.079000000002</v>
      </c>
      <c r="AL121" s="371">
        <v>18499.124</v>
      </c>
      <c r="AM121" s="371">
        <v>13256.415999999999</v>
      </c>
      <c r="AN121" s="371">
        <v>10301.934999999999</v>
      </c>
      <c r="AO121" s="371">
        <v>1597.518</v>
      </c>
      <c r="AP121" s="371">
        <v>774.25099999999998</v>
      </c>
      <c r="AQ121" s="1072">
        <v>10301.934999999999</v>
      </c>
      <c r="AR121" s="371">
        <v>0</v>
      </c>
      <c r="AS121" s="123">
        <f t="shared" si="35"/>
        <v>-1</v>
      </c>
      <c r="AT121" s="127">
        <v>0</v>
      </c>
      <c r="AU121" s="123">
        <f t="shared" si="52"/>
        <v>-1</v>
      </c>
      <c r="AV121" s="123"/>
      <c r="AW121" s="374">
        <f t="shared" si="53"/>
        <v>2.2299304906626425</v>
      </c>
      <c r="AX121" s="374">
        <f t="shared" si="54"/>
        <v>2.6567418801132439</v>
      </c>
      <c r="AY121" s="375">
        <f t="shared" si="55"/>
        <v>2.5329880477005333</v>
      </c>
      <c r="AZ121" s="374">
        <f t="shared" si="56"/>
        <v>2.9167003028436085</v>
      </c>
      <c r="BA121" s="374">
        <f t="shared" si="57"/>
        <v>2.8846558016984756</v>
      </c>
      <c r="BB121" s="374">
        <f t="shared" si="58"/>
        <v>2.6717041937243171</v>
      </c>
      <c r="BC121" s="374">
        <f t="shared" si="59"/>
        <v>2.7823433107264499</v>
      </c>
      <c r="BD121" s="374">
        <f t="shared" si="60"/>
        <v>2.8298107418006477</v>
      </c>
      <c r="BE121" s="374">
        <f t="shared" si="61"/>
        <v>2.8559942868695152</v>
      </c>
      <c r="BF121" s="374">
        <f t="shared" si="62"/>
        <v>2.7108389403650435</v>
      </c>
      <c r="BG121" s="374">
        <f t="shared" si="63"/>
        <v>2.6459918687640669</v>
      </c>
      <c r="BH121" s="374">
        <f t="shared" si="64"/>
        <v>2.6642408766805348</v>
      </c>
      <c r="BI121" s="374">
        <f t="shared" si="65"/>
        <v>2.7990889226784512</v>
      </c>
      <c r="BJ121" s="374">
        <f t="shared" si="66"/>
        <v>1.7136105018733512</v>
      </c>
      <c r="BK121" s="374">
        <f t="shared" si="67"/>
        <v>0</v>
      </c>
      <c r="BL121" s="123">
        <f t="shared" si="51"/>
        <v>-1</v>
      </c>
      <c r="BM121" s="220"/>
      <c r="BN121" s="220" t="s">
        <v>503</v>
      </c>
      <c r="BO121" s="220"/>
      <c r="BP121" s="220" t="s">
        <v>664</v>
      </c>
      <c r="BQ121" s="221"/>
    </row>
    <row r="122" spans="1:69" s="340" customFormat="1" ht="38.25" x14ac:dyDescent="0.2">
      <c r="A122" s="340">
        <v>121</v>
      </c>
      <c r="B122" s="370">
        <v>135</v>
      </c>
      <c r="C122" s="220"/>
      <c r="D122" s="345"/>
      <c r="E122" s="345"/>
      <c r="F122" s="345">
        <v>1</v>
      </c>
      <c r="G122" s="220"/>
      <c r="H122" s="220"/>
      <c r="I122" s="345">
        <v>3954</v>
      </c>
      <c r="J122" s="220" t="s">
        <v>184</v>
      </c>
      <c r="K122" s="371">
        <v>8071582.9900000002</v>
      </c>
      <c r="L122" s="371">
        <v>3974876.75</v>
      </c>
      <c r="M122" s="371">
        <v>7659838.6749999998</v>
      </c>
      <c r="N122" s="371">
        <v>8697136.3249999993</v>
      </c>
      <c r="O122" s="371">
        <v>8536316.5250000004</v>
      </c>
      <c r="P122" s="371">
        <v>8075235.1749999998</v>
      </c>
      <c r="Q122" s="371">
        <v>8899490.75</v>
      </c>
      <c r="R122" s="371">
        <v>9333219.1300000008</v>
      </c>
      <c r="S122" s="371">
        <v>6951336.1950000003</v>
      </c>
      <c r="T122" s="371">
        <v>8989808.2670000009</v>
      </c>
      <c r="U122" s="371">
        <v>6583703.7079999996</v>
      </c>
      <c r="V122" s="371">
        <v>3795904.6740000001</v>
      </c>
      <c r="W122" s="371">
        <v>572552.35900000005</v>
      </c>
      <c r="X122" s="371">
        <v>1318101.3189999999</v>
      </c>
      <c r="Y122" s="371">
        <v>2560945.3560000001</v>
      </c>
      <c r="Z122" s="372">
        <v>82</v>
      </c>
      <c r="AA122" s="123">
        <f t="shared" si="34"/>
        <v>-0.66566588871403354</v>
      </c>
      <c r="AB122" s="345"/>
      <c r="AC122" s="371">
        <v>9035.8420000000006</v>
      </c>
      <c r="AD122" s="371">
        <v>5445.0870000000004</v>
      </c>
      <c r="AE122" s="373">
        <v>9740.92</v>
      </c>
      <c r="AF122" s="371">
        <v>13136.477000000001</v>
      </c>
      <c r="AG122" s="371">
        <v>12316.705</v>
      </c>
      <c r="AH122" s="371">
        <v>11055.696</v>
      </c>
      <c r="AI122" s="371">
        <v>12497.12</v>
      </c>
      <c r="AJ122" s="371">
        <v>13232.587</v>
      </c>
      <c r="AK122" s="371">
        <v>9676.3940000000002</v>
      </c>
      <c r="AL122" s="371">
        <v>11965.516</v>
      </c>
      <c r="AM122" s="371">
        <v>8815.9259999999995</v>
      </c>
      <c r="AN122" s="371">
        <v>4845.1369999999997</v>
      </c>
      <c r="AO122" s="371">
        <v>784.47900000000004</v>
      </c>
      <c r="AP122" s="371">
        <v>1327.1669999999999</v>
      </c>
      <c r="AQ122" s="1072">
        <v>4845.1369999999997</v>
      </c>
      <c r="AR122" s="371">
        <v>3179.8319999999999</v>
      </c>
      <c r="AS122" s="123">
        <f t="shared" si="35"/>
        <v>-0.67355937632174367</v>
      </c>
      <c r="AT122" s="127">
        <v>0</v>
      </c>
      <c r="AU122" s="123">
        <f t="shared" si="52"/>
        <v>-1</v>
      </c>
      <c r="AV122" s="123"/>
      <c r="AW122" s="374">
        <f t="shared" si="53"/>
        <v>2.2389268650758183</v>
      </c>
      <c r="AX122" s="374">
        <f t="shared" si="54"/>
        <v>2.7397513646177836</v>
      </c>
      <c r="AY122" s="375">
        <f t="shared" si="55"/>
        <v>2.5433747140895235</v>
      </c>
      <c r="AZ122" s="374">
        <f t="shared" si="56"/>
        <v>3.0208741151358236</v>
      </c>
      <c r="BA122" s="374">
        <f t="shared" si="57"/>
        <v>2.8857189078986267</v>
      </c>
      <c r="BB122" s="374">
        <f t="shared" si="58"/>
        <v>2.7381731331434569</v>
      </c>
      <c r="BC122" s="374">
        <f t="shared" si="59"/>
        <v>2.8085022730092732</v>
      </c>
      <c r="BD122" s="374">
        <f t="shared" si="60"/>
        <v>2.835589053613059</v>
      </c>
      <c r="BE122" s="374">
        <f t="shared" si="61"/>
        <v>2.7840385585033554</v>
      </c>
      <c r="BF122" s="374">
        <f t="shared" si="62"/>
        <v>2.6620180641501103</v>
      </c>
      <c r="BG122" s="374">
        <f t="shared" si="63"/>
        <v>2.6781053312856651</v>
      </c>
      <c r="BH122" s="374">
        <f t="shared" si="64"/>
        <v>2.5528233273015011</v>
      </c>
      <c r="BI122" s="374">
        <f t="shared" si="65"/>
        <v>2.7402873734382776</v>
      </c>
      <c r="BJ122" s="374">
        <f t="shared" si="66"/>
        <v>2.0137556663806055</v>
      </c>
      <c r="BK122" s="374">
        <f t="shared" si="67"/>
        <v>2.4833267078893502</v>
      </c>
      <c r="BL122" s="123">
        <f t="shared" si="51"/>
        <v>-2.3609578984773911E-2</v>
      </c>
      <c r="BM122" s="220"/>
      <c r="BN122" s="220" t="s">
        <v>503</v>
      </c>
      <c r="BO122" s="220"/>
      <c r="BP122" s="220" t="s">
        <v>664</v>
      </c>
      <c r="BQ122" s="221"/>
    </row>
    <row r="123" spans="1:69" s="340" customFormat="1" ht="63.75" x14ac:dyDescent="0.2">
      <c r="A123" s="340">
        <v>122</v>
      </c>
      <c r="B123" s="370">
        <v>136</v>
      </c>
      <c r="C123" s="220"/>
      <c r="D123" s="345"/>
      <c r="E123" s="345">
        <v>3122</v>
      </c>
      <c r="F123" s="345">
        <v>1</v>
      </c>
      <c r="G123" s="220" t="s">
        <v>189</v>
      </c>
      <c r="H123" s="220" t="s">
        <v>9</v>
      </c>
      <c r="I123" s="345">
        <v>703</v>
      </c>
      <c r="J123" s="220" t="s">
        <v>188</v>
      </c>
      <c r="K123" s="371">
        <v>36585387.843999997</v>
      </c>
      <c r="L123" s="371">
        <v>41978752.869000003</v>
      </c>
      <c r="M123" s="371">
        <v>33443669.379000001</v>
      </c>
      <c r="N123" s="371">
        <v>47728416.822999999</v>
      </c>
      <c r="O123" s="371">
        <v>41550976.318999998</v>
      </c>
      <c r="P123" s="371">
        <v>41299909.522</v>
      </c>
      <c r="Q123" s="371">
        <v>42147521.836000003</v>
      </c>
      <c r="R123" s="371">
        <v>44720176.266999997</v>
      </c>
      <c r="S123" s="371">
        <v>31688733.471000001</v>
      </c>
      <c r="T123" s="371">
        <v>29444750.081</v>
      </c>
      <c r="U123" s="371">
        <v>35812685.553000003</v>
      </c>
      <c r="V123" s="371">
        <v>28002539.370000001</v>
      </c>
      <c r="W123" s="371">
        <v>28988881.202</v>
      </c>
      <c r="X123" s="371">
        <v>36957407.307999998</v>
      </c>
      <c r="Y123" s="371">
        <v>39542669.924999997</v>
      </c>
      <c r="Z123" s="372">
        <v>18.666666666666668</v>
      </c>
      <c r="AA123" s="123">
        <f t="shared" si="34"/>
        <v>0.18236636885992211</v>
      </c>
      <c r="AB123" s="345"/>
      <c r="AC123" s="371">
        <v>52864.627</v>
      </c>
      <c r="AD123" s="371">
        <v>58758.68</v>
      </c>
      <c r="AE123" s="373">
        <v>45759.303999999996</v>
      </c>
      <c r="AF123" s="371">
        <v>78224.762000000002</v>
      </c>
      <c r="AG123" s="371">
        <v>70040.240000000005</v>
      </c>
      <c r="AH123" s="371">
        <v>62625.637000000002</v>
      </c>
      <c r="AI123" s="371">
        <v>53168.231</v>
      </c>
      <c r="AJ123" s="371">
        <v>63112.28</v>
      </c>
      <c r="AK123" s="371">
        <v>44410.756999999998</v>
      </c>
      <c r="AL123" s="371">
        <v>40753.512000000002</v>
      </c>
      <c r="AM123" s="371">
        <v>53645.107000000004</v>
      </c>
      <c r="AN123" s="371">
        <v>41852.957000000002</v>
      </c>
      <c r="AO123" s="371">
        <v>43970.919000000002</v>
      </c>
      <c r="AP123" s="371">
        <v>55725.658000000003</v>
      </c>
      <c r="AQ123" s="1072">
        <v>41852.957000000002</v>
      </c>
      <c r="AR123" s="371">
        <v>63713.491999999998</v>
      </c>
      <c r="AS123" s="123">
        <f t="shared" si="35"/>
        <v>0.39236147472872407</v>
      </c>
      <c r="AT123" s="127">
        <v>16369.214</v>
      </c>
      <c r="AU123" s="123">
        <f t="shared" si="52"/>
        <v>-0.6422757216761863</v>
      </c>
      <c r="AV123" s="123"/>
      <c r="AW123" s="374">
        <f t="shared" si="53"/>
        <v>2.8899312056176436</v>
      </c>
      <c r="AX123" s="374">
        <f t="shared" si="54"/>
        <v>2.7994485773964688</v>
      </c>
      <c r="AY123" s="375">
        <f t="shared" si="55"/>
        <v>2.7365002016634725</v>
      </c>
      <c r="AZ123" s="374">
        <f t="shared" si="56"/>
        <v>3.277911450115564</v>
      </c>
      <c r="BA123" s="374">
        <f t="shared" si="57"/>
        <v>3.3712921430427487</v>
      </c>
      <c r="BB123" s="374">
        <f t="shared" si="58"/>
        <v>3.0327251427337885</v>
      </c>
      <c r="BC123" s="374">
        <f t="shared" si="59"/>
        <v>2.5229588210136114</v>
      </c>
      <c r="BD123" s="374">
        <f t="shared" si="60"/>
        <v>2.8225416475637615</v>
      </c>
      <c r="BE123" s="374">
        <f t="shared" si="61"/>
        <v>2.8029366992936198</v>
      </c>
      <c r="BF123" s="374">
        <f t="shared" si="62"/>
        <v>2.7681343457078467</v>
      </c>
      <c r="BG123" s="374">
        <f t="shared" si="63"/>
        <v>2.9958717796021967</v>
      </c>
      <c r="BH123" s="374">
        <f t="shared" si="64"/>
        <v>2.9892258303429715</v>
      </c>
      <c r="BI123" s="374">
        <f t="shared" si="65"/>
        <v>3.0336402908137319</v>
      </c>
      <c r="BJ123" s="374">
        <f t="shared" si="66"/>
        <v>3.0156692289362694</v>
      </c>
      <c r="BK123" s="374">
        <f t="shared" si="67"/>
        <v>3.2225184652854471</v>
      </c>
      <c r="BL123" s="123">
        <f t="shared" si="51"/>
        <v>0.17760578395957441</v>
      </c>
      <c r="BM123" s="220"/>
      <c r="BN123" s="220" t="s">
        <v>571</v>
      </c>
      <c r="BO123" s="220"/>
      <c r="BP123" s="220" t="s">
        <v>658</v>
      </c>
      <c r="BQ123" s="221"/>
    </row>
    <row r="124" spans="1:69" s="340" customFormat="1" ht="63.75" x14ac:dyDescent="0.2">
      <c r="A124" s="340">
        <v>123</v>
      </c>
      <c r="B124" s="370">
        <v>137</v>
      </c>
      <c r="C124" s="220"/>
      <c r="D124" s="345"/>
      <c r="E124" s="345"/>
      <c r="F124" s="345">
        <v>2</v>
      </c>
      <c r="G124" s="220"/>
      <c r="H124" s="220"/>
      <c r="I124" s="345">
        <v>1008</v>
      </c>
      <c r="J124" s="220" t="s">
        <v>190</v>
      </c>
      <c r="K124" s="371">
        <v>34850388.527000003</v>
      </c>
      <c r="L124" s="371">
        <v>44332601.767999999</v>
      </c>
      <c r="M124" s="371">
        <v>40334247.876000002</v>
      </c>
      <c r="N124" s="371">
        <v>42195023.800999999</v>
      </c>
      <c r="O124" s="371">
        <v>44901895.181999996</v>
      </c>
      <c r="P124" s="371">
        <v>44863403.770000003</v>
      </c>
      <c r="Q124" s="371">
        <v>40354384.266000003</v>
      </c>
      <c r="R124" s="371">
        <v>38920481.892999999</v>
      </c>
      <c r="S124" s="371">
        <v>39571743.553999998</v>
      </c>
      <c r="T124" s="371">
        <v>40595070.673</v>
      </c>
      <c r="U124" s="371">
        <v>37713054.252999999</v>
      </c>
      <c r="V124" s="371">
        <v>25252663.984999999</v>
      </c>
      <c r="W124" s="371">
        <v>35225932.336000003</v>
      </c>
      <c r="X124" s="371">
        <v>37618510.568000004</v>
      </c>
      <c r="Y124" s="371">
        <v>34926169.612999998</v>
      </c>
      <c r="Z124" s="372">
        <v>27.666666666666668</v>
      </c>
      <c r="AA124" s="123">
        <f t="shared" si="34"/>
        <v>-0.13408154478611117</v>
      </c>
      <c r="AB124" s="345"/>
      <c r="AC124" s="371">
        <v>50538.771999999997</v>
      </c>
      <c r="AD124" s="371">
        <v>63574.631000000001</v>
      </c>
      <c r="AE124" s="373">
        <v>55358.069000000003</v>
      </c>
      <c r="AF124" s="371">
        <v>68523.164000000004</v>
      </c>
      <c r="AG124" s="371">
        <v>75747.070999999996</v>
      </c>
      <c r="AH124" s="371">
        <v>66978.197</v>
      </c>
      <c r="AI124" s="371">
        <v>51005.663999999997</v>
      </c>
      <c r="AJ124" s="371">
        <v>54066.432000000001</v>
      </c>
      <c r="AK124" s="371">
        <v>55229.582000000002</v>
      </c>
      <c r="AL124" s="371">
        <v>55431.644</v>
      </c>
      <c r="AM124" s="371">
        <v>55695.205000000002</v>
      </c>
      <c r="AN124" s="371">
        <v>37351.633999999998</v>
      </c>
      <c r="AO124" s="371">
        <v>52666.989000000001</v>
      </c>
      <c r="AP124" s="371">
        <v>55450.855000000003</v>
      </c>
      <c r="AQ124" s="1072">
        <v>37351.633999999998</v>
      </c>
      <c r="AR124" s="371">
        <v>54733.216</v>
      </c>
      <c r="AS124" s="123">
        <f t="shared" si="35"/>
        <v>-1.1287478253621938E-2</v>
      </c>
      <c r="AT124" s="127">
        <v>47175.857000000004</v>
      </c>
      <c r="AU124" s="123">
        <f t="shared" si="52"/>
        <v>-0.14780522781602082</v>
      </c>
      <c r="AV124" s="123"/>
      <c r="AW124" s="374">
        <f t="shared" si="53"/>
        <v>2.9003276081611298</v>
      </c>
      <c r="AX124" s="374">
        <f t="shared" si="54"/>
        <v>2.8680757936426469</v>
      </c>
      <c r="AY124" s="375">
        <f t="shared" si="55"/>
        <v>2.7449659738388026</v>
      </c>
      <c r="AZ124" s="374">
        <f t="shared" si="56"/>
        <v>3.2479263110820211</v>
      </c>
      <c r="BA124" s="374">
        <f t="shared" si="57"/>
        <v>3.3738919345375442</v>
      </c>
      <c r="BB124" s="374">
        <f t="shared" si="58"/>
        <v>2.9858722866136196</v>
      </c>
      <c r="BC124" s="374">
        <f t="shared" si="59"/>
        <v>2.5278871145098392</v>
      </c>
      <c r="BD124" s="374">
        <f t="shared" si="60"/>
        <v>2.7783022907393167</v>
      </c>
      <c r="BE124" s="374">
        <f t="shared" si="61"/>
        <v>2.7913645970455234</v>
      </c>
      <c r="BF124" s="374">
        <f t="shared" si="62"/>
        <v>2.7309544277683884</v>
      </c>
      <c r="BG124" s="374">
        <f t="shared" si="63"/>
        <v>2.9536300415429522</v>
      </c>
      <c r="BH124" s="374">
        <f t="shared" si="64"/>
        <v>2.9582331608409116</v>
      </c>
      <c r="BI124" s="374">
        <f t="shared" si="65"/>
        <v>2.9902396051658613</v>
      </c>
      <c r="BJ124" s="374">
        <f t="shared" si="66"/>
        <v>2.9480622258962583</v>
      </c>
      <c r="BK124" s="374">
        <f t="shared" si="67"/>
        <v>3.1342237987430233</v>
      </c>
      <c r="BL124" s="123">
        <f t="shared" si="51"/>
        <v>0.14180788709735742</v>
      </c>
      <c r="BM124" s="220"/>
      <c r="BN124" s="220" t="s">
        <v>571</v>
      </c>
      <c r="BO124" s="220"/>
      <c r="BP124" s="220" t="s">
        <v>659</v>
      </c>
      <c r="BQ124" s="221"/>
    </row>
    <row r="125" spans="1:69" s="340" customFormat="1" ht="63.75" x14ac:dyDescent="0.2">
      <c r="A125" s="340">
        <v>124</v>
      </c>
      <c r="B125" s="370">
        <v>138</v>
      </c>
      <c r="C125" s="220"/>
      <c r="D125" s="345"/>
      <c r="E125" s="345">
        <v>3131</v>
      </c>
      <c r="F125" s="345" t="s">
        <v>355</v>
      </c>
      <c r="G125" s="220" t="s">
        <v>192</v>
      </c>
      <c r="H125" s="220" t="s">
        <v>9</v>
      </c>
      <c r="I125" s="345">
        <v>2516</v>
      </c>
      <c r="J125" s="220" t="s">
        <v>191</v>
      </c>
      <c r="K125" s="371">
        <v>19791317.925000001</v>
      </c>
      <c r="L125" s="371">
        <v>18297429.5</v>
      </c>
      <c r="M125" s="371">
        <v>17603763.076000001</v>
      </c>
      <c r="N125" s="371">
        <v>18292216.914999999</v>
      </c>
      <c r="O125" s="371">
        <v>17531356.221999999</v>
      </c>
      <c r="P125" s="371">
        <v>19434040.895</v>
      </c>
      <c r="Q125" s="371">
        <v>20719779.572999999</v>
      </c>
      <c r="R125" s="371">
        <v>19973674.689999998</v>
      </c>
      <c r="S125" s="371">
        <v>20433917.614</v>
      </c>
      <c r="T125" s="371">
        <v>15633109.529999999</v>
      </c>
      <c r="U125" s="371">
        <v>15843746.210999999</v>
      </c>
      <c r="V125" s="371">
        <v>10879919.715</v>
      </c>
      <c r="W125" s="371">
        <v>8745983.7349999994</v>
      </c>
      <c r="X125" s="371">
        <v>10389431.537</v>
      </c>
      <c r="Y125" s="371">
        <v>14222344.848000001</v>
      </c>
      <c r="Z125" s="372">
        <v>52.2</v>
      </c>
      <c r="AA125" s="123">
        <f t="shared" si="34"/>
        <v>-0.19208496577700701</v>
      </c>
      <c r="AB125" s="345"/>
      <c r="AC125" s="371">
        <v>27828.635000000002</v>
      </c>
      <c r="AD125" s="371">
        <v>25021.373</v>
      </c>
      <c r="AE125" s="373">
        <v>22251.917000000001</v>
      </c>
      <c r="AF125" s="371">
        <v>23564.002999999997</v>
      </c>
      <c r="AG125" s="371">
        <v>24637.673000000003</v>
      </c>
      <c r="AH125" s="371">
        <v>26955.554</v>
      </c>
      <c r="AI125" s="371">
        <v>27057.915999999997</v>
      </c>
      <c r="AJ125" s="371">
        <v>27419.296000000002</v>
      </c>
      <c r="AK125" s="371">
        <v>30255.179</v>
      </c>
      <c r="AL125" s="371">
        <v>22246.430999999997</v>
      </c>
      <c r="AM125" s="371">
        <v>24146.476999999999</v>
      </c>
      <c r="AN125" s="371">
        <v>15895.054</v>
      </c>
      <c r="AO125" s="371">
        <v>12593.777</v>
      </c>
      <c r="AP125" s="371">
        <v>15422.414000000001</v>
      </c>
      <c r="AQ125" s="1072">
        <f>SUM(8055.109+7839.945)</f>
        <v>15895.054</v>
      </c>
      <c r="AR125" s="371">
        <v>20603.03</v>
      </c>
      <c r="AS125" s="123">
        <f t="shared" si="35"/>
        <v>-7.4100896565451074E-2</v>
      </c>
      <c r="AT125" s="127">
        <v>7650.4679999999998</v>
      </c>
      <c r="AU125" s="123">
        <f t="shared" si="52"/>
        <v>-0.65618836345650577</v>
      </c>
      <c r="AV125" s="123"/>
      <c r="AW125" s="374">
        <f t="shared" si="53"/>
        <v>2.8122063528520678</v>
      </c>
      <c r="AX125" s="374">
        <f t="shared" si="54"/>
        <v>2.7349604489526795</v>
      </c>
      <c r="AY125" s="375">
        <f t="shared" si="55"/>
        <v>2.5280863987924302</v>
      </c>
      <c r="AZ125" s="374">
        <f t="shared" si="56"/>
        <v>2.5763966291780656</v>
      </c>
      <c r="BA125" s="374">
        <f t="shared" si="57"/>
        <v>2.810697893307573</v>
      </c>
      <c r="BB125" s="374">
        <f t="shared" si="58"/>
        <v>2.7740554983534218</v>
      </c>
      <c r="BC125" s="374">
        <f t="shared" si="59"/>
        <v>2.6117957389140605</v>
      </c>
      <c r="BD125" s="374">
        <f t="shared" si="60"/>
        <v>2.7455434641405994</v>
      </c>
      <c r="BE125" s="374">
        <f t="shared" si="61"/>
        <v>2.9612705279061227</v>
      </c>
      <c r="BF125" s="374">
        <f t="shared" si="62"/>
        <v>2.8460660314966777</v>
      </c>
      <c r="BG125" s="374">
        <f t="shared" si="63"/>
        <v>3.048076721051689</v>
      </c>
      <c r="BH125" s="374">
        <f t="shared" si="64"/>
        <v>2.9219064876160257</v>
      </c>
      <c r="BI125" s="374">
        <f t="shared" si="65"/>
        <v>2.8798994787977388</v>
      </c>
      <c r="BJ125" s="374">
        <f t="shared" si="66"/>
        <v>2.968865802729626</v>
      </c>
      <c r="BK125" s="374">
        <f t="shared" si="67"/>
        <v>2.8972761130731932</v>
      </c>
      <c r="BL125" s="123">
        <f t="shared" si="51"/>
        <v>0.14603524407121163</v>
      </c>
      <c r="BM125" s="220"/>
      <c r="BN125" s="220" t="s">
        <v>572</v>
      </c>
      <c r="BO125" s="220"/>
      <c r="BP125" s="220" t="s">
        <v>660</v>
      </c>
      <c r="BQ125" s="221"/>
    </row>
    <row r="126" spans="1:69" s="340" customFormat="1" ht="63.75" x14ac:dyDescent="0.2">
      <c r="A126" s="340">
        <v>125</v>
      </c>
      <c r="B126" s="370">
        <v>139</v>
      </c>
      <c r="C126" s="220"/>
      <c r="D126" s="345"/>
      <c r="E126" s="345">
        <v>3136</v>
      </c>
      <c r="F126" s="345">
        <v>1</v>
      </c>
      <c r="G126" s="220" t="s">
        <v>194</v>
      </c>
      <c r="H126" s="220" t="s">
        <v>9</v>
      </c>
      <c r="I126" s="345">
        <v>594</v>
      </c>
      <c r="J126" s="220" t="s">
        <v>193</v>
      </c>
      <c r="K126" s="371">
        <v>56762214.674999997</v>
      </c>
      <c r="L126" s="371">
        <v>55569080.825000003</v>
      </c>
      <c r="M126" s="371">
        <v>65329432.376999997</v>
      </c>
      <c r="N126" s="371">
        <v>55384454.674999997</v>
      </c>
      <c r="O126" s="371">
        <v>60441820.634000003</v>
      </c>
      <c r="P126" s="371">
        <v>64924237.928000003</v>
      </c>
      <c r="Q126" s="371">
        <v>56426170.259000003</v>
      </c>
      <c r="R126" s="371">
        <v>66079098.354000002</v>
      </c>
      <c r="S126" s="371">
        <v>65894377.098999999</v>
      </c>
      <c r="T126" s="371">
        <v>46914331.664999999</v>
      </c>
      <c r="U126" s="371">
        <v>65600750.618000001</v>
      </c>
      <c r="V126" s="371">
        <v>50618220.641999997</v>
      </c>
      <c r="W126" s="371">
        <v>51332292.847000003</v>
      </c>
      <c r="X126" s="371">
        <v>58508622.141999997</v>
      </c>
      <c r="Y126" s="371">
        <v>50640973.843000002</v>
      </c>
      <c r="Z126" s="372">
        <v>5.833333333333333</v>
      </c>
      <c r="AA126" s="123">
        <f t="shared" si="34"/>
        <v>-0.22483676957786092</v>
      </c>
      <c r="AB126" s="345"/>
      <c r="AC126" s="371">
        <v>77478.53</v>
      </c>
      <c r="AD126" s="371">
        <v>76505.095000000001</v>
      </c>
      <c r="AE126" s="373">
        <v>87713.638000000006</v>
      </c>
      <c r="AF126" s="371">
        <v>78573.308000000005</v>
      </c>
      <c r="AG126" s="371">
        <v>90781.119999999995</v>
      </c>
      <c r="AH126" s="371">
        <v>91777.921000000002</v>
      </c>
      <c r="AI126" s="371">
        <v>77544.221999999994</v>
      </c>
      <c r="AJ126" s="371">
        <v>97876.13</v>
      </c>
      <c r="AK126" s="371">
        <v>93785.392000000007</v>
      </c>
      <c r="AL126" s="371">
        <v>47461.175000000003</v>
      </c>
      <c r="AM126" s="371">
        <v>19507.473000000002</v>
      </c>
      <c r="AN126" s="371">
        <v>21838.012999999999</v>
      </c>
      <c r="AO126" s="371">
        <v>17382.901000000002</v>
      </c>
      <c r="AP126" s="371">
        <v>14599.72</v>
      </c>
      <c r="AQ126" s="1072">
        <v>21838.012999999999</v>
      </c>
      <c r="AR126" s="371">
        <v>13135.838</v>
      </c>
      <c r="AS126" s="123">
        <f t="shared" si="35"/>
        <v>-0.85024178338150791</v>
      </c>
      <c r="AT126" s="127">
        <v>13549.468000000001</v>
      </c>
      <c r="AU126" s="123">
        <f t="shared" si="52"/>
        <v>-0.84552609709336202</v>
      </c>
      <c r="AV126" s="123"/>
      <c r="AW126" s="374">
        <f t="shared" si="53"/>
        <v>2.7299332995942516</v>
      </c>
      <c r="AX126" s="374">
        <f t="shared" si="54"/>
        <v>2.7535130638900576</v>
      </c>
      <c r="AY126" s="375">
        <f t="shared" si="55"/>
        <v>2.6852717009333951</v>
      </c>
      <c r="AZ126" s="374">
        <f t="shared" si="56"/>
        <v>2.8373776887783362</v>
      </c>
      <c r="BA126" s="374">
        <f t="shared" si="57"/>
        <v>3.0039174547608978</v>
      </c>
      <c r="BB126" s="374">
        <f t="shared" si="58"/>
        <v>2.8272313677914966</v>
      </c>
      <c r="BC126" s="374">
        <f t="shared" si="59"/>
        <v>2.7485197610990322</v>
      </c>
      <c r="BD126" s="374">
        <f t="shared" si="60"/>
        <v>2.9623930240590277</v>
      </c>
      <c r="BE126" s="374">
        <f t="shared" si="61"/>
        <v>2.846537022699112</v>
      </c>
      <c r="BF126" s="374">
        <f t="shared" si="62"/>
        <v>2.0233124214112155</v>
      </c>
      <c r="BG126" s="374">
        <f t="shared" si="63"/>
        <v>0.59473322534353446</v>
      </c>
      <c r="BH126" s="374">
        <f t="shared" si="64"/>
        <v>0.8628518633418778</v>
      </c>
      <c r="BI126" s="374">
        <f t="shared" si="65"/>
        <v>0.67726961083975434</v>
      </c>
      <c r="BJ126" s="374">
        <f t="shared" si="66"/>
        <v>0.4990621711981727</v>
      </c>
      <c r="BK126" s="374">
        <f t="shared" si="67"/>
        <v>0.51878299342048451</v>
      </c>
      <c r="BL126" s="123">
        <f t="shared" si="51"/>
        <v>-0.80680428232265788</v>
      </c>
      <c r="BM126" s="220" t="s">
        <v>322</v>
      </c>
      <c r="BN126" s="220" t="s">
        <v>573</v>
      </c>
      <c r="BO126" s="220"/>
      <c r="BP126" s="220" t="s">
        <v>661</v>
      </c>
      <c r="BQ126" s="221"/>
    </row>
    <row r="127" spans="1:69" s="340" customFormat="1" ht="63.75" x14ac:dyDescent="0.2">
      <c r="A127" s="340">
        <v>126</v>
      </c>
      <c r="B127" s="370">
        <v>141</v>
      </c>
      <c r="C127" s="220"/>
      <c r="D127" s="345"/>
      <c r="E127" s="345"/>
      <c r="F127" s="345">
        <v>2</v>
      </c>
      <c r="G127" s="220"/>
      <c r="H127" s="220"/>
      <c r="I127" s="345">
        <v>594</v>
      </c>
      <c r="J127" s="220" t="s">
        <v>195</v>
      </c>
      <c r="K127" s="371">
        <v>54675861.975000001</v>
      </c>
      <c r="L127" s="371">
        <v>60984772.075000003</v>
      </c>
      <c r="M127" s="371">
        <v>46970907.023000002</v>
      </c>
      <c r="N127" s="371">
        <v>60759644.122000001</v>
      </c>
      <c r="O127" s="371">
        <v>54144396.314000003</v>
      </c>
      <c r="P127" s="371">
        <v>61300626.446000002</v>
      </c>
      <c r="Q127" s="371">
        <v>63175353.961999997</v>
      </c>
      <c r="R127" s="371">
        <v>49891788.310000002</v>
      </c>
      <c r="S127" s="371">
        <v>67241859.960999995</v>
      </c>
      <c r="T127" s="371">
        <v>52959986.715999998</v>
      </c>
      <c r="U127" s="371">
        <v>64560643.112999998</v>
      </c>
      <c r="V127" s="371">
        <v>60099426.592</v>
      </c>
      <c r="W127" s="371">
        <v>44348038.969999999</v>
      </c>
      <c r="X127" s="371">
        <v>62098516.669</v>
      </c>
      <c r="Y127" s="371">
        <v>61718491.846000001</v>
      </c>
      <c r="Z127" s="372">
        <v>9.6666666666666661</v>
      </c>
      <c r="AA127" s="123">
        <f t="shared" si="34"/>
        <v>0.31397274946763587</v>
      </c>
      <c r="AB127" s="345"/>
      <c r="AC127" s="371">
        <v>76010.975999999995</v>
      </c>
      <c r="AD127" s="371">
        <v>83220.129000000001</v>
      </c>
      <c r="AE127" s="373">
        <v>62905.847000000002</v>
      </c>
      <c r="AF127" s="371">
        <v>84920.182000000001</v>
      </c>
      <c r="AG127" s="371">
        <v>80527.952999999994</v>
      </c>
      <c r="AH127" s="371">
        <v>86989.304000000004</v>
      </c>
      <c r="AI127" s="371">
        <v>86809.311000000002</v>
      </c>
      <c r="AJ127" s="371">
        <v>73205.010999999999</v>
      </c>
      <c r="AK127" s="371">
        <v>96208.414000000004</v>
      </c>
      <c r="AL127" s="371">
        <v>65675.862999999998</v>
      </c>
      <c r="AM127" s="371">
        <v>19606.017</v>
      </c>
      <c r="AN127" s="371">
        <v>24602.748</v>
      </c>
      <c r="AO127" s="371">
        <v>12036.892</v>
      </c>
      <c r="AP127" s="371">
        <v>11797.382</v>
      </c>
      <c r="AQ127" s="1072">
        <v>24602.748</v>
      </c>
      <c r="AR127" s="371">
        <v>15002.196</v>
      </c>
      <c r="AS127" s="123">
        <f t="shared" si="35"/>
        <v>-0.76151348856331269</v>
      </c>
      <c r="AT127" s="127">
        <v>10897.393</v>
      </c>
      <c r="AU127" s="123">
        <f t="shared" si="52"/>
        <v>-0.82676661201302948</v>
      </c>
      <c r="AV127" s="123"/>
      <c r="AW127" s="374">
        <f t="shared" si="53"/>
        <v>2.7804216798540926</v>
      </c>
      <c r="AX127" s="374">
        <f t="shared" si="54"/>
        <v>2.7292101345448865</v>
      </c>
      <c r="AY127" s="375">
        <f t="shared" si="55"/>
        <v>2.6785025449560607</v>
      </c>
      <c r="AZ127" s="374">
        <f t="shared" si="56"/>
        <v>2.7952824025594283</v>
      </c>
      <c r="BA127" s="374">
        <f t="shared" si="57"/>
        <v>2.9745627796085725</v>
      </c>
      <c r="BB127" s="374">
        <f t="shared" si="58"/>
        <v>2.838121208324984</v>
      </c>
      <c r="BC127" s="374">
        <f t="shared" si="59"/>
        <v>2.7482018083259443</v>
      </c>
      <c r="BD127" s="374">
        <f t="shared" si="60"/>
        <v>2.934551495534476</v>
      </c>
      <c r="BE127" s="374">
        <f t="shared" si="61"/>
        <v>2.8615631410493547</v>
      </c>
      <c r="BF127" s="374">
        <f t="shared" si="62"/>
        <v>2.4802069287588528</v>
      </c>
      <c r="BG127" s="374">
        <f t="shared" si="63"/>
        <v>0.60736746273371967</v>
      </c>
      <c r="BH127" s="374">
        <f t="shared" si="64"/>
        <v>0.81873486637474635</v>
      </c>
      <c r="BI127" s="374">
        <f t="shared" si="65"/>
        <v>0.54283762166541638</v>
      </c>
      <c r="BJ127" s="374">
        <f t="shared" si="66"/>
        <v>0.37995696621492192</v>
      </c>
      <c r="BK127" s="374">
        <f t="shared" si="67"/>
        <v>0.48614914432560941</v>
      </c>
      <c r="BL127" s="123">
        <f t="shared" si="51"/>
        <v>-0.81849965188904295</v>
      </c>
      <c r="BM127" s="220" t="s">
        <v>322</v>
      </c>
      <c r="BN127" s="220" t="s">
        <v>574</v>
      </c>
      <c r="BO127" s="220"/>
      <c r="BP127" s="220" t="s">
        <v>661</v>
      </c>
      <c r="BQ127" s="221"/>
    </row>
    <row r="128" spans="1:69" s="340" customFormat="1" ht="38.25" x14ac:dyDescent="0.2">
      <c r="A128" s="340">
        <v>127</v>
      </c>
      <c r="B128" s="370">
        <v>142</v>
      </c>
      <c r="C128" s="220"/>
      <c r="D128" s="345"/>
      <c r="E128" s="345">
        <v>3140</v>
      </c>
      <c r="F128" s="345">
        <v>3</v>
      </c>
      <c r="G128" s="220" t="s">
        <v>197</v>
      </c>
      <c r="H128" s="220" t="s">
        <v>9</v>
      </c>
      <c r="I128" s="345">
        <v>1001</v>
      </c>
      <c r="J128" s="220" t="s">
        <v>196</v>
      </c>
      <c r="K128" s="371">
        <v>39402934.967</v>
      </c>
      <c r="L128" s="371">
        <v>23298009.649999999</v>
      </c>
      <c r="M128" s="371">
        <v>49044373.840999998</v>
      </c>
      <c r="N128" s="371">
        <v>37068971.799999997</v>
      </c>
      <c r="O128" s="371">
        <v>49840508.986000001</v>
      </c>
      <c r="P128" s="371">
        <v>49971368.395999998</v>
      </c>
      <c r="Q128" s="371">
        <v>38418519.843999997</v>
      </c>
      <c r="R128" s="371">
        <v>50610239.838</v>
      </c>
      <c r="S128" s="371">
        <v>44762794.171999998</v>
      </c>
      <c r="T128" s="371">
        <v>40885009.567000002</v>
      </c>
      <c r="U128" s="371">
        <v>49599397.670999996</v>
      </c>
      <c r="V128" s="371">
        <v>47563993.394000001</v>
      </c>
      <c r="W128" s="371">
        <v>30641751.794</v>
      </c>
      <c r="X128" s="371">
        <v>34347206.247000001</v>
      </c>
      <c r="Y128" s="371">
        <v>29134958.405999999</v>
      </c>
      <c r="Z128" s="372">
        <v>26</v>
      </c>
      <c r="AA128" s="123">
        <f t="shared" si="34"/>
        <v>-0.40594697976052402</v>
      </c>
      <c r="AB128" s="345"/>
      <c r="AC128" s="371">
        <v>28910.543000000001</v>
      </c>
      <c r="AD128" s="371">
        <v>17708.365000000002</v>
      </c>
      <c r="AE128" s="373">
        <v>39265.627999999997</v>
      </c>
      <c r="AF128" s="371">
        <v>35806.32</v>
      </c>
      <c r="AG128" s="371">
        <v>50613.120000000003</v>
      </c>
      <c r="AH128" s="371">
        <v>59502.258999999998</v>
      </c>
      <c r="AI128" s="371">
        <v>45447.052000000003</v>
      </c>
      <c r="AJ128" s="371">
        <v>58860.135000000002</v>
      </c>
      <c r="AK128" s="371">
        <v>51090.451999999997</v>
      </c>
      <c r="AL128" s="371">
        <v>15289.099</v>
      </c>
      <c r="AM128" s="371">
        <v>9022.3150000000005</v>
      </c>
      <c r="AN128" s="371">
        <v>9313.2540000000008</v>
      </c>
      <c r="AO128" s="371">
        <v>6311.5709999999999</v>
      </c>
      <c r="AP128" s="371">
        <v>6277.1639999999998</v>
      </c>
      <c r="AQ128" s="1072">
        <v>9313.2540000000008</v>
      </c>
      <c r="AR128" s="371">
        <v>4712.7650000000003</v>
      </c>
      <c r="AS128" s="123">
        <f t="shared" si="35"/>
        <v>-0.87997734303396347</v>
      </c>
      <c r="AT128" s="127">
        <v>5010.9849999999997</v>
      </c>
      <c r="AU128" s="123">
        <f t="shared" si="52"/>
        <v>-0.87238240529350497</v>
      </c>
      <c r="AV128" s="123"/>
      <c r="AW128" s="374">
        <f t="shared" si="53"/>
        <v>1.4674309426042811</v>
      </c>
      <c r="AX128" s="374">
        <f t="shared" si="54"/>
        <v>1.520161186816231</v>
      </c>
      <c r="AY128" s="375">
        <f t="shared" si="55"/>
        <v>1.6012286394887079</v>
      </c>
      <c r="AZ128" s="374">
        <f t="shared" si="56"/>
        <v>1.9318755423370013</v>
      </c>
      <c r="BA128" s="374">
        <f t="shared" si="57"/>
        <v>2.031003335628736</v>
      </c>
      <c r="BB128" s="374">
        <f t="shared" si="58"/>
        <v>2.3814540569900786</v>
      </c>
      <c r="BC128" s="374">
        <f t="shared" si="59"/>
        <v>2.3658929175064345</v>
      </c>
      <c r="BD128" s="374">
        <f t="shared" si="60"/>
        <v>2.3260168372411338</v>
      </c>
      <c r="BE128" s="374">
        <f t="shared" si="61"/>
        <v>2.2827195194154379</v>
      </c>
      <c r="BF128" s="374">
        <f t="shared" si="62"/>
        <v>0.74790732162824147</v>
      </c>
      <c r="BG128" s="374">
        <f t="shared" si="63"/>
        <v>0.36380744217283945</v>
      </c>
      <c r="BH128" s="374">
        <f t="shared" si="64"/>
        <v>0.39160942281918776</v>
      </c>
      <c r="BI128" s="374">
        <f t="shared" si="65"/>
        <v>0.41195888814920018</v>
      </c>
      <c r="BJ128" s="374">
        <f t="shared" si="66"/>
        <v>0.36551234792484866</v>
      </c>
      <c r="BK128" s="374">
        <f t="shared" si="67"/>
        <v>0.32351273232155786</v>
      </c>
      <c r="BL128" s="123">
        <f t="shared" si="51"/>
        <v>-0.79795968898928793</v>
      </c>
      <c r="BM128" s="220" t="s">
        <v>324</v>
      </c>
      <c r="BN128" s="220" t="s">
        <v>575</v>
      </c>
      <c r="BO128" s="220"/>
      <c r="BP128" s="220" t="s">
        <v>655</v>
      </c>
      <c r="BQ128" s="221"/>
    </row>
    <row r="129" spans="1:72" s="340" customFormat="1" ht="38.25" x14ac:dyDescent="0.2">
      <c r="A129" s="340">
        <v>128</v>
      </c>
      <c r="B129" s="370">
        <v>143</v>
      </c>
      <c r="C129" s="220"/>
      <c r="D129" s="345"/>
      <c r="E129" s="345"/>
      <c r="F129" s="345" t="s">
        <v>351</v>
      </c>
      <c r="G129" s="220"/>
      <c r="H129" s="220"/>
      <c r="I129" s="345">
        <v>1613</v>
      </c>
      <c r="J129" s="220" t="s">
        <v>198</v>
      </c>
      <c r="K129" s="371">
        <v>38387233.719999999</v>
      </c>
      <c r="L129" s="371">
        <v>32460778.379999999</v>
      </c>
      <c r="M129" s="371">
        <v>36466606.887999997</v>
      </c>
      <c r="N129" s="371">
        <v>39640717.325000003</v>
      </c>
      <c r="O129" s="371">
        <v>40970101.357999995</v>
      </c>
      <c r="P129" s="371">
        <v>37951844.859999999</v>
      </c>
      <c r="Q129" s="371">
        <v>41247129.487999998</v>
      </c>
      <c r="R129" s="371">
        <v>40822089.213</v>
      </c>
      <c r="S129" s="371">
        <v>40988819.5</v>
      </c>
      <c r="T129" s="371">
        <v>38623832.744000003</v>
      </c>
      <c r="U129" s="371">
        <v>47618400.832000002</v>
      </c>
      <c r="V129" s="371">
        <v>43125785.708000004</v>
      </c>
      <c r="W129" s="371">
        <v>28307393.559999999</v>
      </c>
      <c r="X129" s="371">
        <v>31579903.513999999</v>
      </c>
      <c r="Y129" s="371">
        <v>30570244.237999998</v>
      </c>
      <c r="Z129" s="372">
        <v>44</v>
      </c>
      <c r="AA129" s="123">
        <f t="shared" si="34"/>
        <v>-0.16169211103488504</v>
      </c>
      <c r="AB129" s="345"/>
      <c r="AC129" s="371">
        <v>31986.346999999998</v>
      </c>
      <c r="AD129" s="371">
        <v>26564.33</v>
      </c>
      <c r="AE129" s="373">
        <v>29666.236000000001</v>
      </c>
      <c r="AF129" s="371">
        <v>37924.678</v>
      </c>
      <c r="AG129" s="371">
        <v>41460.419000000002</v>
      </c>
      <c r="AH129" s="371">
        <v>45099.383999999998</v>
      </c>
      <c r="AI129" s="371">
        <v>48097.926999999996</v>
      </c>
      <c r="AJ129" s="371">
        <v>47288.066000000006</v>
      </c>
      <c r="AK129" s="371">
        <v>47936.059000000001</v>
      </c>
      <c r="AL129" s="371">
        <v>43765.721999999994</v>
      </c>
      <c r="AM129" s="371">
        <v>8799.259</v>
      </c>
      <c r="AN129" s="371">
        <v>8343.0069999999996</v>
      </c>
      <c r="AO129" s="371">
        <v>5942.9230000000007</v>
      </c>
      <c r="AP129" s="371">
        <v>5898.9050000000007</v>
      </c>
      <c r="AQ129" s="1072">
        <f>SUM(3625.418+4717.589)</f>
        <v>8343.0069999999996</v>
      </c>
      <c r="AR129" s="371">
        <v>5102.2240000000002</v>
      </c>
      <c r="AS129" s="123">
        <f t="shared" si="35"/>
        <v>-0.82801242462980484</v>
      </c>
      <c r="AT129" s="127">
        <v>3232.8739999999998</v>
      </c>
      <c r="AU129" s="123">
        <f t="shared" si="52"/>
        <v>-0.89102513712895703</v>
      </c>
      <c r="AV129" s="123"/>
      <c r="AW129" s="374">
        <f t="shared" si="53"/>
        <v>1.6665096127171519</v>
      </c>
      <c r="AX129" s="374">
        <f t="shared" si="54"/>
        <v>1.6367032046506336</v>
      </c>
      <c r="AY129" s="375">
        <f t="shared" si="55"/>
        <v>1.6270357201652461</v>
      </c>
      <c r="AZ129" s="374">
        <f t="shared" si="56"/>
        <v>1.9134203697208194</v>
      </c>
      <c r="BA129" s="374">
        <f t="shared" si="57"/>
        <v>2.0239353882830589</v>
      </c>
      <c r="BB129" s="374">
        <f t="shared" si="58"/>
        <v>2.3766635938972902</v>
      </c>
      <c r="BC129" s="374">
        <f t="shared" si="59"/>
        <v>2.3321829953763493</v>
      </c>
      <c r="BD129" s="374">
        <f t="shared" si="60"/>
        <v>2.3167881366023217</v>
      </c>
      <c r="BE129" s="374">
        <f t="shared" si="61"/>
        <v>2.3389821704916387</v>
      </c>
      <c r="BF129" s="374">
        <f t="shared" si="62"/>
        <v>2.2662547391441237</v>
      </c>
      <c r="BG129" s="374">
        <f t="shared" si="63"/>
        <v>0.36957389774781418</v>
      </c>
      <c r="BH129" s="374">
        <f t="shared" si="64"/>
        <v>0.38691501444122506</v>
      </c>
      <c r="BI129" s="374">
        <f t="shared" si="65"/>
        <v>0.41988486063921465</v>
      </c>
      <c r="BJ129" s="374">
        <f t="shared" si="66"/>
        <v>0.37358600525076963</v>
      </c>
      <c r="BK129" s="374">
        <f t="shared" si="67"/>
        <v>0.33380328663895581</v>
      </c>
      <c r="BL129" s="123">
        <f t="shared" si="51"/>
        <v>-0.79483960769770079</v>
      </c>
      <c r="BM129" s="220" t="s">
        <v>322</v>
      </c>
      <c r="BN129" s="220" t="s">
        <v>576</v>
      </c>
      <c r="BO129" s="220"/>
      <c r="BP129" s="220" t="s">
        <v>655</v>
      </c>
      <c r="BQ129" s="221"/>
    </row>
    <row r="130" spans="1:72" s="340" customFormat="1" ht="25.5" x14ac:dyDescent="0.2">
      <c r="A130" s="340">
        <v>129</v>
      </c>
      <c r="B130" s="370">
        <v>144</v>
      </c>
      <c r="C130" s="220"/>
      <c r="D130" s="345"/>
      <c r="E130" s="345">
        <v>3148</v>
      </c>
      <c r="F130" s="345" t="s">
        <v>351</v>
      </c>
      <c r="G130" s="220" t="s">
        <v>200</v>
      </c>
      <c r="H130" s="220" t="s">
        <v>9</v>
      </c>
      <c r="I130" s="345">
        <v>3803</v>
      </c>
      <c r="J130" s="220" t="s">
        <v>199</v>
      </c>
      <c r="K130" s="371">
        <v>13315766.851</v>
      </c>
      <c r="L130" s="371">
        <v>13552621.09</v>
      </c>
      <c r="M130" s="371">
        <v>12754508.603999998</v>
      </c>
      <c r="N130" s="371">
        <v>11627784.009</v>
      </c>
      <c r="O130" s="371">
        <v>11539692.613</v>
      </c>
      <c r="P130" s="371">
        <v>7850609.0810000002</v>
      </c>
      <c r="Q130" s="371">
        <v>11527508.245999999</v>
      </c>
      <c r="R130" s="371">
        <v>10264494.522</v>
      </c>
      <c r="S130" s="371">
        <v>0</v>
      </c>
      <c r="T130" s="371">
        <v>0</v>
      </c>
      <c r="U130" s="371">
        <v>0</v>
      </c>
      <c r="V130" s="371">
        <v>0</v>
      </c>
      <c r="W130" s="371">
        <v>0</v>
      </c>
      <c r="X130" s="371">
        <v>0</v>
      </c>
      <c r="Y130" s="371">
        <v>0</v>
      </c>
      <c r="Z130" s="372">
        <v>77.5</v>
      </c>
      <c r="AA130" s="123">
        <f t="shared" ref="AA130:AA169" si="68">(Y130-M130)/M130</f>
        <v>-1</v>
      </c>
      <c r="AB130" s="345"/>
      <c r="AC130" s="371">
        <v>18775.287</v>
      </c>
      <c r="AD130" s="371">
        <v>17106.911</v>
      </c>
      <c r="AE130" s="373">
        <v>17134.315999999999</v>
      </c>
      <c r="AF130" s="371">
        <v>15962.466</v>
      </c>
      <c r="AG130" s="371">
        <v>15719.664000000001</v>
      </c>
      <c r="AH130" s="371">
        <v>10354.768</v>
      </c>
      <c r="AI130" s="371">
        <v>15961.574000000001</v>
      </c>
      <c r="AJ130" s="371">
        <v>13571.654</v>
      </c>
      <c r="AK130" s="371">
        <v>0</v>
      </c>
      <c r="AL130" s="371">
        <v>0</v>
      </c>
      <c r="AM130" s="371">
        <v>0</v>
      </c>
      <c r="AN130" s="371">
        <v>0</v>
      </c>
      <c r="AO130" s="371">
        <v>0</v>
      </c>
      <c r="AP130" s="371">
        <v>0</v>
      </c>
      <c r="AQ130" s="1088"/>
      <c r="AR130" s="371">
        <v>0</v>
      </c>
      <c r="AS130" s="123">
        <f t="shared" ref="AS130:AS169" si="69">(AR130-AE130)/AE130</f>
        <v>-1</v>
      </c>
      <c r="AT130" s="127"/>
      <c r="AU130" s="123">
        <f t="shared" si="52"/>
        <v>-1</v>
      </c>
      <c r="AV130" s="123"/>
      <c r="AW130" s="374">
        <f t="shared" ref="AW130:AW137" si="70">IF(K130=0,0,AC130*2000/K130)</f>
        <v>2.8200083720435516</v>
      </c>
      <c r="AX130" s="374">
        <f t="shared" ref="AX130:AX137" si="71">IF(L130=0,0,AD130*2000/L130)</f>
        <v>2.5245169751883028</v>
      </c>
      <c r="AY130" s="375">
        <f t="shared" ref="AY130:AY137" si="72">IF(M130=0,0,AE130*2000/M130)</f>
        <v>2.686785752706526</v>
      </c>
      <c r="AZ130" s="374">
        <f t="shared" ref="AZ130:AZ137" si="73">IF(N130=0,0,AF130*2000/N130)</f>
        <v>2.7455731870569529</v>
      </c>
      <c r="BA130" s="374">
        <f t="shared" ref="BA130:BA137" si="74">IF(O130=0,0,AG130*2000/O130)</f>
        <v>2.7244510797958461</v>
      </c>
      <c r="BB130" s="374">
        <f t="shared" ref="BB130:BB137" si="75">IF(P130=0,0,AH130*2000/P130)</f>
        <v>2.6379527736416151</v>
      </c>
      <c r="BC130" s="374">
        <f t="shared" ref="BC130:BC137" si="76">IF(Q130=0,0,AI130*2000/Q130)</f>
        <v>2.7693016841759546</v>
      </c>
      <c r="BD130" s="374">
        <f t="shared" ref="BD130:BD137" si="77">IF(R130=0,0,AJ130*2000/R130)</f>
        <v>2.6443881812030257</v>
      </c>
      <c r="BE130" s="374">
        <f t="shared" ref="BE130:BE137" si="78">IF(S130=0,0,AK130*2000/S130)</f>
        <v>0</v>
      </c>
      <c r="BF130" s="374">
        <f t="shared" ref="BF130:BF137" si="79">IF(T130=0,0,AL130*2000/T130)</f>
        <v>0</v>
      </c>
      <c r="BG130" s="374">
        <f t="shared" ref="BG130:BG137" si="80">IF(U130=0,0,AM130*2000/U130)</f>
        <v>0</v>
      </c>
      <c r="BH130" s="374">
        <f t="shared" ref="BH130:BH137" si="81">IF(V130=0,0,AN130*2000/V130)</f>
        <v>0</v>
      </c>
      <c r="BI130" s="374">
        <f t="shared" ref="BI130:BI137" si="82">IF(W130=0,0,AO130*2000/W130)</f>
        <v>0</v>
      </c>
      <c r="BJ130" s="374">
        <f t="shared" ref="BJ130:BJ137" si="83">IF(X130=0,0,AP130*2000/X130)</f>
        <v>0</v>
      </c>
      <c r="BK130" s="374">
        <f t="shared" ref="BK130:BK137" si="84">IF(Y130=0,0,AR130*2000/Y130)</f>
        <v>0</v>
      </c>
      <c r="BL130" s="123">
        <f t="shared" ref="BL130:BL168" si="85">(BK130-AY130)/AY130</f>
        <v>-1</v>
      </c>
      <c r="BM130" s="220" t="s">
        <v>323</v>
      </c>
      <c r="BN130" s="220" t="s">
        <v>341</v>
      </c>
      <c r="BO130" s="220"/>
      <c r="BP130" s="220" t="s">
        <v>662</v>
      </c>
      <c r="BQ130" s="221"/>
    </row>
    <row r="131" spans="1:72" s="340" customFormat="1" x14ac:dyDescent="0.2">
      <c r="A131" s="340">
        <v>130</v>
      </c>
      <c r="B131" s="370">
        <v>145</v>
      </c>
      <c r="C131" s="220"/>
      <c r="D131" s="345"/>
      <c r="E131" s="345">
        <v>3149</v>
      </c>
      <c r="F131" s="345">
        <v>2</v>
      </c>
      <c r="G131" s="220" t="s">
        <v>202</v>
      </c>
      <c r="H131" s="220" t="s">
        <v>9</v>
      </c>
      <c r="I131" s="345">
        <v>594</v>
      </c>
      <c r="J131" s="220" t="s">
        <v>203</v>
      </c>
      <c r="K131" s="371">
        <v>41158580.789999999</v>
      </c>
      <c r="L131" s="371">
        <v>47660783.831</v>
      </c>
      <c r="M131" s="371">
        <v>39251475.141999997</v>
      </c>
      <c r="N131" s="371">
        <v>47678640.799999997</v>
      </c>
      <c r="O131" s="371">
        <v>43405748.369999997</v>
      </c>
      <c r="P131" s="371">
        <v>49098549.910999998</v>
      </c>
      <c r="Q131" s="371">
        <v>49291549.747000001</v>
      </c>
      <c r="R131" s="371">
        <v>43363601.781000003</v>
      </c>
      <c r="S131" s="371">
        <v>50030870.960000001</v>
      </c>
      <c r="T131" s="371">
        <v>44932838.592</v>
      </c>
      <c r="U131" s="371">
        <v>39068708.031000003</v>
      </c>
      <c r="V131" s="371">
        <v>43666149.254000001</v>
      </c>
      <c r="W131" s="371">
        <v>38868248.394000001</v>
      </c>
      <c r="X131" s="371">
        <v>33116888.515000001</v>
      </c>
      <c r="Y131" s="371">
        <v>36049786.942000002</v>
      </c>
      <c r="Z131" s="372">
        <v>11.5</v>
      </c>
      <c r="AA131" s="123">
        <f t="shared" si="68"/>
        <v>-8.1568608273122303E-2</v>
      </c>
      <c r="AB131" s="345"/>
      <c r="AC131" s="371">
        <v>49722.97</v>
      </c>
      <c r="AD131" s="371">
        <v>61158.283000000003</v>
      </c>
      <c r="AE131" s="373">
        <v>50440.620999999999</v>
      </c>
      <c r="AF131" s="371">
        <v>66833.968999999997</v>
      </c>
      <c r="AG131" s="371">
        <v>62495.000999999997</v>
      </c>
      <c r="AH131" s="371">
        <v>67532.604999999996</v>
      </c>
      <c r="AI131" s="371">
        <v>67041.438999999998</v>
      </c>
      <c r="AJ131" s="371">
        <v>62033.593999999997</v>
      </c>
      <c r="AK131" s="371">
        <v>20563.463</v>
      </c>
      <c r="AL131" s="371">
        <v>8480.7430000000004</v>
      </c>
      <c r="AM131" s="371">
        <v>8483.52</v>
      </c>
      <c r="AN131" s="371">
        <v>9482.7950000000001</v>
      </c>
      <c r="AO131" s="371">
        <v>7956.7529999999997</v>
      </c>
      <c r="AP131" s="371">
        <v>6439.5720000000001</v>
      </c>
      <c r="AQ131" s="1072">
        <v>9482.7950000000001</v>
      </c>
      <c r="AR131" s="371">
        <v>6201.0119999999997</v>
      </c>
      <c r="AS131" s="123">
        <f t="shared" si="69"/>
        <v>-0.87706313132029035</v>
      </c>
      <c r="AT131" s="127">
        <v>5338.2280000000001</v>
      </c>
      <c r="AU131" s="123">
        <f t="shared" si="52"/>
        <v>-0.89416807536925447</v>
      </c>
      <c r="AV131" s="123"/>
      <c r="AW131" s="374">
        <f t="shared" si="70"/>
        <v>2.4161654287205563</v>
      </c>
      <c r="AX131" s="374">
        <f t="shared" si="71"/>
        <v>2.5663985391789055</v>
      </c>
      <c r="AY131" s="375">
        <f t="shared" si="72"/>
        <v>2.570126132458515</v>
      </c>
      <c r="AZ131" s="374">
        <f t="shared" si="73"/>
        <v>2.8035182160645822</v>
      </c>
      <c r="BA131" s="374">
        <f t="shared" si="74"/>
        <v>2.8795725610939398</v>
      </c>
      <c r="BB131" s="374">
        <f t="shared" si="75"/>
        <v>2.7509001843197023</v>
      </c>
      <c r="BC131" s="374">
        <f t="shared" si="76"/>
        <v>2.7202000888227418</v>
      </c>
      <c r="BD131" s="374">
        <f t="shared" si="77"/>
        <v>2.8610904746007679</v>
      </c>
      <c r="BE131" s="374">
        <f t="shared" si="78"/>
        <v>0.82203098228854021</v>
      </c>
      <c r="BF131" s="374">
        <f t="shared" si="79"/>
        <v>0.37748529875919928</v>
      </c>
      <c r="BG131" s="374">
        <f t="shared" si="80"/>
        <v>0.43428720464820836</v>
      </c>
      <c r="BH131" s="374">
        <f t="shared" si="81"/>
        <v>0.43433163500815619</v>
      </c>
      <c r="BI131" s="374">
        <f t="shared" si="82"/>
        <v>0.40942174287577443</v>
      </c>
      <c r="BJ131" s="374">
        <f t="shared" si="83"/>
        <v>0.38889957896154725</v>
      </c>
      <c r="BK131" s="374">
        <f t="shared" si="84"/>
        <v>0.34402489035381661</v>
      </c>
      <c r="BL131" s="123">
        <f t="shared" si="85"/>
        <v>-0.86614474441192835</v>
      </c>
      <c r="BM131" s="220" t="s">
        <v>324</v>
      </c>
      <c r="BN131" s="220" t="s">
        <v>577</v>
      </c>
      <c r="BO131" s="220"/>
      <c r="BP131" s="220" t="s">
        <v>663</v>
      </c>
      <c r="BQ131" s="221"/>
    </row>
    <row r="132" spans="1:72" s="340" customFormat="1" x14ac:dyDescent="0.2">
      <c r="A132" s="340">
        <v>131</v>
      </c>
      <c r="B132" s="370">
        <v>147</v>
      </c>
      <c r="C132" s="220"/>
      <c r="D132" s="345"/>
      <c r="E132" s="345"/>
      <c r="F132" s="345">
        <v>1</v>
      </c>
      <c r="G132" s="220"/>
      <c r="H132" s="220"/>
      <c r="I132" s="345">
        <v>602</v>
      </c>
      <c r="J132" s="220" t="s">
        <v>201</v>
      </c>
      <c r="K132" s="371">
        <v>45878959.960000001</v>
      </c>
      <c r="L132" s="371">
        <v>37812972.854000002</v>
      </c>
      <c r="M132" s="371">
        <v>48024991.090999998</v>
      </c>
      <c r="N132" s="371">
        <v>42479970.935999997</v>
      </c>
      <c r="O132" s="371">
        <v>45421979.329000004</v>
      </c>
      <c r="P132" s="371">
        <v>44319311.409999996</v>
      </c>
      <c r="Q132" s="371">
        <v>46983373.965000004</v>
      </c>
      <c r="R132" s="371">
        <v>46817910.881999999</v>
      </c>
      <c r="S132" s="371">
        <v>35786833.813000001</v>
      </c>
      <c r="T132" s="371">
        <v>48352785.803999998</v>
      </c>
      <c r="U132" s="371">
        <v>48357122.045999996</v>
      </c>
      <c r="V132" s="371">
        <v>39779518.480999999</v>
      </c>
      <c r="W132" s="371">
        <v>38046438.721000001</v>
      </c>
      <c r="X132" s="371">
        <v>34339654.424000002</v>
      </c>
      <c r="Y132" s="371">
        <v>29090841.366</v>
      </c>
      <c r="Z132" s="372">
        <v>12.666666666666666</v>
      </c>
      <c r="AA132" s="123">
        <f t="shared" si="68"/>
        <v>-0.39425618401724816</v>
      </c>
      <c r="AB132" s="345"/>
      <c r="AC132" s="371">
        <v>58244.296000000002</v>
      </c>
      <c r="AD132" s="371">
        <v>50341.510999999999</v>
      </c>
      <c r="AE132" s="373">
        <v>61004.781999999999</v>
      </c>
      <c r="AF132" s="371">
        <v>57943.915000000001</v>
      </c>
      <c r="AG132" s="371">
        <v>64483.133999999998</v>
      </c>
      <c r="AH132" s="371">
        <v>60062.718000000001</v>
      </c>
      <c r="AI132" s="371">
        <v>62315.347000000002</v>
      </c>
      <c r="AJ132" s="371">
        <v>65746.055999999997</v>
      </c>
      <c r="AK132" s="371">
        <v>22076.201000000001</v>
      </c>
      <c r="AL132" s="371">
        <v>8945.1440000000002</v>
      </c>
      <c r="AM132" s="371">
        <v>10657.939</v>
      </c>
      <c r="AN132" s="371">
        <v>8281.6740000000009</v>
      </c>
      <c r="AO132" s="371">
        <v>7179.8860000000004</v>
      </c>
      <c r="AP132" s="371">
        <v>5996.357</v>
      </c>
      <c r="AQ132" s="1072">
        <v>8281.6740000000009</v>
      </c>
      <c r="AR132" s="371">
        <v>4778.7910000000002</v>
      </c>
      <c r="AS132" s="123">
        <f t="shared" si="69"/>
        <v>-0.92166530486085507</v>
      </c>
      <c r="AT132" s="127">
        <v>5562.9279999999999</v>
      </c>
      <c r="AU132" s="123">
        <f t="shared" si="52"/>
        <v>-0.90881160758840185</v>
      </c>
      <c r="AV132" s="123"/>
      <c r="AW132" s="374">
        <f t="shared" si="70"/>
        <v>2.5390416892963934</v>
      </c>
      <c r="AX132" s="374">
        <f t="shared" si="71"/>
        <v>2.6626581937566267</v>
      </c>
      <c r="AY132" s="375">
        <f t="shared" si="72"/>
        <v>2.5405431886246594</v>
      </c>
      <c r="AZ132" s="374">
        <f t="shared" si="73"/>
        <v>2.728058128255213</v>
      </c>
      <c r="BA132" s="374">
        <f t="shared" si="74"/>
        <v>2.8392921203603412</v>
      </c>
      <c r="BB132" s="374">
        <f t="shared" si="75"/>
        <v>2.7104535738092599</v>
      </c>
      <c r="BC132" s="374">
        <f t="shared" si="76"/>
        <v>2.6526552582801508</v>
      </c>
      <c r="BD132" s="374">
        <f t="shared" si="77"/>
        <v>2.8085856357711712</v>
      </c>
      <c r="BE132" s="374">
        <f t="shared" si="78"/>
        <v>1.233761059464308</v>
      </c>
      <c r="BF132" s="374">
        <f t="shared" si="79"/>
        <v>0.36999497965885597</v>
      </c>
      <c r="BG132" s="374">
        <f t="shared" si="80"/>
        <v>0.44080121186126719</v>
      </c>
      <c r="BH132" s="374">
        <f t="shared" si="81"/>
        <v>0.41637879573407105</v>
      </c>
      <c r="BI132" s="374">
        <f t="shared" si="82"/>
        <v>0.37742749341935183</v>
      </c>
      <c r="BJ132" s="374">
        <f t="shared" si="83"/>
        <v>0.34923805149356091</v>
      </c>
      <c r="BK132" s="374">
        <f t="shared" si="84"/>
        <v>0.3285426461116539</v>
      </c>
      <c r="BL132" s="123">
        <f t="shared" si="85"/>
        <v>-0.87068015706927904</v>
      </c>
      <c r="BM132" s="220" t="s">
        <v>324</v>
      </c>
      <c r="BN132" s="220" t="s">
        <v>462</v>
      </c>
      <c r="BO132" s="220"/>
      <c r="BP132" s="220" t="s">
        <v>663</v>
      </c>
      <c r="BQ132" s="221"/>
    </row>
    <row r="133" spans="1:72" s="340" customFormat="1" ht="25.5" x14ac:dyDescent="0.2">
      <c r="A133" s="340">
        <v>132</v>
      </c>
      <c r="B133" s="370">
        <v>148</v>
      </c>
      <c r="C133" s="220"/>
      <c r="D133" s="345"/>
      <c r="E133" s="345">
        <v>3178</v>
      </c>
      <c r="F133" s="345">
        <v>2</v>
      </c>
      <c r="G133" s="220" t="s">
        <v>205</v>
      </c>
      <c r="H133" s="220" t="s">
        <v>9</v>
      </c>
      <c r="I133" s="345">
        <v>3179</v>
      </c>
      <c r="J133" s="220" t="s">
        <v>204</v>
      </c>
      <c r="K133" s="371">
        <v>11551322.199999999</v>
      </c>
      <c r="L133" s="371">
        <v>8936362.6999999993</v>
      </c>
      <c r="M133" s="371">
        <v>10861289.352</v>
      </c>
      <c r="N133" s="371">
        <v>10840789.833000001</v>
      </c>
      <c r="O133" s="371">
        <v>10385043.793</v>
      </c>
      <c r="P133" s="371">
        <v>10141717.539000001</v>
      </c>
      <c r="Q133" s="371">
        <v>9341468.4489999991</v>
      </c>
      <c r="R133" s="371">
        <v>10591355.454</v>
      </c>
      <c r="S133" s="371">
        <v>6149841.3360000001</v>
      </c>
      <c r="T133" s="371">
        <v>2983288.605</v>
      </c>
      <c r="U133" s="371">
        <v>8649696.4509999994</v>
      </c>
      <c r="V133" s="371">
        <v>8724519.0769999996</v>
      </c>
      <c r="W133" s="371">
        <v>870255.89899999998</v>
      </c>
      <c r="X133" s="371">
        <v>0</v>
      </c>
      <c r="Y133" s="371">
        <v>0</v>
      </c>
      <c r="Z133" s="372">
        <v>73.666666666666671</v>
      </c>
      <c r="AA133" s="123">
        <f t="shared" si="68"/>
        <v>-1</v>
      </c>
      <c r="AB133" s="345"/>
      <c r="AC133" s="371">
        <v>16966.203000000001</v>
      </c>
      <c r="AD133" s="371">
        <v>13628.357</v>
      </c>
      <c r="AE133" s="373">
        <v>16741.356</v>
      </c>
      <c r="AF133" s="371">
        <v>16840.8</v>
      </c>
      <c r="AG133" s="371">
        <v>16569.944</v>
      </c>
      <c r="AH133" s="371">
        <v>15458.599</v>
      </c>
      <c r="AI133" s="371">
        <v>14155.087</v>
      </c>
      <c r="AJ133" s="371">
        <v>15785.342000000001</v>
      </c>
      <c r="AK133" s="371">
        <v>9013.3539999999994</v>
      </c>
      <c r="AL133" s="371">
        <v>4521.857</v>
      </c>
      <c r="AM133" s="371">
        <v>13425.342000000001</v>
      </c>
      <c r="AN133" s="371">
        <v>13242.558000000001</v>
      </c>
      <c r="AO133" s="371">
        <v>1232.808</v>
      </c>
      <c r="AP133" s="371">
        <v>0</v>
      </c>
      <c r="AQ133" s="1072">
        <v>13242.558000000001</v>
      </c>
      <c r="AR133" s="371">
        <v>0</v>
      </c>
      <c r="AS133" s="123">
        <f t="shared" si="69"/>
        <v>-1</v>
      </c>
      <c r="AT133" s="127">
        <v>0.96699999999999997</v>
      </c>
      <c r="AU133" s="123">
        <f t="shared" ref="AU133:AU168" si="86">(AT133-AE133)/AE133</f>
        <v>-0.99994223884851374</v>
      </c>
      <c r="AV133" s="123"/>
      <c r="AW133" s="374">
        <f t="shared" si="70"/>
        <v>2.9375343716063953</v>
      </c>
      <c r="AX133" s="374">
        <f t="shared" si="71"/>
        <v>3.0500903908029606</v>
      </c>
      <c r="AY133" s="375">
        <f t="shared" si="72"/>
        <v>3.0827566520759793</v>
      </c>
      <c r="AZ133" s="374">
        <f t="shared" si="73"/>
        <v>3.1069322917294486</v>
      </c>
      <c r="BA133" s="374">
        <f t="shared" si="74"/>
        <v>3.1911168272913608</v>
      </c>
      <c r="BB133" s="374">
        <f t="shared" si="75"/>
        <v>3.0485169677727502</v>
      </c>
      <c r="BC133" s="374">
        <f t="shared" si="76"/>
        <v>3.0305914058972809</v>
      </c>
      <c r="BD133" s="374">
        <f t="shared" si="77"/>
        <v>2.9807973244894552</v>
      </c>
      <c r="BE133" s="374">
        <f t="shared" si="78"/>
        <v>2.9312476558500924</v>
      </c>
      <c r="BF133" s="374">
        <f t="shared" si="79"/>
        <v>3.0314579638197627</v>
      </c>
      <c r="BG133" s="374">
        <f t="shared" si="80"/>
        <v>3.1042342528558637</v>
      </c>
      <c r="BH133" s="374">
        <f t="shared" si="81"/>
        <v>3.0357107098110827</v>
      </c>
      <c r="BI133" s="374">
        <f t="shared" si="82"/>
        <v>2.8332080286191776</v>
      </c>
      <c r="BJ133" s="374">
        <f t="shared" si="83"/>
        <v>0</v>
      </c>
      <c r="BK133" s="374">
        <f t="shared" si="84"/>
        <v>0</v>
      </c>
      <c r="BL133" s="123">
        <f t="shared" si="85"/>
        <v>-1</v>
      </c>
      <c r="BM133" s="220"/>
      <c r="BN133" s="220" t="s">
        <v>579</v>
      </c>
      <c r="BO133" s="220"/>
      <c r="BP133" s="220" t="s">
        <v>654</v>
      </c>
      <c r="BQ133" s="221"/>
    </row>
    <row r="134" spans="1:72" s="340" customFormat="1" ht="114.75" x14ac:dyDescent="0.2">
      <c r="A134" s="340">
        <v>133</v>
      </c>
      <c r="B134" s="370">
        <v>149</v>
      </c>
      <c r="C134" s="220"/>
      <c r="D134" s="345"/>
      <c r="E134" s="345">
        <v>3179</v>
      </c>
      <c r="F134" s="345" t="s">
        <v>351</v>
      </c>
      <c r="G134" s="220" t="s">
        <v>207</v>
      </c>
      <c r="H134" s="220" t="s">
        <v>9</v>
      </c>
      <c r="I134" s="345">
        <v>594</v>
      </c>
      <c r="J134" s="220" t="s">
        <v>206</v>
      </c>
      <c r="K134" s="371">
        <v>49792245.636</v>
      </c>
      <c r="L134" s="371">
        <v>52888604.262999997</v>
      </c>
      <c r="M134" s="371">
        <v>50716945.085500002</v>
      </c>
      <c r="N134" s="371">
        <v>39480755.328999996</v>
      </c>
      <c r="O134" s="371">
        <v>46629200.218000002</v>
      </c>
      <c r="P134" s="371">
        <v>37264664.088500001</v>
      </c>
      <c r="Q134" s="371">
        <v>51992071.338</v>
      </c>
      <c r="R134" s="371">
        <v>49630595.636500001</v>
      </c>
      <c r="S134" s="371">
        <v>52876000.720500007</v>
      </c>
      <c r="T134" s="371">
        <v>47447719.620499998</v>
      </c>
      <c r="U134" s="371">
        <v>49551143.960500002</v>
      </c>
      <c r="V134" s="371">
        <v>57486951.493000001</v>
      </c>
      <c r="W134" s="371">
        <v>46671817.339999996</v>
      </c>
      <c r="X134" s="371">
        <v>40925175.237499997</v>
      </c>
      <c r="Y134" s="371">
        <v>0</v>
      </c>
      <c r="Z134" s="372">
        <v>8</v>
      </c>
      <c r="AA134" s="123">
        <f t="shared" si="68"/>
        <v>-1</v>
      </c>
      <c r="AB134" s="345"/>
      <c r="AC134" s="371">
        <v>84265.057499999995</v>
      </c>
      <c r="AD134" s="371">
        <v>87994.901500000007</v>
      </c>
      <c r="AE134" s="373">
        <v>82123.1155</v>
      </c>
      <c r="AF134" s="371">
        <v>66666.53899999999</v>
      </c>
      <c r="AG134" s="371">
        <v>78761.483999999997</v>
      </c>
      <c r="AH134" s="371">
        <v>63913.825499999999</v>
      </c>
      <c r="AI134" s="371">
        <v>78260.535499999998</v>
      </c>
      <c r="AJ134" s="371">
        <v>72285.462</v>
      </c>
      <c r="AK134" s="371">
        <v>79630.090499999991</v>
      </c>
      <c r="AL134" s="371">
        <v>36352.142</v>
      </c>
      <c r="AM134" s="371">
        <v>853.91799999999989</v>
      </c>
      <c r="AN134" s="371">
        <v>865.21199999999999</v>
      </c>
      <c r="AO134" s="371">
        <v>1655.2535</v>
      </c>
      <c r="AP134" s="371">
        <v>1728.1120000000001</v>
      </c>
      <c r="AQ134" s="1072">
        <f>SUM(600.386+529.652)</f>
        <v>1130.038</v>
      </c>
      <c r="AR134" s="371">
        <v>0</v>
      </c>
      <c r="AS134" s="123">
        <f t="shared" si="69"/>
        <v>-1</v>
      </c>
      <c r="AT134" s="127">
        <v>0</v>
      </c>
      <c r="AU134" s="123">
        <f t="shared" si="86"/>
        <v>-1</v>
      </c>
      <c r="AV134" s="123"/>
      <c r="AW134" s="374">
        <f t="shared" si="70"/>
        <v>3.3846658821539881</v>
      </c>
      <c r="AX134" s="374">
        <f t="shared" si="71"/>
        <v>3.3275561995331304</v>
      </c>
      <c r="AY134" s="375">
        <f t="shared" si="72"/>
        <v>3.2384882552194192</v>
      </c>
      <c r="AZ134" s="374">
        <f t="shared" si="73"/>
        <v>3.3771663406364003</v>
      </c>
      <c r="BA134" s="374">
        <f t="shared" si="74"/>
        <v>3.3782043711569454</v>
      </c>
      <c r="BB134" s="374">
        <f t="shared" si="75"/>
        <v>3.4302644107141713</v>
      </c>
      <c r="BC134" s="374">
        <f t="shared" si="76"/>
        <v>3.0104796168334569</v>
      </c>
      <c r="BD134" s="374">
        <f t="shared" si="77"/>
        <v>2.9129395314707387</v>
      </c>
      <c r="BE134" s="374">
        <f t="shared" si="78"/>
        <v>3.0119558746857882</v>
      </c>
      <c r="BF134" s="374">
        <f t="shared" si="79"/>
        <v>1.5323030185962361</v>
      </c>
      <c r="BG134" s="374">
        <f t="shared" si="80"/>
        <v>3.4466126581485415E-2</v>
      </c>
      <c r="BH134" s="374">
        <f t="shared" si="81"/>
        <v>3.0101161308070199E-2</v>
      </c>
      <c r="BI134" s="374">
        <f t="shared" si="82"/>
        <v>7.0931606881370277E-2</v>
      </c>
      <c r="BJ134" s="374">
        <f t="shared" si="83"/>
        <v>8.445227124728448E-2</v>
      </c>
      <c r="BK134" s="374">
        <f t="shared" si="84"/>
        <v>0</v>
      </c>
      <c r="BL134" s="123">
        <f t="shared" si="85"/>
        <v>-1</v>
      </c>
      <c r="BM134" s="220" t="s">
        <v>322</v>
      </c>
      <c r="BN134" s="220" t="s">
        <v>578</v>
      </c>
      <c r="BO134" s="220"/>
      <c r="BP134" s="220" t="s">
        <v>657</v>
      </c>
      <c r="BQ134" s="221"/>
    </row>
    <row r="135" spans="1:72" s="340" customFormat="1" ht="76.5" x14ac:dyDescent="0.2">
      <c r="A135" s="340">
        <v>134</v>
      </c>
      <c r="B135" s="370">
        <v>150</v>
      </c>
      <c r="C135" s="220"/>
      <c r="D135" s="345"/>
      <c r="E135" s="345">
        <v>8226</v>
      </c>
      <c r="F135" s="345">
        <v>1</v>
      </c>
      <c r="G135" s="220" t="s">
        <v>301</v>
      </c>
      <c r="H135" s="220" t="s">
        <v>9</v>
      </c>
      <c r="I135" s="345">
        <v>1010</v>
      </c>
      <c r="J135" s="220" t="s">
        <v>300</v>
      </c>
      <c r="K135" s="371">
        <v>34881392.109999999</v>
      </c>
      <c r="L135" s="371">
        <v>38617016.667999998</v>
      </c>
      <c r="M135" s="371">
        <v>32977678.210999999</v>
      </c>
      <c r="N135" s="371">
        <v>36352653.581</v>
      </c>
      <c r="O135" s="371">
        <v>31220641.510000002</v>
      </c>
      <c r="P135" s="371">
        <v>28510284.607000001</v>
      </c>
      <c r="Q135" s="371">
        <v>27498504.978999998</v>
      </c>
      <c r="R135" s="371">
        <v>28314056.131999999</v>
      </c>
      <c r="S135" s="371">
        <v>25003411.75</v>
      </c>
      <c r="T135" s="371">
        <v>27647162.443</v>
      </c>
      <c r="U135" s="371">
        <v>18977838.916000001</v>
      </c>
      <c r="V135" s="371">
        <v>26130919.239999998</v>
      </c>
      <c r="W135" s="371">
        <v>25114795.791000001</v>
      </c>
      <c r="X135" s="371">
        <v>29469740.627999999</v>
      </c>
      <c r="Y135" s="371">
        <v>30639564.732999999</v>
      </c>
      <c r="Z135" s="372">
        <v>27.666666666666668</v>
      </c>
      <c r="AA135" s="123">
        <f t="shared" si="68"/>
        <v>-7.089988152107389E-2</v>
      </c>
      <c r="AB135" s="345"/>
      <c r="AC135" s="371">
        <v>44908.409</v>
      </c>
      <c r="AD135" s="371">
        <v>49002.839</v>
      </c>
      <c r="AE135" s="373">
        <v>42017.942999999999</v>
      </c>
      <c r="AF135" s="371">
        <v>45432.760999999999</v>
      </c>
      <c r="AG135" s="371">
        <v>40982.142999999996</v>
      </c>
      <c r="AH135" s="371">
        <v>37320.097999999998</v>
      </c>
      <c r="AI135" s="371">
        <v>32372.645</v>
      </c>
      <c r="AJ135" s="371">
        <v>34088.942999999999</v>
      </c>
      <c r="AK135" s="371">
        <v>30004.107</v>
      </c>
      <c r="AL135" s="371">
        <v>32746.417000000001</v>
      </c>
      <c r="AM135" s="371">
        <v>11806.337</v>
      </c>
      <c r="AN135" s="371">
        <v>9290.2260000000006</v>
      </c>
      <c r="AO135" s="371">
        <v>1910.8240000000001</v>
      </c>
      <c r="AP135" s="371">
        <v>1686.28</v>
      </c>
      <c r="AQ135" s="1072">
        <v>9290.2260000000006</v>
      </c>
      <c r="AR135" s="371">
        <v>4445.2889999999998</v>
      </c>
      <c r="AS135" s="123">
        <f t="shared" si="69"/>
        <v>-0.8942049828569667</v>
      </c>
      <c r="AT135" s="127">
        <v>1689.973</v>
      </c>
      <c r="AU135" s="123">
        <f t="shared" si="86"/>
        <v>-0.9597797302928418</v>
      </c>
      <c r="AV135" s="123"/>
      <c r="AW135" s="374">
        <f t="shared" si="70"/>
        <v>2.5749206831183438</v>
      </c>
      <c r="AX135" s="374">
        <f t="shared" si="71"/>
        <v>2.5378883833150279</v>
      </c>
      <c r="AY135" s="375">
        <f t="shared" si="72"/>
        <v>2.5482656923970191</v>
      </c>
      <c r="AZ135" s="374">
        <f t="shared" si="73"/>
        <v>2.4995567874443032</v>
      </c>
      <c r="BA135" s="374">
        <f t="shared" si="74"/>
        <v>2.6253235691440473</v>
      </c>
      <c r="BB135" s="374">
        <f t="shared" si="75"/>
        <v>2.6180095017947989</v>
      </c>
      <c r="BC135" s="374">
        <f t="shared" si="76"/>
        <v>2.3545021829166548</v>
      </c>
      <c r="BD135" s="374">
        <f t="shared" si="77"/>
        <v>2.4079166079969259</v>
      </c>
      <c r="BE135" s="374">
        <f t="shared" si="78"/>
        <v>2.400001031859182</v>
      </c>
      <c r="BF135" s="374">
        <f t="shared" si="79"/>
        <v>2.3688808620062263</v>
      </c>
      <c r="BG135" s="374">
        <f t="shared" si="80"/>
        <v>1.2442235443411009</v>
      </c>
      <c r="BH135" s="374">
        <f t="shared" si="81"/>
        <v>0.71105236786151427</v>
      </c>
      <c r="BI135" s="374">
        <f t="shared" si="82"/>
        <v>0.15216719386464231</v>
      </c>
      <c r="BJ135" s="374">
        <f t="shared" si="83"/>
        <v>0.11444145513773675</v>
      </c>
      <c r="BK135" s="374">
        <f t="shared" si="84"/>
        <v>0.29016658942365792</v>
      </c>
      <c r="BL135" s="123">
        <f t="shared" si="85"/>
        <v>-0.88613173646319676</v>
      </c>
      <c r="BM135" s="220" t="s">
        <v>321</v>
      </c>
      <c r="BN135" s="220" t="s">
        <v>580</v>
      </c>
      <c r="BO135" s="220"/>
      <c r="BP135" s="220" t="s">
        <v>656</v>
      </c>
      <c r="BQ135" s="221"/>
    </row>
    <row r="136" spans="1:72" s="340" customFormat="1" ht="102" x14ac:dyDescent="0.2">
      <c r="A136" s="340">
        <v>135</v>
      </c>
      <c r="B136" s="370">
        <v>151</v>
      </c>
      <c r="C136" s="220" t="s">
        <v>210</v>
      </c>
      <c r="D136" s="345">
        <v>45</v>
      </c>
      <c r="E136" s="345">
        <v>3297</v>
      </c>
      <c r="F136" s="345" t="s">
        <v>368</v>
      </c>
      <c r="G136" s="220" t="s">
        <v>209</v>
      </c>
      <c r="H136" s="220" t="s">
        <v>9</v>
      </c>
      <c r="I136" s="345">
        <v>2866</v>
      </c>
      <c r="J136" s="220" t="s">
        <v>208</v>
      </c>
      <c r="K136" s="371">
        <v>21016059.388</v>
      </c>
      <c r="L136" s="371">
        <v>18899717.453000002</v>
      </c>
      <c r="M136" s="371">
        <v>20551602.026999999</v>
      </c>
      <c r="N136" s="371">
        <v>20967243.002999999</v>
      </c>
      <c r="O136" s="371">
        <v>25169758.635000002</v>
      </c>
      <c r="P136" s="371">
        <v>25165623.166000001</v>
      </c>
      <c r="Q136" s="371">
        <v>23433796.232000001</v>
      </c>
      <c r="R136" s="371">
        <v>18992557.147999998</v>
      </c>
      <c r="S136" s="371">
        <v>21913743.377</v>
      </c>
      <c r="T136" s="371">
        <v>14149018.705</v>
      </c>
      <c r="U136" s="371">
        <v>21064731.092</v>
      </c>
      <c r="V136" s="371">
        <v>19854068.633000001</v>
      </c>
      <c r="W136" s="371">
        <v>18293132.719999999</v>
      </c>
      <c r="X136" s="371">
        <v>17189591.239</v>
      </c>
      <c r="Y136" s="371">
        <v>20180375.780000001</v>
      </c>
      <c r="Z136" s="372">
        <v>64.5</v>
      </c>
      <c r="AA136" s="123">
        <f t="shared" si="68"/>
        <v>-1.806312941016925E-2</v>
      </c>
      <c r="AB136" s="345"/>
      <c r="AC136" s="371">
        <v>16125.787</v>
      </c>
      <c r="AD136" s="371">
        <v>16015.963</v>
      </c>
      <c r="AE136" s="373">
        <v>18124.752</v>
      </c>
      <c r="AF136" s="371">
        <v>17351.178</v>
      </c>
      <c r="AG136" s="371">
        <v>21354.17</v>
      </c>
      <c r="AH136" s="371">
        <v>20182.587</v>
      </c>
      <c r="AI136" s="371">
        <v>18638.992999999999</v>
      </c>
      <c r="AJ136" s="371">
        <v>15076.156999999999</v>
      </c>
      <c r="AK136" s="371">
        <v>17870.651000000002</v>
      </c>
      <c r="AL136" s="371">
        <v>12366.017</v>
      </c>
      <c r="AM136" s="371">
        <v>9361.8909999999996</v>
      </c>
      <c r="AN136" s="371">
        <v>1904.221</v>
      </c>
      <c r="AO136" s="371">
        <v>2242.8110000000001</v>
      </c>
      <c r="AP136" s="371">
        <v>2663.9679999999998</v>
      </c>
      <c r="AQ136" s="1072">
        <v>1904.221</v>
      </c>
      <c r="AR136" s="371">
        <v>3236.7860000000001</v>
      </c>
      <c r="AS136" s="123">
        <f t="shared" si="69"/>
        <v>-0.82141625993006695</v>
      </c>
      <c r="AT136" s="127">
        <v>258.52600000000001</v>
      </c>
      <c r="AU136" s="123">
        <f t="shared" si="86"/>
        <v>-0.98573630138497881</v>
      </c>
      <c r="AV136" s="123"/>
      <c r="AW136" s="374">
        <f t="shared" si="70"/>
        <v>1.5346156672175844</v>
      </c>
      <c r="AX136" s="374">
        <f t="shared" si="71"/>
        <v>1.6948362365552447</v>
      </c>
      <c r="AY136" s="375">
        <f t="shared" si="72"/>
        <v>1.7638286276844322</v>
      </c>
      <c r="AZ136" s="374">
        <f t="shared" si="73"/>
        <v>1.6550748229051753</v>
      </c>
      <c r="BA136" s="374">
        <f t="shared" si="74"/>
        <v>1.6968116627313059</v>
      </c>
      <c r="BB136" s="374">
        <f t="shared" si="75"/>
        <v>1.603980705494126</v>
      </c>
      <c r="BC136" s="374">
        <f t="shared" si="76"/>
        <v>1.5907787893578711</v>
      </c>
      <c r="BD136" s="374">
        <f t="shared" si="77"/>
        <v>1.5875857982175494</v>
      </c>
      <c r="BE136" s="374">
        <f t="shared" si="78"/>
        <v>1.6309993863263446</v>
      </c>
      <c r="BF136" s="374">
        <f t="shared" si="79"/>
        <v>1.7479681464595251</v>
      </c>
      <c r="BG136" s="374">
        <f t="shared" si="80"/>
        <v>0.88886878822350357</v>
      </c>
      <c r="BH136" s="374">
        <f t="shared" si="81"/>
        <v>0.19182174044013742</v>
      </c>
      <c r="BI136" s="374">
        <f t="shared" si="82"/>
        <v>0.24520797332300776</v>
      </c>
      <c r="BJ136" s="374">
        <f t="shared" si="83"/>
        <v>0.30995129121580856</v>
      </c>
      <c r="BK136" s="374">
        <f t="shared" si="84"/>
        <v>0.32078550323209093</v>
      </c>
      <c r="BL136" s="123">
        <f t="shared" si="85"/>
        <v>-0.81813113916105296</v>
      </c>
      <c r="BM136" s="220" t="s">
        <v>321</v>
      </c>
      <c r="BN136" s="220" t="s">
        <v>581</v>
      </c>
      <c r="BO136" s="220" t="s">
        <v>749</v>
      </c>
      <c r="BP136" s="220"/>
      <c r="BQ136" s="221"/>
    </row>
    <row r="137" spans="1:72" s="340" customFormat="1" ht="102" x14ac:dyDescent="0.2">
      <c r="A137" s="340">
        <v>136</v>
      </c>
      <c r="B137" s="370">
        <v>152</v>
      </c>
      <c r="C137" s="220"/>
      <c r="D137" s="345"/>
      <c r="E137" s="345"/>
      <c r="F137" s="345" t="s">
        <v>369</v>
      </c>
      <c r="G137" s="220"/>
      <c r="H137" s="220"/>
      <c r="I137" s="345">
        <v>3935</v>
      </c>
      <c r="J137" s="220" t="s">
        <v>211</v>
      </c>
      <c r="K137" s="371">
        <v>19986768.809999999</v>
      </c>
      <c r="L137" s="371">
        <v>21772841.313999999</v>
      </c>
      <c r="M137" s="371">
        <v>20554208.213</v>
      </c>
      <c r="N137" s="371">
        <v>19328463.631999999</v>
      </c>
      <c r="O137" s="371">
        <v>20869345.537999999</v>
      </c>
      <c r="P137" s="371">
        <v>21681170.223999999</v>
      </c>
      <c r="Q137" s="371">
        <v>17239690.749000002</v>
      </c>
      <c r="R137" s="371">
        <v>19842263.888</v>
      </c>
      <c r="S137" s="371">
        <v>21899718.232999999</v>
      </c>
      <c r="T137" s="371">
        <v>18079710.958000001</v>
      </c>
      <c r="U137" s="371">
        <v>20202203.916000001</v>
      </c>
      <c r="V137" s="371">
        <v>21750199.368999999</v>
      </c>
      <c r="W137" s="371">
        <v>21433920.008000001</v>
      </c>
      <c r="X137" s="371">
        <v>12802201.141000001</v>
      </c>
      <c r="Y137" s="371">
        <v>17818173.962000001</v>
      </c>
      <c r="Z137" s="372">
        <v>78</v>
      </c>
      <c r="AA137" s="123">
        <f t="shared" si="68"/>
        <v>-0.13311309405095587</v>
      </c>
      <c r="AB137" s="345"/>
      <c r="AC137" s="371">
        <v>15058.199000000001</v>
      </c>
      <c r="AD137" s="371">
        <v>18909.141</v>
      </c>
      <c r="AE137" s="373">
        <v>18253.284</v>
      </c>
      <c r="AF137" s="371">
        <v>15717.716</v>
      </c>
      <c r="AG137" s="371">
        <v>18066.962</v>
      </c>
      <c r="AH137" s="371">
        <v>17591.388999999999</v>
      </c>
      <c r="AI137" s="371">
        <v>14158.075000000001</v>
      </c>
      <c r="AJ137" s="371">
        <v>15862.696</v>
      </c>
      <c r="AK137" s="371">
        <v>17600.522000000001</v>
      </c>
      <c r="AL137" s="371">
        <v>15626.011</v>
      </c>
      <c r="AM137" s="371">
        <v>8877.1540000000005</v>
      </c>
      <c r="AN137" s="371">
        <v>1979.2909999999999</v>
      </c>
      <c r="AO137" s="371">
        <v>1288.549</v>
      </c>
      <c r="AP137" s="371">
        <v>2884.009</v>
      </c>
      <c r="AQ137" s="1072">
        <v>1979.2909999999999</v>
      </c>
      <c r="AR137" s="371">
        <v>3310.6280000000002</v>
      </c>
      <c r="AS137" s="123">
        <f t="shared" si="69"/>
        <v>-0.81862836298388819</v>
      </c>
      <c r="AT137" s="127">
        <v>310.90199999999999</v>
      </c>
      <c r="AU137" s="123">
        <f t="shared" si="86"/>
        <v>-0.98296733891830101</v>
      </c>
      <c r="AV137" s="123"/>
      <c r="AW137" s="374">
        <f t="shared" si="70"/>
        <v>1.5068167489350173</v>
      </c>
      <c r="AX137" s="374">
        <f t="shared" si="71"/>
        <v>1.736947486761075</v>
      </c>
      <c r="AY137" s="375">
        <f t="shared" si="72"/>
        <v>1.7761116177129388</v>
      </c>
      <c r="AZ137" s="374">
        <f t="shared" si="73"/>
        <v>1.6263802751479861</v>
      </c>
      <c r="BA137" s="374">
        <f t="shared" si="74"/>
        <v>1.7314354172825139</v>
      </c>
      <c r="BB137" s="374">
        <f t="shared" si="75"/>
        <v>1.6227342729431817</v>
      </c>
      <c r="BC137" s="374">
        <f t="shared" si="76"/>
        <v>1.6424975605576042</v>
      </c>
      <c r="BD137" s="374">
        <f t="shared" si="77"/>
        <v>1.5988796530010145</v>
      </c>
      <c r="BE137" s="374">
        <f t="shared" si="78"/>
        <v>1.607374287900958</v>
      </c>
      <c r="BF137" s="374">
        <f t="shared" si="79"/>
        <v>1.7285686741674069</v>
      </c>
      <c r="BG137" s="374">
        <f t="shared" si="80"/>
        <v>0.87883025405652471</v>
      </c>
      <c r="BH137" s="374">
        <f t="shared" si="81"/>
        <v>0.18200210181255005</v>
      </c>
      <c r="BI137" s="374">
        <f t="shared" si="82"/>
        <v>0.12023456274158546</v>
      </c>
      <c r="BJ137" s="374">
        <f t="shared" si="83"/>
        <v>0.45054892799078849</v>
      </c>
      <c r="BK137" s="374">
        <f t="shared" si="84"/>
        <v>0.37160126588284792</v>
      </c>
      <c r="BL137" s="123">
        <f t="shared" si="85"/>
        <v>-0.79077820212597283</v>
      </c>
      <c r="BM137" s="220" t="s">
        <v>321</v>
      </c>
      <c r="BN137" s="220" t="s">
        <v>582</v>
      </c>
      <c r="BO137" s="220" t="s">
        <v>750</v>
      </c>
      <c r="BP137" s="220"/>
      <c r="BQ137" s="221"/>
    </row>
    <row r="138" spans="1:72" s="340" customFormat="1" ht="102" x14ac:dyDescent="0.2">
      <c r="A138" s="340">
        <v>137</v>
      </c>
      <c r="B138" s="370">
        <v>153</v>
      </c>
      <c r="C138" s="220"/>
      <c r="D138" s="345"/>
      <c r="E138" s="345">
        <v>3298</v>
      </c>
      <c r="F138" s="345" t="s">
        <v>370</v>
      </c>
      <c r="G138" s="220" t="s">
        <v>213</v>
      </c>
      <c r="H138" s="220" t="s">
        <v>9</v>
      </c>
      <c r="I138" s="345">
        <v>2712</v>
      </c>
      <c r="J138" s="220" t="s">
        <v>212</v>
      </c>
      <c r="K138" s="371">
        <v>45786893.353</v>
      </c>
      <c r="L138" s="371">
        <v>40901182.979999997</v>
      </c>
      <c r="M138" s="371">
        <v>45772402.527000003</v>
      </c>
      <c r="N138" s="371">
        <v>35772859.273999996</v>
      </c>
      <c r="O138" s="371">
        <v>35144547.050999999</v>
      </c>
      <c r="P138" s="371">
        <v>48143964.472000003</v>
      </c>
      <c r="Q138" s="371">
        <v>45684169.402000003</v>
      </c>
      <c r="R138" s="371">
        <v>33986641.465999998</v>
      </c>
      <c r="S138" s="371">
        <v>34997030.744000003</v>
      </c>
      <c r="T138" s="371">
        <v>33792143.638999999</v>
      </c>
      <c r="U138" s="371">
        <v>32926098.289000001</v>
      </c>
      <c r="V138" s="371">
        <v>26036850.68</v>
      </c>
      <c r="W138" s="371">
        <v>33933557.901000001</v>
      </c>
      <c r="X138" s="371">
        <v>29938811.204999998</v>
      </c>
      <c r="Y138" s="371">
        <v>33837573.689999998</v>
      </c>
      <c r="Z138" s="372">
        <v>55.333333333333336</v>
      </c>
      <c r="AA138" s="123">
        <f t="shared" si="68"/>
        <v>-0.26074289698820041</v>
      </c>
      <c r="AB138" s="345"/>
      <c r="AC138" s="371">
        <v>24204.976999999999</v>
      </c>
      <c r="AD138" s="371">
        <v>22788.560000000001</v>
      </c>
      <c r="AE138" s="373">
        <v>25544.233</v>
      </c>
      <c r="AF138" s="371">
        <v>20008.187000000002</v>
      </c>
      <c r="AG138" s="371">
        <v>20718.396000000001</v>
      </c>
      <c r="AH138" s="371">
        <v>28062.510999999999</v>
      </c>
      <c r="AI138" s="371">
        <v>28147.487000000001</v>
      </c>
      <c r="AJ138" s="371">
        <v>22494.206999999999</v>
      </c>
      <c r="AK138" s="371">
        <v>22923.312999999998</v>
      </c>
      <c r="AL138" s="371">
        <v>16919.866999999998</v>
      </c>
      <c r="AM138" s="371">
        <v>946.904</v>
      </c>
      <c r="AN138" s="371">
        <v>606.80499999999995</v>
      </c>
      <c r="AO138" s="371">
        <v>1030.797</v>
      </c>
      <c r="AP138" s="371">
        <v>908.03</v>
      </c>
      <c r="AQ138" s="1072">
        <v>606.80499999999995</v>
      </c>
      <c r="AR138" s="371">
        <v>1933.41</v>
      </c>
      <c r="AS138" s="123">
        <f t="shared" si="69"/>
        <v>-0.92431129171112714</v>
      </c>
      <c r="AT138" s="127">
        <v>1682.5740000000001</v>
      </c>
      <c r="AU138" s="123">
        <f t="shared" si="86"/>
        <v>-0.93413096412015972</v>
      </c>
      <c r="AV138" s="123"/>
      <c r="AW138" s="374">
        <f t="shared" ref="AW138:AW168" si="87">IF(K138=0,0,AC138*2000/K138)</f>
        <v>1.0572884608435251</v>
      </c>
      <c r="AX138" s="374">
        <f t="shared" ref="AX138:AX168" si="88">IF(L138=0,0,AD138*2000/L138)</f>
        <v>1.1143227818688388</v>
      </c>
      <c r="AY138" s="375">
        <f t="shared" ref="AY138:AY168" si="89">IF(M138=0,0,AE138*2000/M138)</f>
        <v>1.1161412375036286</v>
      </c>
      <c r="AZ138" s="374">
        <f t="shared" ref="AZ138:AZ168" si="90">IF(N138=0,0,AF138*2000/N138)</f>
        <v>1.1186238621156075</v>
      </c>
      <c r="BA138" s="374">
        <f t="shared" ref="BA138:BA168" si="91">IF(O138=0,0,AG138*2000/O138)</f>
        <v>1.1790390110838251</v>
      </c>
      <c r="BB138" s="374">
        <f t="shared" ref="BB138:BB168" si="92">IF(P138=0,0,AH138*2000/P138)</f>
        <v>1.1657748300442041</v>
      </c>
      <c r="BC138" s="374">
        <f t="shared" ref="BC138:BC168" si="93">IF(Q138=0,0,AI138*2000/Q138)</f>
        <v>1.2322643650282818</v>
      </c>
      <c r="BD138" s="374">
        <f t="shared" ref="BD138:BD168" si="94">IF(R138=0,0,AJ138*2000/R138)</f>
        <v>1.3237087296491505</v>
      </c>
      <c r="BE138" s="374">
        <f t="shared" ref="BE138:BE168" si="95">IF(S138=0,0,AK138*2000/S138)</f>
        <v>1.3100147362604493</v>
      </c>
      <c r="BF138" s="374">
        <f t="shared" ref="BF138:BF168" si="96">IF(T138=0,0,AL138*2000/T138)</f>
        <v>1.0014083261928692</v>
      </c>
      <c r="BG138" s="374">
        <f t="shared" ref="BG138:BG168" si="97">IF(U138=0,0,AM138*2000/U138)</f>
        <v>5.7516927252588751E-2</v>
      </c>
      <c r="BH138" s="374">
        <f t="shared" ref="BH138:BH168" si="98">IF(V138=0,0,AN138*2000/V138)</f>
        <v>4.6611243998577176E-2</v>
      </c>
      <c r="BI138" s="374">
        <f t="shared" ref="BI138:BI168" si="99">IF(W138=0,0,AO138*2000/W138)</f>
        <v>6.0753841551617734E-2</v>
      </c>
      <c r="BJ138" s="374">
        <f t="shared" ref="BJ138:BJ168" si="100">IF(X138=0,0,AP138*2000/X138)</f>
        <v>6.065905514968159E-2</v>
      </c>
      <c r="BK138" s="374">
        <f t="shared" ref="BK138:BK168" si="101">IF(Y138=0,0,AR138*2000/Y138)</f>
        <v>0.11427592401942104</v>
      </c>
      <c r="BL138" s="123">
        <f t="shared" si="85"/>
        <v>-0.89761517612680308</v>
      </c>
      <c r="BM138" s="220" t="s">
        <v>321</v>
      </c>
      <c r="BN138" s="220" t="s">
        <v>583</v>
      </c>
      <c r="BO138" s="220" t="s">
        <v>751</v>
      </c>
      <c r="BP138" s="220"/>
      <c r="BQ138" s="221"/>
    </row>
    <row r="139" spans="1:72" s="340" customFormat="1" ht="140.25" x14ac:dyDescent="0.25">
      <c r="A139" s="340">
        <v>138</v>
      </c>
      <c r="B139" s="370">
        <v>154</v>
      </c>
      <c r="C139" s="220"/>
      <c r="D139" s="345"/>
      <c r="E139" s="345">
        <v>3319</v>
      </c>
      <c r="F139" s="345">
        <v>4</v>
      </c>
      <c r="G139" s="220" t="s">
        <v>215</v>
      </c>
      <c r="H139" s="220" t="s">
        <v>9</v>
      </c>
      <c r="I139" s="345">
        <v>6113</v>
      </c>
      <c r="J139" s="220" t="s">
        <v>216</v>
      </c>
      <c r="K139" s="371">
        <v>10237298.483999999</v>
      </c>
      <c r="L139" s="371">
        <v>8275459.3760000002</v>
      </c>
      <c r="M139" s="371">
        <v>11114611.643999999</v>
      </c>
      <c r="N139" s="371">
        <v>13486412.092</v>
      </c>
      <c r="O139" s="371">
        <v>10724866.779999999</v>
      </c>
      <c r="P139" s="371">
        <v>12385353.763</v>
      </c>
      <c r="Q139" s="371">
        <v>11589522.069</v>
      </c>
      <c r="R139" s="371">
        <v>11537922.909</v>
      </c>
      <c r="S139" s="371">
        <v>8355666.4239999996</v>
      </c>
      <c r="T139" s="371">
        <v>1418487.4720000001</v>
      </c>
      <c r="U139" s="371">
        <v>3021872.6639999999</v>
      </c>
      <c r="V139" s="371">
        <v>2495914.1970000002</v>
      </c>
      <c r="W139" s="371">
        <v>1644699.3859999999</v>
      </c>
      <c r="X139" s="371">
        <v>0</v>
      </c>
      <c r="Y139" s="371">
        <v>0</v>
      </c>
      <c r="Z139" s="372">
        <v>88.5</v>
      </c>
      <c r="AA139" s="123">
        <f t="shared" si="68"/>
        <v>-1</v>
      </c>
      <c r="AB139" s="345"/>
      <c r="AC139" s="371">
        <v>8955.19</v>
      </c>
      <c r="AD139" s="371">
        <v>8603.3220000000001</v>
      </c>
      <c r="AE139" s="373">
        <v>12168.842000000001</v>
      </c>
      <c r="AF139" s="371">
        <v>14627.027</v>
      </c>
      <c r="AG139" s="371">
        <v>11145.064</v>
      </c>
      <c r="AH139" s="371">
        <v>13834.241</v>
      </c>
      <c r="AI139" s="371">
        <v>13067.782999999999</v>
      </c>
      <c r="AJ139" s="371">
        <v>12354.361999999999</v>
      </c>
      <c r="AK139" s="371">
        <v>9120.7160000000003</v>
      </c>
      <c r="AL139" s="371">
        <v>1699.4949999999999</v>
      </c>
      <c r="AM139" s="371">
        <v>4061.942</v>
      </c>
      <c r="AN139" s="371">
        <v>3308.0219999999999</v>
      </c>
      <c r="AO139" s="371">
        <v>1931.31</v>
      </c>
      <c r="AP139" s="371">
        <v>0</v>
      </c>
      <c r="AQ139" s="1072">
        <v>3308.0219999999999</v>
      </c>
      <c r="AR139" s="371">
        <v>0</v>
      </c>
      <c r="AS139" s="123">
        <f t="shared" si="69"/>
        <v>-1</v>
      </c>
      <c r="AT139" s="127">
        <v>0</v>
      </c>
      <c r="AU139" s="123">
        <f t="shared" si="86"/>
        <v>-1</v>
      </c>
      <c r="AV139" s="123"/>
      <c r="AW139" s="374">
        <f t="shared" si="87"/>
        <v>1.7495221056602339</v>
      </c>
      <c r="AX139" s="374">
        <f t="shared" si="88"/>
        <v>2.0792373230544392</v>
      </c>
      <c r="AY139" s="375">
        <f t="shared" si="89"/>
        <v>2.1897016989467386</v>
      </c>
      <c r="AZ139" s="374">
        <f t="shared" si="90"/>
        <v>2.1691502380646668</v>
      </c>
      <c r="BA139" s="374">
        <f t="shared" si="91"/>
        <v>2.0783594292814143</v>
      </c>
      <c r="BB139" s="374">
        <f t="shared" si="92"/>
        <v>2.2339678405195666</v>
      </c>
      <c r="BC139" s="374">
        <f t="shared" si="93"/>
        <v>2.2551030011762254</v>
      </c>
      <c r="BD139" s="374">
        <f t="shared" si="94"/>
        <v>2.1415227155596868</v>
      </c>
      <c r="BE139" s="374">
        <f t="shared" si="95"/>
        <v>2.1831211389201814</v>
      </c>
      <c r="BF139" s="374">
        <f t="shared" si="96"/>
        <v>2.3962072750685528</v>
      </c>
      <c r="BG139" s="374">
        <f t="shared" si="97"/>
        <v>2.6883607958670757</v>
      </c>
      <c r="BH139" s="374">
        <f t="shared" si="98"/>
        <v>2.65074977655572</v>
      </c>
      <c r="BI139" s="374">
        <f t="shared" si="99"/>
        <v>2.3485264437254432</v>
      </c>
      <c r="BJ139" s="374">
        <f t="shared" si="100"/>
        <v>0</v>
      </c>
      <c r="BK139" s="374">
        <f t="shared" si="101"/>
        <v>0</v>
      </c>
      <c r="BL139" s="123">
        <f t="shared" si="85"/>
        <v>-1</v>
      </c>
      <c r="BM139" s="220"/>
      <c r="BN139" s="220" t="s">
        <v>504</v>
      </c>
      <c r="BO139" s="220" t="s">
        <v>752</v>
      </c>
      <c r="BP139" s="220"/>
      <c r="BQ139" s="221"/>
      <c r="BT139" s="20"/>
    </row>
    <row r="140" spans="1:72" s="340" customFormat="1" ht="140.25" x14ac:dyDescent="0.25">
      <c r="A140" s="340">
        <v>139</v>
      </c>
      <c r="B140" s="370">
        <v>155</v>
      </c>
      <c r="C140" s="220"/>
      <c r="D140" s="345"/>
      <c r="E140" s="345"/>
      <c r="F140" s="345">
        <v>3</v>
      </c>
      <c r="G140" s="220"/>
      <c r="H140" s="220"/>
      <c r="I140" s="345">
        <v>8226</v>
      </c>
      <c r="J140" s="220" t="s">
        <v>214</v>
      </c>
      <c r="K140" s="371">
        <v>10953670.891000001</v>
      </c>
      <c r="L140" s="371">
        <v>8418709.7219999991</v>
      </c>
      <c r="M140" s="371">
        <v>10289773.32</v>
      </c>
      <c r="N140" s="371">
        <v>10559777.749</v>
      </c>
      <c r="O140" s="371">
        <v>10870295.158</v>
      </c>
      <c r="P140" s="371">
        <v>10073644.218</v>
      </c>
      <c r="Q140" s="371">
        <v>11296004.062000001</v>
      </c>
      <c r="R140" s="371">
        <v>9383831.0549999997</v>
      </c>
      <c r="S140" s="371">
        <v>7212947.7580000004</v>
      </c>
      <c r="T140" s="371">
        <v>1263428.1410000001</v>
      </c>
      <c r="U140" s="371">
        <v>4504231.8909999998</v>
      </c>
      <c r="V140" s="371">
        <v>2347800.0260000001</v>
      </c>
      <c r="W140" s="371">
        <v>1973105.2320000001</v>
      </c>
      <c r="X140" s="371">
        <v>0</v>
      </c>
      <c r="Y140" s="371">
        <v>0</v>
      </c>
      <c r="Z140" s="372">
        <v>100</v>
      </c>
      <c r="AA140" s="123">
        <f t="shared" si="68"/>
        <v>-1</v>
      </c>
      <c r="AB140" s="345"/>
      <c r="AC140" s="371">
        <v>9698.0349999999999</v>
      </c>
      <c r="AD140" s="371">
        <v>8704.348</v>
      </c>
      <c r="AE140" s="373">
        <v>11394.44</v>
      </c>
      <c r="AF140" s="371">
        <v>10653.963</v>
      </c>
      <c r="AG140" s="371">
        <v>11550.995000000001</v>
      </c>
      <c r="AH140" s="371">
        <v>11182.648999999999</v>
      </c>
      <c r="AI140" s="371">
        <v>13126.995000000001</v>
      </c>
      <c r="AJ140" s="371">
        <v>10236.609</v>
      </c>
      <c r="AK140" s="371">
        <v>7740.9679999999998</v>
      </c>
      <c r="AL140" s="371">
        <v>1464.383</v>
      </c>
      <c r="AM140" s="371">
        <v>5989.7380000000003</v>
      </c>
      <c r="AN140" s="371">
        <v>3188.81</v>
      </c>
      <c r="AO140" s="371">
        <v>2298.3110000000001</v>
      </c>
      <c r="AP140" s="371">
        <v>0</v>
      </c>
      <c r="AQ140" s="1072">
        <v>3188.81</v>
      </c>
      <c r="AR140" s="371">
        <v>0</v>
      </c>
      <c r="AS140" s="123">
        <f t="shared" si="69"/>
        <v>-1</v>
      </c>
      <c r="AT140" s="127">
        <v>0</v>
      </c>
      <c r="AU140" s="123">
        <f t="shared" si="86"/>
        <v>-1</v>
      </c>
      <c r="AV140" s="123"/>
      <c r="AW140" s="374">
        <f t="shared" si="87"/>
        <v>1.7707369696433577</v>
      </c>
      <c r="AX140" s="374">
        <f t="shared" si="88"/>
        <v>2.0678579705043312</v>
      </c>
      <c r="AY140" s="375">
        <f t="shared" si="89"/>
        <v>2.2147115676208111</v>
      </c>
      <c r="AZ140" s="374">
        <f t="shared" si="90"/>
        <v>2.0178384911574336</v>
      </c>
      <c r="BA140" s="374">
        <f t="shared" si="91"/>
        <v>2.1252403604697041</v>
      </c>
      <c r="BB140" s="374">
        <f t="shared" si="92"/>
        <v>2.220179461970353</v>
      </c>
      <c r="BC140" s="374">
        <f t="shared" si="93"/>
        <v>2.3241838313708634</v>
      </c>
      <c r="BD140" s="374">
        <f t="shared" si="94"/>
        <v>2.1817547524037346</v>
      </c>
      <c r="BE140" s="374">
        <f t="shared" si="95"/>
        <v>2.1464090021764997</v>
      </c>
      <c r="BF140" s="374">
        <f t="shared" si="96"/>
        <v>2.3181104686190457</v>
      </c>
      <c r="BG140" s="374">
        <f t="shared" si="97"/>
        <v>2.6596046317989184</v>
      </c>
      <c r="BH140" s="374">
        <f t="shared" si="98"/>
        <v>2.7164238561091145</v>
      </c>
      <c r="BI140" s="374">
        <f t="shared" si="99"/>
        <v>2.3296385440834917</v>
      </c>
      <c r="BJ140" s="374">
        <f t="shared" si="100"/>
        <v>0</v>
      </c>
      <c r="BK140" s="374">
        <f t="shared" si="101"/>
        <v>0</v>
      </c>
      <c r="BL140" s="123">
        <f t="shared" si="85"/>
        <v>-1</v>
      </c>
      <c r="BM140" s="220"/>
      <c r="BN140" s="220" t="s">
        <v>504</v>
      </c>
      <c r="BO140" s="220" t="s">
        <v>752</v>
      </c>
      <c r="BP140" s="220"/>
      <c r="BQ140" s="221"/>
      <c r="BT140" s="108"/>
    </row>
    <row r="141" spans="1:72" s="340" customFormat="1" ht="114.75" x14ac:dyDescent="0.2">
      <c r="A141" s="340">
        <v>140</v>
      </c>
      <c r="B141" s="370">
        <v>156</v>
      </c>
      <c r="C141" s="220"/>
      <c r="D141" s="345"/>
      <c r="E141" s="345">
        <v>6249</v>
      </c>
      <c r="F141" s="345">
        <v>1</v>
      </c>
      <c r="G141" s="220" t="s">
        <v>278</v>
      </c>
      <c r="H141" s="220" t="s">
        <v>9</v>
      </c>
      <c r="I141" s="345">
        <v>3131</v>
      </c>
      <c r="J141" s="220" t="s">
        <v>277</v>
      </c>
      <c r="K141" s="371">
        <v>20033616.267000001</v>
      </c>
      <c r="L141" s="371">
        <v>18933797.416999999</v>
      </c>
      <c r="M141" s="371">
        <v>19172525.919</v>
      </c>
      <c r="N141" s="371">
        <v>19613466.925000001</v>
      </c>
      <c r="O141" s="371">
        <v>18927838.425999999</v>
      </c>
      <c r="P141" s="371">
        <v>19706638.276000001</v>
      </c>
      <c r="Q141" s="371">
        <v>20276055.368999999</v>
      </c>
      <c r="R141" s="371">
        <v>20219645.708000001</v>
      </c>
      <c r="S141" s="371">
        <v>18714899.050999999</v>
      </c>
      <c r="T141" s="371">
        <v>17849898.616999999</v>
      </c>
      <c r="U141" s="371">
        <v>15305312.210000001</v>
      </c>
      <c r="V141" s="371">
        <v>15521567.497</v>
      </c>
      <c r="W141" s="371">
        <v>4266617.0290000001</v>
      </c>
      <c r="X141" s="371">
        <v>5292907.0650000004</v>
      </c>
      <c r="Y141" s="371">
        <v>17936038.761999998</v>
      </c>
      <c r="Z141" s="372">
        <v>70</v>
      </c>
      <c r="AA141" s="123">
        <f t="shared" si="68"/>
        <v>-6.4492657995295286E-2</v>
      </c>
      <c r="AB141" s="345"/>
      <c r="AC141" s="371">
        <v>19645.803</v>
      </c>
      <c r="AD141" s="371">
        <v>18968.357</v>
      </c>
      <c r="AE141" s="373">
        <v>18028.095000000001</v>
      </c>
      <c r="AF141" s="371">
        <v>18476.909</v>
      </c>
      <c r="AG141" s="371">
        <v>19984.858</v>
      </c>
      <c r="AH141" s="371">
        <v>20484.522000000001</v>
      </c>
      <c r="AI141" s="371">
        <v>21559.026999999998</v>
      </c>
      <c r="AJ141" s="371">
        <v>5795.7839999999997</v>
      </c>
      <c r="AK141" s="371">
        <v>494.26600000000002</v>
      </c>
      <c r="AL141" s="371">
        <v>422.10399999999998</v>
      </c>
      <c r="AM141" s="371">
        <v>262.12700000000001</v>
      </c>
      <c r="AN141" s="371">
        <v>274.86500000000001</v>
      </c>
      <c r="AO141" s="371">
        <v>44.223999999999997</v>
      </c>
      <c r="AP141" s="371">
        <v>97.197999999999993</v>
      </c>
      <c r="AQ141" s="1072">
        <v>274.86500000000001</v>
      </c>
      <c r="AR141" s="371">
        <v>280.45299999999997</v>
      </c>
      <c r="AS141" s="123">
        <f t="shared" si="69"/>
        <v>-0.98444355878976664</v>
      </c>
      <c r="AT141" s="127">
        <v>192.15299999999999</v>
      </c>
      <c r="AU141" s="123">
        <f t="shared" si="86"/>
        <v>-0.98934146952298629</v>
      </c>
      <c r="AV141" s="123"/>
      <c r="AW141" s="374">
        <f t="shared" si="87"/>
        <v>1.9612837480930669</v>
      </c>
      <c r="AX141" s="374">
        <f t="shared" si="88"/>
        <v>2.0036505706952341</v>
      </c>
      <c r="AY141" s="375">
        <f t="shared" si="89"/>
        <v>1.880617616704759</v>
      </c>
      <c r="AZ141" s="374">
        <f t="shared" si="90"/>
        <v>1.8841043320544921</v>
      </c>
      <c r="BA141" s="374">
        <f t="shared" si="91"/>
        <v>2.1116894121991279</v>
      </c>
      <c r="BB141" s="374">
        <f t="shared" si="92"/>
        <v>2.0789463644793598</v>
      </c>
      <c r="BC141" s="374">
        <f t="shared" si="93"/>
        <v>2.1265504169969405</v>
      </c>
      <c r="BD141" s="374">
        <f t="shared" si="94"/>
        <v>0.57328244853537369</v>
      </c>
      <c r="BE141" s="374">
        <f t="shared" si="95"/>
        <v>5.282058948360608E-2</v>
      </c>
      <c r="BF141" s="374">
        <f t="shared" si="96"/>
        <v>4.7294834447742344E-2</v>
      </c>
      <c r="BG141" s="374">
        <f t="shared" si="97"/>
        <v>3.4253074540842705E-2</v>
      </c>
      <c r="BH141" s="374">
        <f t="shared" si="98"/>
        <v>3.5417170340962763E-2</v>
      </c>
      <c r="BI141" s="374">
        <f t="shared" si="99"/>
        <v>2.0730241172062784E-2</v>
      </c>
      <c r="BJ141" s="374">
        <f t="shared" si="100"/>
        <v>3.6727642789246666E-2</v>
      </c>
      <c r="BK141" s="374">
        <f t="shared" si="101"/>
        <v>3.1272568455213069E-2</v>
      </c>
      <c r="BL141" s="123">
        <f t="shared" si="85"/>
        <v>-0.9833711179894139</v>
      </c>
      <c r="BM141" s="220" t="s">
        <v>324</v>
      </c>
      <c r="BN141" s="220" t="s">
        <v>584</v>
      </c>
      <c r="BO141" s="220" t="s">
        <v>753</v>
      </c>
      <c r="BP141" s="220"/>
      <c r="BQ141" s="221"/>
    </row>
    <row r="142" spans="1:72" s="340" customFormat="1" ht="51" x14ac:dyDescent="0.2">
      <c r="A142" s="340">
        <v>141</v>
      </c>
      <c r="B142" s="370">
        <v>158</v>
      </c>
      <c r="C142" s="220" t="s">
        <v>219</v>
      </c>
      <c r="D142" s="345">
        <v>47</v>
      </c>
      <c r="E142" s="345">
        <v>3403</v>
      </c>
      <c r="F142" s="345" t="s">
        <v>355</v>
      </c>
      <c r="G142" s="220" t="s">
        <v>218</v>
      </c>
      <c r="H142" s="220" t="s">
        <v>9</v>
      </c>
      <c r="I142" s="345">
        <v>6019</v>
      </c>
      <c r="J142" s="220" t="s">
        <v>217</v>
      </c>
      <c r="K142" s="371">
        <v>39662189.825000003</v>
      </c>
      <c r="L142" s="371">
        <v>36573930.975000001</v>
      </c>
      <c r="M142" s="371">
        <v>37725532.25</v>
      </c>
      <c r="N142" s="371">
        <v>41843001.299999997</v>
      </c>
      <c r="O142" s="371">
        <v>35788467.600000001</v>
      </c>
      <c r="P142" s="371">
        <v>38922245.5</v>
      </c>
      <c r="Q142" s="371">
        <v>37017825.675000004</v>
      </c>
      <c r="R142" s="371">
        <v>41410811.964000002</v>
      </c>
      <c r="S142" s="371">
        <v>44170867.442000002</v>
      </c>
      <c r="T142" s="371">
        <v>34150253.853</v>
      </c>
      <c r="U142" s="371">
        <v>37735909.493000001</v>
      </c>
      <c r="V142" s="371">
        <v>40549532.806999996</v>
      </c>
      <c r="W142" s="371">
        <v>34833417.800999999</v>
      </c>
      <c r="X142" s="371">
        <v>36875804.045000002</v>
      </c>
      <c r="Y142" s="371">
        <v>30463283.939000003</v>
      </c>
      <c r="Z142" s="372">
        <v>85</v>
      </c>
      <c r="AA142" s="123">
        <f t="shared" si="68"/>
        <v>-0.19250220945524227</v>
      </c>
      <c r="AB142" s="345"/>
      <c r="AC142" s="371">
        <v>44048.911</v>
      </c>
      <c r="AD142" s="371">
        <v>39186.642</v>
      </c>
      <c r="AE142" s="373">
        <v>20226.351999999999</v>
      </c>
      <c r="AF142" s="371">
        <v>17761.512999999999</v>
      </c>
      <c r="AG142" s="371">
        <v>15324.742999999999</v>
      </c>
      <c r="AH142" s="371">
        <v>13822.34</v>
      </c>
      <c r="AI142" s="371">
        <v>11796.065000000001</v>
      </c>
      <c r="AJ142" s="371">
        <v>12428.161</v>
      </c>
      <c r="AK142" s="371">
        <v>12934.094000000001</v>
      </c>
      <c r="AL142" s="371">
        <v>10404.727999999999</v>
      </c>
      <c r="AM142" s="371">
        <v>11217.964</v>
      </c>
      <c r="AN142" s="371">
        <v>12405.411</v>
      </c>
      <c r="AO142" s="371">
        <v>10999.619999999999</v>
      </c>
      <c r="AP142" s="371">
        <v>10807.603999999999</v>
      </c>
      <c r="AQ142" s="1072">
        <f>SUM(6226.937+6178.474)</f>
        <v>12405.411</v>
      </c>
      <c r="AR142" s="371">
        <v>9483.6470000000008</v>
      </c>
      <c r="AS142" s="123">
        <f t="shared" si="69"/>
        <v>-0.53112419876802297</v>
      </c>
      <c r="AT142" s="127">
        <v>4599.2030000000004</v>
      </c>
      <c r="AU142" s="123">
        <f t="shared" si="86"/>
        <v>-0.7726133214728983</v>
      </c>
      <c r="AV142" s="123"/>
      <c r="AW142" s="374">
        <f t="shared" si="87"/>
        <v>2.221204184355698</v>
      </c>
      <c r="AX142" s="374">
        <f t="shared" si="88"/>
        <v>2.1428728580904202</v>
      </c>
      <c r="AY142" s="375">
        <f t="shared" si="89"/>
        <v>1.0722898150761013</v>
      </c>
      <c r="AZ142" s="374">
        <f t="shared" si="90"/>
        <v>0.84895979964037627</v>
      </c>
      <c r="BA142" s="374">
        <f t="shared" si="91"/>
        <v>0.85640677166071211</v>
      </c>
      <c r="BB142" s="374">
        <f t="shared" si="92"/>
        <v>0.71025398573163001</v>
      </c>
      <c r="BC142" s="374">
        <f t="shared" si="93"/>
        <v>0.63731809121174154</v>
      </c>
      <c r="BD142" s="374">
        <f t="shared" si="94"/>
        <v>0.60023749405369176</v>
      </c>
      <c r="BE142" s="374">
        <f t="shared" si="95"/>
        <v>0.58563912139527419</v>
      </c>
      <c r="BF142" s="374">
        <f t="shared" si="96"/>
        <v>0.60934996529087149</v>
      </c>
      <c r="BG142" s="374">
        <f t="shared" si="97"/>
        <v>0.59455113978800112</v>
      </c>
      <c r="BH142" s="374">
        <f t="shared" si="98"/>
        <v>0.61186455878764034</v>
      </c>
      <c r="BI142" s="374">
        <f t="shared" si="99"/>
        <v>0.63155559772169245</v>
      </c>
      <c r="BJ142" s="374">
        <f t="shared" si="100"/>
        <v>0.58616235116182669</v>
      </c>
      <c r="BK142" s="374">
        <f t="shared" si="101"/>
        <v>0.62262801469402662</v>
      </c>
      <c r="BL142" s="123">
        <f t="shared" si="85"/>
        <v>-0.41934726420036156</v>
      </c>
      <c r="BM142" s="220"/>
      <c r="BN142" s="220" t="s">
        <v>585</v>
      </c>
      <c r="BO142" s="220" t="s">
        <v>754</v>
      </c>
      <c r="BP142" s="220"/>
      <c r="BQ142" s="221"/>
    </row>
    <row r="143" spans="1:72" s="340" customFormat="1" ht="102" x14ac:dyDescent="0.2">
      <c r="A143" s="340">
        <v>142</v>
      </c>
      <c r="B143" s="370">
        <v>159</v>
      </c>
      <c r="C143" s="220"/>
      <c r="D143" s="345"/>
      <c r="E143" s="345">
        <v>3405</v>
      </c>
      <c r="F143" s="345" t="s">
        <v>355</v>
      </c>
      <c r="G143" s="220" t="s">
        <v>221</v>
      </c>
      <c r="H143" s="220" t="s">
        <v>9</v>
      </c>
      <c r="I143" s="345">
        <v>1572</v>
      </c>
      <c r="J143" s="220" t="s">
        <v>220</v>
      </c>
      <c r="K143" s="371">
        <v>27202766.699999999</v>
      </c>
      <c r="L143" s="371">
        <v>24688186.200000003</v>
      </c>
      <c r="M143" s="371">
        <v>28305401.399999999</v>
      </c>
      <c r="N143" s="371">
        <v>25833127.728</v>
      </c>
      <c r="O143" s="371">
        <v>24696458.300000001</v>
      </c>
      <c r="P143" s="371">
        <v>24854942.898999996</v>
      </c>
      <c r="Q143" s="371">
        <v>26567389.5</v>
      </c>
      <c r="R143" s="371">
        <v>22873695.725000001</v>
      </c>
      <c r="S143" s="371">
        <v>23888107.774999999</v>
      </c>
      <c r="T143" s="371">
        <v>18555640.737</v>
      </c>
      <c r="U143" s="371">
        <v>18780744.223999999</v>
      </c>
      <c r="V143" s="371">
        <v>11862145.93</v>
      </c>
      <c r="W143" s="371">
        <v>1885245.5929999999</v>
      </c>
      <c r="X143" s="371">
        <v>0</v>
      </c>
      <c r="Y143" s="371">
        <v>0</v>
      </c>
      <c r="Z143" s="372">
        <v>39</v>
      </c>
      <c r="AA143" s="123">
        <f t="shared" si="68"/>
        <v>-1</v>
      </c>
      <c r="AB143" s="345"/>
      <c r="AC143" s="371">
        <v>27575.555</v>
      </c>
      <c r="AD143" s="371">
        <v>20209.722000000002</v>
      </c>
      <c r="AE143" s="373">
        <v>19665.589</v>
      </c>
      <c r="AF143" s="371">
        <v>19369.111000000001</v>
      </c>
      <c r="AG143" s="371">
        <v>16896.313999999998</v>
      </c>
      <c r="AH143" s="371">
        <v>15309.713</v>
      </c>
      <c r="AI143" s="371">
        <v>15868.04</v>
      </c>
      <c r="AJ143" s="371">
        <v>13170.335999999999</v>
      </c>
      <c r="AK143" s="371">
        <v>13763.23</v>
      </c>
      <c r="AL143" s="371">
        <v>10351.261</v>
      </c>
      <c r="AM143" s="371">
        <v>10816.827000000001</v>
      </c>
      <c r="AN143" s="371">
        <v>7194.8670000000002</v>
      </c>
      <c r="AO143" s="371">
        <v>1228.0320000000002</v>
      </c>
      <c r="AP143" s="371">
        <v>0</v>
      </c>
      <c r="AQ143" s="1072">
        <f>SUM(3435.598+3759.269)</f>
        <v>7194.8670000000002</v>
      </c>
      <c r="AR143" s="371">
        <v>0</v>
      </c>
      <c r="AS143" s="123">
        <f t="shared" si="69"/>
        <v>-1</v>
      </c>
      <c r="AT143" s="127">
        <v>0</v>
      </c>
      <c r="AU143" s="123">
        <f t="shared" si="86"/>
        <v>-1</v>
      </c>
      <c r="AV143" s="123"/>
      <c r="AW143" s="374">
        <f t="shared" si="87"/>
        <v>2.0274081165427926</v>
      </c>
      <c r="AX143" s="374">
        <f t="shared" si="88"/>
        <v>1.63719779462778</v>
      </c>
      <c r="AY143" s="375">
        <f t="shared" si="89"/>
        <v>1.3895290670564382</v>
      </c>
      <c r="AZ143" s="374">
        <f t="shared" si="90"/>
        <v>1.4995560122598872</v>
      </c>
      <c r="BA143" s="374">
        <f t="shared" si="91"/>
        <v>1.3683187924966553</v>
      </c>
      <c r="BB143" s="374">
        <f t="shared" si="92"/>
        <v>1.2319250188754982</v>
      </c>
      <c r="BC143" s="374">
        <f t="shared" si="93"/>
        <v>1.1945501834118855</v>
      </c>
      <c r="BD143" s="374">
        <f t="shared" si="94"/>
        <v>1.1515704465374494</v>
      </c>
      <c r="BE143" s="374">
        <f t="shared" si="95"/>
        <v>1.152308096533611</v>
      </c>
      <c r="BF143" s="374">
        <f t="shared" si="96"/>
        <v>1.1156996566935635</v>
      </c>
      <c r="BG143" s="374">
        <f t="shared" si="97"/>
        <v>1.1519061088300355</v>
      </c>
      <c r="BH143" s="374">
        <f t="shared" si="98"/>
        <v>1.2130801698879454</v>
      </c>
      <c r="BI143" s="374">
        <f t="shared" si="99"/>
        <v>1.302781987195448</v>
      </c>
      <c r="BJ143" s="374">
        <f t="shared" si="100"/>
        <v>0</v>
      </c>
      <c r="BK143" s="374">
        <f t="shared" si="101"/>
        <v>0</v>
      </c>
      <c r="BL143" s="123">
        <f t="shared" si="85"/>
        <v>-1</v>
      </c>
      <c r="BM143" s="220" t="s">
        <v>342</v>
      </c>
      <c r="BN143" s="220" t="s">
        <v>505</v>
      </c>
      <c r="BO143" s="220" t="s">
        <v>755</v>
      </c>
      <c r="BP143" s="220"/>
      <c r="BQ143" s="221"/>
    </row>
    <row r="144" spans="1:72" s="340" customFormat="1" ht="127.5" x14ac:dyDescent="0.2">
      <c r="A144" s="340">
        <v>143</v>
      </c>
      <c r="B144" s="370">
        <v>161</v>
      </c>
      <c r="C144" s="220"/>
      <c r="D144" s="345"/>
      <c r="E144" s="345">
        <v>3406</v>
      </c>
      <c r="F144" s="384" t="s">
        <v>371</v>
      </c>
      <c r="G144" s="220" t="s">
        <v>223</v>
      </c>
      <c r="H144" s="220" t="s">
        <v>9</v>
      </c>
      <c r="I144" s="345">
        <v>703</v>
      </c>
      <c r="J144" s="220" t="s">
        <v>222</v>
      </c>
      <c r="K144" s="371">
        <v>93379010.482999995</v>
      </c>
      <c r="L144" s="371">
        <v>82309611.126000002</v>
      </c>
      <c r="M144" s="371">
        <v>92037608.213000014</v>
      </c>
      <c r="N144" s="371">
        <v>86309338.595999986</v>
      </c>
      <c r="O144" s="371">
        <v>78713435.656000003</v>
      </c>
      <c r="P144" s="371">
        <v>82641492.608999997</v>
      </c>
      <c r="Q144" s="371">
        <v>88208880.809</v>
      </c>
      <c r="R144" s="371">
        <v>91005459.349999994</v>
      </c>
      <c r="S144" s="371">
        <v>80938612.046000004</v>
      </c>
      <c r="T144" s="371">
        <v>52518943.787999988</v>
      </c>
      <c r="U144" s="371">
        <v>71087585.197999999</v>
      </c>
      <c r="V144" s="371">
        <v>57870076.980000004</v>
      </c>
      <c r="W144" s="371">
        <v>38081957.486000001</v>
      </c>
      <c r="X144" s="371">
        <v>31670337.948000003</v>
      </c>
      <c r="Y144" s="371">
        <v>32337015.059999999</v>
      </c>
      <c r="Z144" s="372">
        <v>21.333333333333332</v>
      </c>
      <c r="AA144" s="123">
        <f t="shared" si="68"/>
        <v>-0.64865433068226452</v>
      </c>
      <c r="AB144" s="345"/>
      <c r="AC144" s="371">
        <v>118422.891</v>
      </c>
      <c r="AD144" s="371">
        <v>94189.317999999999</v>
      </c>
      <c r="AE144" s="373">
        <v>108788.122</v>
      </c>
      <c r="AF144" s="371">
        <v>100017.27399999999</v>
      </c>
      <c r="AG144" s="371">
        <v>95675.434000000008</v>
      </c>
      <c r="AH144" s="371">
        <v>74598.400999999998</v>
      </c>
      <c r="AI144" s="371">
        <v>86791.946000000011</v>
      </c>
      <c r="AJ144" s="371">
        <v>64992.858</v>
      </c>
      <c r="AK144" s="371">
        <v>50796.752000000008</v>
      </c>
      <c r="AL144" s="371">
        <v>32006.075000000001</v>
      </c>
      <c r="AM144" s="371">
        <v>40601.781000000003</v>
      </c>
      <c r="AN144" s="371">
        <v>36575.199000000001</v>
      </c>
      <c r="AO144" s="371">
        <v>17810.311000000002</v>
      </c>
      <c r="AP144" s="371">
        <v>12071.649000000001</v>
      </c>
      <c r="AQ144" s="1072">
        <f>SUM(3059.672+3732.394+4592.014+4791.83+4458.734+2948.593+4151.428+3472.33+2082.083+3286.121)</f>
        <v>36575.199000000001</v>
      </c>
      <c r="AR144" s="371">
        <v>17516.993000000002</v>
      </c>
      <c r="AS144" s="123">
        <f t="shared" si="69"/>
        <v>-0.83898064717028575</v>
      </c>
      <c r="AT144" s="127">
        <v>29629.855</v>
      </c>
      <c r="AU144" s="123">
        <f t="shared" si="86"/>
        <v>-0.72763703927162204</v>
      </c>
      <c r="AV144" s="123"/>
      <c r="AW144" s="374">
        <f t="shared" si="87"/>
        <v>2.5363920732820215</v>
      </c>
      <c r="AX144" s="374">
        <f t="shared" si="88"/>
        <v>2.2886590450734721</v>
      </c>
      <c r="AY144" s="375">
        <f t="shared" si="89"/>
        <v>2.3639928092923657</v>
      </c>
      <c r="AZ144" s="374">
        <f t="shared" si="90"/>
        <v>2.3176466330755847</v>
      </c>
      <c r="BA144" s="374">
        <f t="shared" si="91"/>
        <v>2.4309810187457384</v>
      </c>
      <c r="BB144" s="374">
        <f t="shared" si="92"/>
        <v>1.8053497981442781</v>
      </c>
      <c r="BC144" s="374">
        <f t="shared" si="93"/>
        <v>1.9678731938098593</v>
      </c>
      <c r="BD144" s="374">
        <f t="shared" si="94"/>
        <v>1.428328772014489</v>
      </c>
      <c r="BE144" s="374">
        <f t="shared" si="95"/>
        <v>1.2551920700377364</v>
      </c>
      <c r="BF144" s="374">
        <f t="shared" si="96"/>
        <v>1.2188392489078594</v>
      </c>
      <c r="BG144" s="374">
        <f t="shared" si="97"/>
        <v>1.1423030023290848</v>
      </c>
      <c r="BH144" s="374">
        <f t="shared" si="98"/>
        <v>1.264045285878588</v>
      </c>
      <c r="BI144" s="374">
        <f t="shared" si="99"/>
        <v>0.93536741153852565</v>
      </c>
      <c r="BJ144" s="374">
        <f t="shared" si="100"/>
        <v>0.76233155578071954</v>
      </c>
      <c r="BK144" s="374">
        <f t="shared" si="101"/>
        <v>1.0834019755687372</v>
      </c>
      <c r="BL144" s="123">
        <f t="shared" si="85"/>
        <v>-0.54170673814653381</v>
      </c>
      <c r="BM144" s="220"/>
      <c r="BN144" s="220" t="s">
        <v>586</v>
      </c>
      <c r="BO144" s="220" t="s">
        <v>756</v>
      </c>
      <c r="BP144" s="220"/>
      <c r="BQ144" s="221"/>
    </row>
    <row r="145" spans="1:69" s="340" customFormat="1" ht="114.75" x14ac:dyDescent="0.2">
      <c r="A145" s="340">
        <v>144</v>
      </c>
      <c r="B145" s="370">
        <v>162</v>
      </c>
      <c r="C145" s="220"/>
      <c r="D145" s="345"/>
      <c r="E145" s="345">
        <v>3407</v>
      </c>
      <c r="F145" s="345" t="s">
        <v>367</v>
      </c>
      <c r="G145" s="220" t="s">
        <v>225</v>
      </c>
      <c r="H145" s="220" t="s">
        <v>9</v>
      </c>
      <c r="I145" s="345">
        <v>3140</v>
      </c>
      <c r="J145" s="220" t="s">
        <v>224</v>
      </c>
      <c r="K145" s="371">
        <v>52168026.43</v>
      </c>
      <c r="L145" s="371">
        <v>50365690.715999998</v>
      </c>
      <c r="M145" s="371">
        <v>52299766.036999993</v>
      </c>
      <c r="N145" s="371">
        <v>51725638.130000003</v>
      </c>
      <c r="O145" s="371">
        <v>55622579.766000003</v>
      </c>
      <c r="P145" s="371">
        <v>51684012.744000003</v>
      </c>
      <c r="Q145" s="371">
        <v>54743486.780999996</v>
      </c>
      <c r="R145" s="371">
        <v>52195580.731000006</v>
      </c>
      <c r="S145" s="371">
        <v>53038071.372999996</v>
      </c>
      <c r="T145" s="371">
        <v>9597195.0640000012</v>
      </c>
      <c r="U145" s="371">
        <v>14159056.564000001</v>
      </c>
      <c r="V145" s="371">
        <v>29593458.347000003</v>
      </c>
      <c r="W145" s="371">
        <v>22341074.862</v>
      </c>
      <c r="X145" s="371">
        <v>23825650.191</v>
      </c>
      <c r="Y145" s="371">
        <v>28141989.162</v>
      </c>
      <c r="Z145" s="372">
        <v>72</v>
      </c>
      <c r="AA145" s="123">
        <f t="shared" si="68"/>
        <v>-0.46190984598113366</v>
      </c>
      <c r="AB145" s="345"/>
      <c r="AC145" s="371">
        <v>48433.887000000002</v>
      </c>
      <c r="AD145" s="371">
        <v>42887.786999999997</v>
      </c>
      <c r="AE145" s="373">
        <v>38076.055</v>
      </c>
      <c r="AF145" s="371">
        <v>43769.182000000001</v>
      </c>
      <c r="AG145" s="371">
        <v>39249.868000000002</v>
      </c>
      <c r="AH145" s="371">
        <v>28885.65</v>
      </c>
      <c r="AI145" s="371">
        <v>28296.691999999999</v>
      </c>
      <c r="AJ145" s="371">
        <v>24601.577999999998</v>
      </c>
      <c r="AK145" s="371">
        <v>24919.764999999999</v>
      </c>
      <c r="AL145" s="371">
        <v>5254.835</v>
      </c>
      <c r="AM145" s="371">
        <v>4447.7780000000002</v>
      </c>
      <c r="AN145" s="371">
        <v>14337.005999999999</v>
      </c>
      <c r="AO145" s="371">
        <v>1085.059</v>
      </c>
      <c r="AP145" s="371">
        <v>2913.652</v>
      </c>
      <c r="AQ145" s="1072">
        <f>SUM(3088.345+2036.97+3055.48+2927.008+3229.203)</f>
        <v>14337.005999999999</v>
      </c>
      <c r="AR145" s="371">
        <v>827.12599999999998</v>
      </c>
      <c r="AS145" s="123">
        <f t="shared" si="69"/>
        <v>-0.97827700374946935</v>
      </c>
      <c r="AT145" s="127">
        <v>747.86400000000003</v>
      </c>
      <c r="AU145" s="123">
        <f t="shared" si="86"/>
        <v>-0.98035867949029909</v>
      </c>
      <c r="AV145" s="123"/>
      <c r="AW145" s="374">
        <f t="shared" si="87"/>
        <v>1.8568418364451438</v>
      </c>
      <c r="AX145" s="374">
        <f t="shared" si="88"/>
        <v>1.7030556472196083</v>
      </c>
      <c r="AY145" s="375">
        <f t="shared" si="89"/>
        <v>1.4560698024179579</v>
      </c>
      <c r="AZ145" s="374">
        <f t="shared" si="90"/>
        <v>1.6923592857374381</v>
      </c>
      <c r="BA145" s="374">
        <f t="shared" si="91"/>
        <v>1.4112926140830302</v>
      </c>
      <c r="BB145" s="374">
        <f t="shared" si="92"/>
        <v>1.1177789210398852</v>
      </c>
      <c r="BC145" s="374">
        <f t="shared" si="93"/>
        <v>1.0337920970653636</v>
      </c>
      <c r="BD145" s="374">
        <f t="shared" si="94"/>
        <v>0.9426690020670131</v>
      </c>
      <c r="BE145" s="374">
        <f t="shared" si="95"/>
        <v>0.93969348262108432</v>
      </c>
      <c r="BF145" s="374">
        <f t="shared" si="96"/>
        <v>1.0950772522507934</v>
      </c>
      <c r="BG145" s="374">
        <f t="shared" si="97"/>
        <v>0.62825909055390927</v>
      </c>
      <c r="BH145" s="374">
        <f t="shared" si="98"/>
        <v>0.96893075705384024</v>
      </c>
      <c r="BI145" s="374">
        <f t="shared" si="99"/>
        <v>9.7135791961879159E-2</v>
      </c>
      <c r="BJ145" s="374">
        <f t="shared" si="100"/>
        <v>0.24458111125131982</v>
      </c>
      <c r="BK145" s="374">
        <f t="shared" si="101"/>
        <v>5.8782340881352084E-2</v>
      </c>
      <c r="BL145" s="123">
        <f t="shared" si="85"/>
        <v>-0.95962944854447374</v>
      </c>
      <c r="BM145" s="220" t="s">
        <v>321</v>
      </c>
      <c r="BN145" s="220" t="s">
        <v>587</v>
      </c>
      <c r="BO145" s="220" t="s">
        <v>757</v>
      </c>
      <c r="BP145" s="220"/>
      <c r="BQ145" s="221"/>
    </row>
    <row r="146" spans="1:69" s="340" customFormat="1" ht="114.75" x14ac:dyDescent="0.2">
      <c r="A146" s="340">
        <v>145</v>
      </c>
      <c r="B146" s="370">
        <v>163</v>
      </c>
      <c r="C146" s="220"/>
      <c r="D146" s="345"/>
      <c r="E146" s="345"/>
      <c r="F146" s="345" t="s">
        <v>372</v>
      </c>
      <c r="G146" s="220"/>
      <c r="H146" s="220"/>
      <c r="I146" s="345">
        <v>6004</v>
      </c>
      <c r="J146" s="220" t="s">
        <v>226</v>
      </c>
      <c r="K146" s="371">
        <v>52353892.127999999</v>
      </c>
      <c r="L146" s="371">
        <v>51202167.732999995</v>
      </c>
      <c r="M146" s="371">
        <v>54427414.409000002</v>
      </c>
      <c r="N146" s="371">
        <v>57439274.033999994</v>
      </c>
      <c r="O146" s="371">
        <v>45586631.969999999</v>
      </c>
      <c r="P146" s="371">
        <v>48984423.267999999</v>
      </c>
      <c r="Q146" s="371">
        <v>52423837.177000001</v>
      </c>
      <c r="R146" s="371">
        <v>54484215.572999999</v>
      </c>
      <c r="S146" s="371">
        <v>54001261.734000005</v>
      </c>
      <c r="T146" s="371">
        <v>11239305.848000001</v>
      </c>
      <c r="U146" s="371">
        <v>20973482.901000001</v>
      </c>
      <c r="V146" s="371">
        <v>23076290.817999996</v>
      </c>
      <c r="W146" s="371">
        <v>24328616.581999999</v>
      </c>
      <c r="X146" s="371">
        <v>22991501.612</v>
      </c>
      <c r="Y146" s="371">
        <v>30706668.019000001</v>
      </c>
      <c r="Z146" s="372">
        <v>82</v>
      </c>
      <c r="AA146" s="123">
        <f t="shared" si="68"/>
        <v>-0.4358235026883362</v>
      </c>
      <c r="AB146" s="345"/>
      <c r="AC146" s="371">
        <v>48517.566000000006</v>
      </c>
      <c r="AD146" s="371">
        <v>47403.201000000001</v>
      </c>
      <c r="AE146" s="373">
        <v>39494.914000000004</v>
      </c>
      <c r="AF146" s="371">
        <v>48215.714999999997</v>
      </c>
      <c r="AG146" s="371">
        <v>35810.949999999997</v>
      </c>
      <c r="AH146" s="371">
        <v>27322.106999999996</v>
      </c>
      <c r="AI146" s="371">
        <v>27175.85</v>
      </c>
      <c r="AJ146" s="371">
        <v>26491.076999999997</v>
      </c>
      <c r="AK146" s="371">
        <v>25696.822999999997</v>
      </c>
      <c r="AL146" s="371">
        <v>6005.1790000000001</v>
      </c>
      <c r="AM146" s="371">
        <v>7478.3639999999996</v>
      </c>
      <c r="AN146" s="371">
        <v>11720.665000000001</v>
      </c>
      <c r="AO146" s="371">
        <v>1181.164</v>
      </c>
      <c r="AP146" s="371">
        <v>2508.9009999999998</v>
      </c>
      <c r="AQ146" s="1072">
        <f>SUM(2708.833+3308.978+2688.031+3014.823)</f>
        <v>11720.665000000001</v>
      </c>
      <c r="AR146" s="371">
        <v>904.19700000000012</v>
      </c>
      <c r="AS146" s="123">
        <f t="shared" si="69"/>
        <v>-0.97710598888758182</v>
      </c>
      <c r="AT146" s="127">
        <v>724.07399999999996</v>
      </c>
      <c r="AU146" s="123">
        <f t="shared" si="86"/>
        <v>-0.98166665206563053</v>
      </c>
      <c r="AV146" s="123"/>
      <c r="AW146" s="374">
        <f t="shared" si="87"/>
        <v>1.8534463829882768</v>
      </c>
      <c r="AX146" s="374">
        <f t="shared" si="88"/>
        <v>1.851609144643634</v>
      </c>
      <c r="AY146" s="375">
        <f t="shared" si="89"/>
        <v>1.4512875332718069</v>
      </c>
      <c r="AZ146" s="374">
        <f t="shared" si="90"/>
        <v>1.6788413785125385</v>
      </c>
      <c r="BA146" s="374">
        <f t="shared" si="91"/>
        <v>1.5711162879313718</v>
      </c>
      <c r="BB146" s="374">
        <f t="shared" si="92"/>
        <v>1.1155426634510843</v>
      </c>
      <c r="BC146" s="374">
        <f t="shared" si="93"/>
        <v>1.0367745462143663</v>
      </c>
      <c r="BD146" s="374">
        <f t="shared" si="94"/>
        <v>0.97243125266275532</v>
      </c>
      <c r="BE146" s="374">
        <f t="shared" si="95"/>
        <v>0.95171194801253656</v>
      </c>
      <c r="BF146" s="374">
        <f t="shared" si="96"/>
        <v>1.0686031826544879</v>
      </c>
      <c r="BG146" s="374">
        <f t="shared" si="97"/>
        <v>0.71312562012706404</v>
      </c>
      <c r="BH146" s="374">
        <f t="shared" si="98"/>
        <v>1.0158187979549671</v>
      </c>
      <c r="BI146" s="374">
        <f t="shared" si="99"/>
        <v>9.7100794532962248E-2</v>
      </c>
      <c r="BJ146" s="374">
        <f t="shared" si="100"/>
        <v>0.21824594516180051</v>
      </c>
      <c r="BK146" s="374">
        <f t="shared" si="101"/>
        <v>5.8892550597838933E-2</v>
      </c>
      <c r="BL146" s="123">
        <f t="shared" si="85"/>
        <v>-0.95942048060933127</v>
      </c>
      <c r="BM146" s="220" t="s">
        <v>321</v>
      </c>
      <c r="BN146" s="220" t="s">
        <v>588</v>
      </c>
      <c r="BO146" s="220" t="s">
        <v>758</v>
      </c>
      <c r="BP146" s="220"/>
      <c r="BQ146" s="221"/>
    </row>
    <row r="147" spans="1:69" s="340" customFormat="1" ht="76.5" x14ac:dyDescent="0.2">
      <c r="A147" s="340">
        <v>146</v>
      </c>
      <c r="B147" s="370">
        <v>164</v>
      </c>
      <c r="C147" s="220" t="s">
        <v>229</v>
      </c>
      <c r="D147" s="345">
        <v>51</v>
      </c>
      <c r="E147" s="345">
        <v>3775</v>
      </c>
      <c r="F147" s="345" t="s">
        <v>351</v>
      </c>
      <c r="G147" s="220" t="s">
        <v>228</v>
      </c>
      <c r="H147" s="220" t="s">
        <v>9</v>
      </c>
      <c r="I147" s="345">
        <v>1702</v>
      </c>
      <c r="J147" s="220" t="s">
        <v>227</v>
      </c>
      <c r="K147" s="371">
        <v>30330093.675000001</v>
      </c>
      <c r="L147" s="371">
        <v>26956088.424999997</v>
      </c>
      <c r="M147" s="371">
        <v>27940131.699999999</v>
      </c>
      <c r="N147" s="371">
        <v>27573915.100000001</v>
      </c>
      <c r="O147" s="371">
        <v>23997998.149999999</v>
      </c>
      <c r="P147" s="371">
        <v>24389685.199999999</v>
      </c>
      <c r="Q147" s="371">
        <v>23946719.350000001</v>
      </c>
      <c r="R147" s="371">
        <v>24309943.800000001</v>
      </c>
      <c r="S147" s="371">
        <v>23081513.232000001</v>
      </c>
      <c r="T147" s="371">
        <v>6974244.9289999995</v>
      </c>
      <c r="U147" s="371">
        <v>13407373.868000001</v>
      </c>
      <c r="V147" s="371">
        <v>8453287.7630000003</v>
      </c>
      <c r="W147" s="371">
        <v>7126165.2110000001</v>
      </c>
      <c r="X147" s="371">
        <v>6919047.5879999995</v>
      </c>
      <c r="Y147" s="371">
        <v>4844116.3109999998</v>
      </c>
      <c r="Z147" s="372">
        <v>47</v>
      </c>
      <c r="AA147" s="123">
        <f t="shared" si="68"/>
        <v>-0.82662514396809372</v>
      </c>
      <c r="AB147" s="345"/>
      <c r="AC147" s="371">
        <v>16740.633999999998</v>
      </c>
      <c r="AD147" s="371">
        <v>15021.925999999999</v>
      </c>
      <c r="AE147" s="373">
        <v>17657.756000000001</v>
      </c>
      <c r="AF147" s="371">
        <v>16389.720999999998</v>
      </c>
      <c r="AG147" s="371">
        <v>15059.904999999999</v>
      </c>
      <c r="AH147" s="371">
        <v>18114.184999999998</v>
      </c>
      <c r="AI147" s="371">
        <v>17425.592000000001</v>
      </c>
      <c r="AJ147" s="371">
        <v>17510.239000000001</v>
      </c>
      <c r="AK147" s="371">
        <v>14004.382</v>
      </c>
      <c r="AL147" s="371">
        <v>3175.1080000000002</v>
      </c>
      <c r="AM147" s="371">
        <v>5655.6589999999997</v>
      </c>
      <c r="AN147" s="371">
        <v>3620.8760000000002</v>
      </c>
      <c r="AO147" s="371">
        <v>3166.0259999999998</v>
      </c>
      <c r="AP147" s="371">
        <v>2807.288</v>
      </c>
      <c r="AQ147" s="1072">
        <f>SUM(1339.731+2281.145)</f>
        <v>3620.8760000000002</v>
      </c>
      <c r="AR147" s="371">
        <v>2086.6150000000002</v>
      </c>
      <c r="AS147" s="123">
        <f t="shared" si="69"/>
        <v>-0.88183011476656492</v>
      </c>
      <c r="AT147" s="127">
        <v>1745.925</v>
      </c>
      <c r="AU147" s="123">
        <f t="shared" si="86"/>
        <v>-0.90112418588183008</v>
      </c>
      <c r="AV147" s="123"/>
      <c r="AW147" s="374">
        <f t="shared" si="87"/>
        <v>1.1038959641459134</v>
      </c>
      <c r="AX147" s="374">
        <f t="shared" si="88"/>
        <v>1.114547909411675</v>
      </c>
      <c r="AY147" s="375">
        <f t="shared" si="89"/>
        <v>1.2639708495003266</v>
      </c>
      <c r="AZ147" s="374">
        <f t="shared" si="90"/>
        <v>1.1887844682600039</v>
      </c>
      <c r="BA147" s="374">
        <f t="shared" si="91"/>
        <v>1.2550967714779993</v>
      </c>
      <c r="BB147" s="374">
        <f t="shared" si="92"/>
        <v>1.4853971956964822</v>
      </c>
      <c r="BC147" s="374">
        <f t="shared" si="93"/>
        <v>1.4553636133043</v>
      </c>
      <c r="BD147" s="374">
        <f t="shared" si="94"/>
        <v>1.4405824335965762</v>
      </c>
      <c r="BE147" s="374">
        <f t="shared" si="95"/>
        <v>1.2134717389832528</v>
      </c>
      <c r="BF147" s="374">
        <f t="shared" si="96"/>
        <v>0.91052380073358341</v>
      </c>
      <c r="BG147" s="374">
        <f t="shared" si="97"/>
        <v>0.84366395025331886</v>
      </c>
      <c r="BH147" s="374">
        <f t="shared" si="98"/>
        <v>0.85667875068646226</v>
      </c>
      <c r="BI147" s="374">
        <f t="shared" si="99"/>
        <v>0.88856373835198188</v>
      </c>
      <c r="BJ147" s="374">
        <f t="shared" si="100"/>
        <v>0.81146659689660172</v>
      </c>
      <c r="BK147" s="374">
        <f t="shared" si="101"/>
        <v>0.86150491277912689</v>
      </c>
      <c r="BL147" s="123">
        <f t="shared" si="85"/>
        <v>-0.31841393880270474</v>
      </c>
      <c r="BM147" s="220"/>
      <c r="BN147" s="220" t="s">
        <v>589</v>
      </c>
      <c r="BO147" s="220"/>
      <c r="BP147" s="220" t="s">
        <v>669</v>
      </c>
      <c r="BQ147" s="221"/>
    </row>
    <row r="148" spans="1:69" s="340" customFormat="1" ht="76.5" x14ac:dyDescent="0.2">
      <c r="A148" s="340">
        <v>147</v>
      </c>
      <c r="B148" s="370">
        <v>165</v>
      </c>
      <c r="C148" s="220"/>
      <c r="D148" s="345"/>
      <c r="E148" s="345">
        <v>3797</v>
      </c>
      <c r="F148" s="345">
        <v>6</v>
      </c>
      <c r="G148" s="220" t="s">
        <v>231</v>
      </c>
      <c r="H148" s="220" t="s">
        <v>9</v>
      </c>
      <c r="I148" s="345">
        <v>1356</v>
      </c>
      <c r="J148" s="220" t="s">
        <v>233</v>
      </c>
      <c r="K148" s="371">
        <v>46629811.125</v>
      </c>
      <c r="L148" s="371">
        <v>46266312.174999997</v>
      </c>
      <c r="M148" s="371">
        <v>46648051.375</v>
      </c>
      <c r="N148" s="371">
        <v>47223924.625</v>
      </c>
      <c r="O148" s="371">
        <v>30320243.75</v>
      </c>
      <c r="P148" s="371">
        <v>45538345.850000001</v>
      </c>
      <c r="Q148" s="371">
        <v>40968273.549999997</v>
      </c>
      <c r="R148" s="371">
        <v>43289212.674999997</v>
      </c>
      <c r="S148" s="371">
        <v>37384472.487999998</v>
      </c>
      <c r="T148" s="371">
        <v>47013677.262000002</v>
      </c>
      <c r="U148" s="371">
        <v>34165192.609999999</v>
      </c>
      <c r="V148" s="371">
        <v>33852567.25</v>
      </c>
      <c r="W148" s="371">
        <v>18324272.502</v>
      </c>
      <c r="X148" s="371">
        <v>38216694.949000001</v>
      </c>
      <c r="Y148" s="371">
        <v>35124249.861000001</v>
      </c>
      <c r="Z148" s="372">
        <v>32.333333333333336</v>
      </c>
      <c r="AA148" s="123">
        <f t="shared" si="68"/>
        <v>-0.2470371467687057</v>
      </c>
      <c r="AB148" s="345"/>
      <c r="AC148" s="371">
        <v>37145.031000000003</v>
      </c>
      <c r="AD148" s="371">
        <v>37698.671999999999</v>
      </c>
      <c r="AE148" s="373">
        <v>40923.809000000001</v>
      </c>
      <c r="AF148" s="371">
        <v>45446.741000000002</v>
      </c>
      <c r="AG148" s="371">
        <v>26048.157999999999</v>
      </c>
      <c r="AH148" s="371">
        <v>42744.366999999998</v>
      </c>
      <c r="AI148" s="371">
        <v>37138.326999999997</v>
      </c>
      <c r="AJ148" s="371">
        <v>39616.351000000002</v>
      </c>
      <c r="AK148" s="371">
        <v>7172.5770000000002</v>
      </c>
      <c r="AL148" s="371">
        <v>1500.2090000000001</v>
      </c>
      <c r="AM148" s="371">
        <v>1258.23</v>
      </c>
      <c r="AN148" s="371">
        <v>1265.6880000000001</v>
      </c>
      <c r="AO148" s="371">
        <v>641.02200000000005</v>
      </c>
      <c r="AP148" s="371">
        <v>1248.47</v>
      </c>
      <c r="AQ148" s="1072">
        <v>1265.6880000000001</v>
      </c>
      <c r="AR148" s="371">
        <v>1189.03</v>
      </c>
      <c r="AS148" s="123">
        <f t="shared" si="69"/>
        <v>-0.97094527540190601</v>
      </c>
      <c r="AT148" s="127">
        <v>1597.172</v>
      </c>
      <c r="AU148" s="123">
        <f t="shared" si="86"/>
        <v>-0.96097205907690564</v>
      </c>
      <c r="AV148" s="123"/>
      <c r="AW148" s="374">
        <f t="shared" si="87"/>
        <v>1.5931881388249993</v>
      </c>
      <c r="AX148" s="374">
        <f t="shared" si="88"/>
        <v>1.62963807694059</v>
      </c>
      <c r="AY148" s="375">
        <f t="shared" si="89"/>
        <v>1.7545774279408473</v>
      </c>
      <c r="AZ148" s="374">
        <f t="shared" si="90"/>
        <v>1.9247337598849559</v>
      </c>
      <c r="BA148" s="374">
        <f t="shared" si="91"/>
        <v>1.7182024138575733</v>
      </c>
      <c r="BB148" s="374">
        <f t="shared" si="92"/>
        <v>1.877291157689251</v>
      </c>
      <c r="BC148" s="374">
        <f t="shared" si="93"/>
        <v>1.8130286576354888</v>
      </c>
      <c r="BD148" s="374">
        <f t="shared" si="94"/>
        <v>1.8303105347480197</v>
      </c>
      <c r="BE148" s="374">
        <f t="shared" si="95"/>
        <v>0.38371957781682314</v>
      </c>
      <c r="BF148" s="374">
        <f t="shared" si="96"/>
        <v>6.3820108843627169E-2</v>
      </c>
      <c r="BG148" s="374">
        <f t="shared" si="97"/>
        <v>7.3655665540238849E-2</v>
      </c>
      <c r="BH148" s="374">
        <f t="shared" si="98"/>
        <v>7.477648537866799E-2</v>
      </c>
      <c r="BI148" s="374">
        <f t="shared" si="99"/>
        <v>6.9964250960580912E-2</v>
      </c>
      <c r="BJ148" s="374">
        <f t="shared" si="100"/>
        <v>6.5336366824293793E-2</v>
      </c>
      <c r="BK148" s="374">
        <f t="shared" si="101"/>
        <v>6.7704221710382054E-2</v>
      </c>
      <c r="BL148" s="123">
        <f t="shared" si="85"/>
        <v>-0.96141280479719893</v>
      </c>
      <c r="BM148" s="220" t="s">
        <v>324</v>
      </c>
      <c r="BN148" s="220" t="s">
        <v>590</v>
      </c>
      <c r="BO148" s="220"/>
      <c r="BP148" s="220" t="s">
        <v>670</v>
      </c>
      <c r="BQ148" s="221"/>
    </row>
    <row r="149" spans="1:69" s="340" customFormat="1" ht="76.5" x14ac:dyDescent="0.2">
      <c r="A149" s="340">
        <v>148</v>
      </c>
      <c r="B149" s="370">
        <v>166</v>
      </c>
      <c r="C149" s="220"/>
      <c r="D149" s="345"/>
      <c r="E149" s="345"/>
      <c r="F149" s="345">
        <v>5</v>
      </c>
      <c r="G149" s="220"/>
      <c r="H149" s="220"/>
      <c r="I149" s="345">
        <v>2850</v>
      </c>
      <c r="J149" s="220" t="s">
        <v>232</v>
      </c>
      <c r="K149" s="371">
        <v>22712725.925000001</v>
      </c>
      <c r="L149" s="371">
        <v>15968392.824999999</v>
      </c>
      <c r="M149" s="371">
        <v>22584280</v>
      </c>
      <c r="N149" s="371">
        <v>21738235.875</v>
      </c>
      <c r="O149" s="371">
        <v>23565074.875</v>
      </c>
      <c r="P149" s="371">
        <v>20710968.050000001</v>
      </c>
      <c r="Q149" s="371">
        <v>19914252.125</v>
      </c>
      <c r="R149" s="371">
        <v>22786941.649999999</v>
      </c>
      <c r="S149" s="371">
        <v>20901602.912</v>
      </c>
      <c r="T149" s="371">
        <v>23251481.541999999</v>
      </c>
      <c r="U149" s="371">
        <v>20379238.166000001</v>
      </c>
      <c r="V149" s="371">
        <v>12637984.329</v>
      </c>
      <c r="W149" s="371">
        <v>14889289.278000001</v>
      </c>
      <c r="X149" s="371">
        <v>16869900.658</v>
      </c>
      <c r="Y149" s="371">
        <v>18725622.035999998</v>
      </c>
      <c r="Z149" s="372">
        <v>61.25</v>
      </c>
      <c r="AA149" s="123">
        <f t="shared" si="68"/>
        <v>-0.17085592119828488</v>
      </c>
      <c r="AB149" s="345"/>
      <c r="AC149" s="371">
        <v>18068.39</v>
      </c>
      <c r="AD149" s="371">
        <v>12494.569</v>
      </c>
      <c r="AE149" s="373">
        <v>20270.371999999999</v>
      </c>
      <c r="AF149" s="371">
        <v>20795.974999999999</v>
      </c>
      <c r="AG149" s="371">
        <v>20382.045999999998</v>
      </c>
      <c r="AH149" s="371">
        <v>19093.702000000001</v>
      </c>
      <c r="AI149" s="371">
        <v>16957.87</v>
      </c>
      <c r="AJ149" s="371">
        <v>19308.796999999999</v>
      </c>
      <c r="AK149" s="371">
        <v>17470.073</v>
      </c>
      <c r="AL149" s="371">
        <v>19568.8</v>
      </c>
      <c r="AM149" s="371">
        <v>16405.207999999999</v>
      </c>
      <c r="AN149" s="371">
        <v>7386.4309999999996</v>
      </c>
      <c r="AO149" s="371">
        <v>453.721</v>
      </c>
      <c r="AP149" s="371">
        <v>496.85500000000002</v>
      </c>
      <c r="AQ149" s="1072">
        <v>7386.4309999999996</v>
      </c>
      <c r="AR149" s="371">
        <v>649.24</v>
      </c>
      <c r="AS149" s="123">
        <f t="shared" si="69"/>
        <v>-0.96797098740960441</v>
      </c>
      <c r="AT149" s="127">
        <v>714.55799999999999</v>
      </c>
      <c r="AU149" s="123">
        <f t="shared" si="86"/>
        <v>-0.96474864891478063</v>
      </c>
      <c r="AV149" s="123"/>
      <c r="AW149" s="374">
        <f t="shared" si="87"/>
        <v>1.5910366778222813</v>
      </c>
      <c r="AX149" s="374">
        <f t="shared" si="88"/>
        <v>1.5649125290102575</v>
      </c>
      <c r="AY149" s="375">
        <f t="shared" si="89"/>
        <v>1.7950868480199502</v>
      </c>
      <c r="AZ149" s="374">
        <f t="shared" si="90"/>
        <v>1.9133084321636564</v>
      </c>
      <c r="BA149" s="374">
        <f t="shared" si="91"/>
        <v>1.7298520041303285</v>
      </c>
      <c r="BB149" s="374">
        <f t="shared" si="92"/>
        <v>1.8438251610358696</v>
      </c>
      <c r="BC149" s="374">
        <f t="shared" si="93"/>
        <v>1.7030888123296772</v>
      </c>
      <c r="BD149" s="374">
        <f t="shared" si="94"/>
        <v>1.6947247503922933</v>
      </c>
      <c r="BE149" s="374">
        <f t="shared" si="95"/>
        <v>1.6716491145250976</v>
      </c>
      <c r="BF149" s="374">
        <f t="shared" si="96"/>
        <v>1.68323037520445</v>
      </c>
      <c r="BG149" s="374">
        <f t="shared" si="97"/>
        <v>1.6099922741341592</v>
      </c>
      <c r="BH149" s="374">
        <f t="shared" si="98"/>
        <v>1.1689254880702107</v>
      </c>
      <c r="BI149" s="374">
        <f t="shared" si="99"/>
        <v>6.0945958068046341E-2</v>
      </c>
      <c r="BJ149" s="374">
        <f t="shared" si="100"/>
        <v>5.8904318415696509E-2</v>
      </c>
      <c r="BK149" s="374">
        <f t="shared" si="101"/>
        <v>6.9342422777928167E-2</v>
      </c>
      <c r="BL149" s="123">
        <f t="shared" si="85"/>
        <v>-0.96137099279936478</v>
      </c>
      <c r="BM149" s="220" t="s">
        <v>321</v>
      </c>
      <c r="BN149" s="220" t="s">
        <v>591</v>
      </c>
      <c r="BO149" s="220"/>
      <c r="BP149" s="220" t="s">
        <v>670</v>
      </c>
      <c r="BQ149" s="221"/>
    </row>
    <row r="150" spans="1:69" s="340" customFormat="1" ht="76.5" x14ac:dyDescent="0.2">
      <c r="A150" s="340">
        <v>149</v>
      </c>
      <c r="B150" s="370">
        <v>167</v>
      </c>
      <c r="C150" s="220"/>
      <c r="D150" s="345"/>
      <c r="E150" s="345"/>
      <c r="F150" s="345">
        <v>4</v>
      </c>
      <c r="G150" s="220"/>
      <c r="H150" s="220"/>
      <c r="I150" s="345">
        <v>6166</v>
      </c>
      <c r="J150" s="220" t="s">
        <v>230</v>
      </c>
      <c r="K150" s="371">
        <v>8664673.625</v>
      </c>
      <c r="L150" s="371">
        <v>12121316.574999999</v>
      </c>
      <c r="M150" s="371">
        <v>10708220.6</v>
      </c>
      <c r="N150" s="371">
        <v>9653191.5</v>
      </c>
      <c r="O150" s="371">
        <v>12058509.175000001</v>
      </c>
      <c r="P150" s="371">
        <v>11767157.175000001</v>
      </c>
      <c r="Q150" s="371">
        <v>8424969.8000000007</v>
      </c>
      <c r="R150" s="371">
        <v>9369520.7249999996</v>
      </c>
      <c r="S150" s="371">
        <v>10153866.984999999</v>
      </c>
      <c r="T150" s="371">
        <v>8618289.5480000004</v>
      </c>
      <c r="U150" s="371">
        <v>8895171.6300000008</v>
      </c>
      <c r="V150" s="371">
        <v>6658415.5319999997</v>
      </c>
      <c r="W150" s="371">
        <v>2894001.0120000001</v>
      </c>
      <c r="X150" s="371">
        <v>5493884.0159999998</v>
      </c>
      <c r="Y150" s="371">
        <v>9967870.7919999994</v>
      </c>
      <c r="Z150" s="372">
        <v>90</v>
      </c>
      <c r="AA150" s="123">
        <f t="shared" si="68"/>
        <v>-6.9138453124508864E-2</v>
      </c>
      <c r="AB150" s="345"/>
      <c r="AC150" s="371">
        <v>6750.97</v>
      </c>
      <c r="AD150" s="371">
        <v>9608.1949999999997</v>
      </c>
      <c r="AE150" s="373">
        <v>9475.7729999999992</v>
      </c>
      <c r="AF150" s="371">
        <v>8995.3310000000001</v>
      </c>
      <c r="AG150" s="371">
        <v>10246.391</v>
      </c>
      <c r="AH150" s="371">
        <v>10662.99</v>
      </c>
      <c r="AI150" s="371">
        <v>7077.5879999999997</v>
      </c>
      <c r="AJ150" s="371">
        <v>7619.79</v>
      </c>
      <c r="AK150" s="371">
        <v>8354.4279999999999</v>
      </c>
      <c r="AL150" s="371">
        <v>6959.0450000000001</v>
      </c>
      <c r="AM150" s="371">
        <v>6969.3059999999996</v>
      </c>
      <c r="AN150" s="371">
        <v>5722.7</v>
      </c>
      <c r="AO150" s="371">
        <v>101.027</v>
      </c>
      <c r="AP150" s="371">
        <v>180.845</v>
      </c>
      <c r="AQ150" s="1072">
        <v>5722.7</v>
      </c>
      <c r="AR150" s="371">
        <v>279.61399999999998</v>
      </c>
      <c r="AS150" s="123">
        <f t="shared" si="69"/>
        <v>-0.97049169497834109</v>
      </c>
      <c r="AT150" s="127">
        <v>153.351</v>
      </c>
      <c r="AU150" s="123">
        <f t="shared" si="86"/>
        <v>-0.98381651818801474</v>
      </c>
      <c r="AV150" s="123"/>
      <c r="AW150" s="374">
        <f t="shared" si="87"/>
        <v>1.5582745045402677</v>
      </c>
      <c r="AX150" s="374">
        <f t="shared" si="88"/>
        <v>1.5853385134444442</v>
      </c>
      <c r="AY150" s="375">
        <f t="shared" si="89"/>
        <v>1.7698128109165028</v>
      </c>
      <c r="AZ150" s="374">
        <f t="shared" si="90"/>
        <v>1.8637009324843499</v>
      </c>
      <c r="BA150" s="374">
        <f t="shared" si="91"/>
        <v>1.6994457360024358</v>
      </c>
      <c r="BB150" s="374">
        <f t="shared" si="92"/>
        <v>1.8123306830054302</v>
      </c>
      <c r="BC150" s="374">
        <f t="shared" si="93"/>
        <v>1.6801456071688232</v>
      </c>
      <c r="BD150" s="374">
        <f t="shared" si="94"/>
        <v>1.6265058210861687</v>
      </c>
      <c r="BE150" s="374">
        <f t="shared" si="95"/>
        <v>1.6455657755496982</v>
      </c>
      <c r="BF150" s="374">
        <f t="shared" si="96"/>
        <v>1.6149480616173886</v>
      </c>
      <c r="BG150" s="374">
        <f t="shared" si="97"/>
        <v>1.5669862909660348</v>
      </c>
      <c r="BH150" s="374">
        <f t="shared" si="98"/>
        <v>1.7189374776918025</v>
      </c>
      <c r="BI150" s="374">
        <f t="shared" si="99"/>
        <v>6.9818220229426783E-2</v>
      </c>
      <c r="BJ150" s="374">
        <f t="shared" si="100"/>
        <v>6.5835026539810382E-2</v>
      </c>
      <c r="BK150" s="374">
        <f t="shared" si="101"/>
        <v>5.6103054671296948E-2</v>
      </c>
      <c r="BL150" s="123">
        <f t="shared" si="85"/>
        <v>-0.96830000646099745</v>
      </c>
      <c r="BM150" s="220" t="s">
        <v>321</v>
      </c>
      <c r="BN150" s="220" t="s">
        <v>592</v>
      </c>
      <c r="BO150" s="220"/>
      <c r="BP150" s="220" t="s">
        <v>671</v>
      </c>
      <c r="BQ150" s="221"/>
    </row>
    <row r="151" spans="1:69" s="340" customFormat="1" ht="89.25" x14ac:dyDescent="0.2">
      <c r="A151" s="340">
        <v>150</v>
      </c>
      <c r="B151" s="370">
        <v>168</v>
      </c>
      <c r="C151" s="220"/>
      <c r="D151" s="345"/>
      <c r="E151" s="345">
        <v>3803</v>
      </c>
      <c r="F151" s="345">
        <v>3</v>
      </c>
      <c r="G151" s="220" t="s">
        <v>235</v>
      </c>
      <c r="H151" s="220" t="s">
        <v>9</v>
      </c>
      <c r="I151" s="345">
        <v>2709</v>
      </c>
      <c r="J151" s="220" t="s">
        <v>234</v>
      </c>
      <c r="K151" s="371">
        <v>12452474.199999999</v>
      </c>
      <c r="L151" s="371">
        <v>10840327.225</v>
      </c>
      <c r="M151" s="371">
        <v>11600237.625</v>
      </c>
      <c r="N151" s="371">
        <v>9836194.1750000007</v>
      </c>
      <c r="O151" s="371">
        <v>11302038.199999999</v>
      </c>
      <c r="P151" s="371">
        <v>11101683.475</v>
      </c>
      <c r="Q151" s="371">
        <v>10986899.675000001</v>
      </c>
      <c r="R151" s="371">
        <v>9510399.8000000007</v>
      </c>
      <c r="S151" s="371">
        <v>9988571.4189999998</v>
      </c>
      <c r="T151" s="371">
        <v>10131974.798</v>
      </c>
      <c r="U151" s="371">
        <v>9139173.0319999997</v>
      </c>
      <c r="V151" s="371">
        <v>8210746.5889999997</v>
      </c>
      <c r="W151" s="371">
        <v>7832587.4199999999</v>
      </c>
      <c r="X151" s="371">
        <v>8226830.4040000001</v>
      </c>
      <c r="Y151" s="371">
        <v>5013231.7520000003</v>
      </c>
      <c r="Z151" s="372">
        <v>55</v>
      </c>
      <c r="AA151" s="123">
        <f t="shared" si="68"/>
        <v>-0.56783370185487902</v>
      </c>
      <c r="AB151" s="345"/>
      <c r="AC151" s="371">
        <v>8273.6730000000007</v>
      </c>
      <c r="AD151" s="371">
        <v>7955.4430000000002</v>
      </c>
      <c r="AE151" s="373">
        <v>9557.9339999999993</v>
      </c>
      <c r="AF151" s="371">
        <v>8055.64</v>
      </c>
      <c r="AG151" s="371">
        <v>8991.7759999999998</v>
      </c>
      <c r="AH151" s="371">
        <v>8452.1859999999997</v>
      </c>
      <c r="AI151" s="371">
        <v>8531.0499999999993</v>
      </c>
      <c r="AJ151" s="371">
        <v>4941.3990000000003</v>
      </c>
      <c r="AK151" s="371">
        <v>4434.9009999999998</v>
      </c>
      <c r="AL151" s="371">
        <v>4676.7879999999996</v>
      </c>
      <c r="AM151" s="371">
        <v>4822.9229999999998</v>
      </c>
      <c r="AN151" s="371">
        <v>4761.3410000000003</v>
      </c>
      <c r="AO151" s="371">
        <v>5132.7129999999997</v>
      </c>
      <c r="AP151" s="371">
        <v>6664.3180000000002</v>
      </c>
      <c r="AQ151" s="1072">
        <v>4761.3410000000003</v>
      </c>
      <c r="AR151" s="371">
        <v>3321.393</v>
      </c>
      <c r="AS151" s="123">
        <f t="shared" si="69"/>
        <v>-0.65249885592430323</v>
      </c>
      <c r="AT151" s="127">
        <v>0</v>
      </c>
      <c r="AU151" s="123">
        <f t="shared" si="86"/>
        <v>-1</v>
      </c>
      <c r="AV151" s="123"/>
      <c r="AW151" s="374">
        <f t="shared" si="87"/>
        <v>1.3288400147819621</v>
      </c>
      <c r="AX151" s="374">
        <f t="shared" si="88"/>
        <v>1.46774960476343</v>
      </c>
      <c r="AY151" s="375">
        <f t="shared" si="89"/>
        <v>1.6478858983718447</v>
      </c>
      <c r="AZ151" s="374">
        <f t="shared" si="90"/>
        <v>1.6379587179103241</v>
      </c>
      <c r="BA151" s="374">
        <f t="shared" si="91"/>
        <v>1.5911777753502905</v>
      </c>
      <c r="BB151" s="374">
        <f t="shared" si="92"/>
        <v>1.5226854591978898</v>
      </c>
      <c r="BC151" s="374">
        <f t="shared" si="93"/>
        <v>1.5529494675211912</v>
      </c>
      <c r="BD151" s="374">
        <f t="shared" si="94"/>
        <v>1.0391569448005751</v>
      </c>
      <c r="BE151" s="374">
        <f t="shared" si="95"/>
        <v>0.88799505233832476</v>
      </c>
      <c r="BF151" s="374">
        <f t="shared" si="96"/>
        <v>0.92317402939517257</v>
      </c>
      <c r="BG151" s="374">
        <f t="shared" si="97"/>
        <v>1.0554396952794229</v>
      </c>
      <c r="BH151" s="374">
        <f t="shared" si="98"/>
        <v>1.1597827185115674</v>
      </c>
      <c r="BI151" s="374">
        <f t="shared" si="99"/>
        <v>1.3106047145784681</v>
      </c>
      <c r="BJ151" s="374">
        <f t="shared" si="100"/>
        <v>1.6201423082113655</v>
      </c>
      <c r="BK151" s="374">
        <f t="shared" si="101"/>
        <v>1.3250506516779119</v>
      </c>
      <c r="BL151" s="123">
        <f t="shared" si="85"/>
        <v>-0.19590873798538033</v>
      </c>
      <c r="BM151" s="220"/>
      <c r="BN151" s="220" t="s">
        <v>593</v>
      </c>
      <c r="BO151" s="220"/>
      <c r="BP151" s="220" t="s">
        <v>672</v>
      </c>
      <c r="BQ151" s="221"/>
    </row>
    <row r="152" spans="1:69" s="340" customFormat="1" ht="89.25" x14ac:dyDescent="0.2">
      <c r="A152" s="340">
        <v>151</v>
      </c>
      <c r="B152" s="370">
        <v>171</v>
      </c>
      <c r="C152" s="220"/>
      <c r="D152" s="345"/>
      <c r="E152" s="345"/>
      <c r="F152" s="345">
        <v>4</v>
      </c>
      <c r="G152" s="220"/>
      <c r="H152" s="220"/>
      <c r="I152" s="345">
        <v>2712</v>
      </c>
      <c r="J152" s="220" t="s">
        <v>236</v>
      </c>
      <c r="K152" s="371">
        <v>16325635.300000001</v>
      </c>
      <c r="L152" s="371">
        <v>15525601.6</v>
      </c>
      <c r="M152" s="371">
        <v>12880910.6</v>
      </c>
      <c r="N152" s="371">
        <v>12322603.125</v>
      </c>
      <c r="O152" s="371">
        <v>16332352.225</v>
      </c>
      <c r="P152" s="371">
        <v>15394537.425000001</v>
      </c>
      <c r="Q152" s="371">
        <v>13424074.15</v>
      </c>
      <c r="R152" s="371">
        <v>15066383.35</v>
      </c>
      <c r="S152" s="371">
        <v>13939072.385</v>
      </c>
      <c r="T152" s="371">
        <v>13782616.024</v>
      </c>
      <c r="U152" s="371">
        <v>13105080.526000001</v>
      </c>
      <c r="V152" s="371">
        <v>12777102.495999999</v>
      </c>
      <c r="W152" s="371">
        <v>3355710.1869999999</v>
      </c>
      <c r="X152" s="371">
        <v>4537391.1009999998</v>
      </c>
      <c r="Y152" s="371">
        <v>5641242.0839999998</v>
      </c>
      <c r="Z152" s="372">
        <v>55</v>
      </c>
      <c r="AA152" s="123">
        <f t="shared" si="68"/>
        <v>-0.56204632892957118</v>
      </c>
      <c r="AB152" s="345"/>
      <c r="AC152" s="371">
        <v>10663.411</v>
      </c>
      <c r="AD152" s="371">
        <v>11359.221</v>
      </c>
      <c r="AE152" s="373">
        <v>10973.856</v>
      </c>
      <c r="AF152" s="371">
        <v>10064.904</v>
      </c>
      <c r="AG152" s="371">
        <v>12915.674999999999</v>
      </c>
      <c r="AH152" s="371">
        <v>11995.144</v>
      </c>
      <c r="AI152" s="371">
        <v>9918.3819999999996</v>
      </c>
      <c r="AJ152" s="371">
        <v>7794.02</v>
      </c>
      <c r="AK152" s="371">
        <v>6035.5529999999999</v>
      </c>
      <c r="AL152" s="371">
        <v>6707.5550000000003</v>
      </c>
      <c r="AM152" s="371">
        <v>7720.4780000000001</v>
      </c>
      <c r="AN152" s="371">
        <v>7849.9409999999998</v>
      </c>
      <c r="AO152" s="371">
        <v>2004.2819999999999</v>
      </c>
      <c r="AP152" s="371">
        <v>3817.62</v>
      </c>
      <c r="AQ152" s="1072">
        <v>7849.9409999999998</v>
      </c>
      <c r="AR152" s="371">
        <v>3893.3620000000001</v>
      </c>
      <c r="AS152" s="123">
        <f t="shared" si="69"/>
        <v>-0.64521477227330115</v>
      </c>
      <c r="AT152" s="127">
        <v>0</v>
      </c>
      <c r="AU152" s="123">
        <f t="shared" si="86"/>
        <v>-1</v>
      </c>
      <c r="AV152" s="123"/>
      <c r="AW152" s="374">
        <f t="shared" si="87"/>
        <v>1.3063394843813521</v>
      </c>
      <c r="AX152" s="374">
        <f t="shared" si="88"/>
        <v>1.4632889974453551</v>
      </c>
      <c r="AY152" s="375">
        <f t="shared" si="89"/>
        <v>1.703894443611774</v>
      </c>
      <c r="AZ152" s="374">
        <f t="shared" si="90"/>
        <v>1.6335678261974376</v>
      </c>
      <c r="BA152" s="374">
        <f t="shared" si="91"/>
        <v>1.5816062281867669</v>
      </c>
      <c r="BB152" s="374">
        <f t="shared" si="92"/>
        <v>1.5583636804208814</v>
      </c>
      <c r="BC152" s="374">
        <f t="shared" si="93"/>
        <v>1.4777007172595213</v>
      </c>
      <c r="BD152" s="374">
        <f t="shared" si="94"/>
        <v>1.0346238800567888</v>
      </c>
      <c r="BE152" s="374">
        <f t="shared" si="95"/>
        <v>0.86599062452605235</v>
      </c>
      <c r="BF152" s="374">
        <f t="shared" si="96"/>
        <v>0.97333553925030969</v>
      </c>
      <c r="BG152" s="374">
        <f t="shared" si="97"/>
        <v>1.1782419779386863</v>
      </c>
      <c r="BH152" s="374">
        <f t="shared" si="98"/>
        <v>1.2287513546138498</v>
      </c>
      <c r="BI152" s="374">
        <f t="shared" si="99"/>
        <v>1.1945501180433136</v>
      </c>
      <c r="BJ152" s="374">
        <f t="shared" si="100"/>
        <v>1.6827379060000498</v>
      </c>
      <c r="BK152" s="374">
        <f t="shared" si="101"/>
        <v>1.3803208378674501</v>
      </c>
      <c r="BL152" s="123">
        <f t="shared" si="85"/>
        <v>-0.18990237743744234</v>
      </c>
      <c r="BM152" s="220"/>
      <c r="BN152" s="220" t="s">
        <v>594</v>
      </c>
      <c r="BO152" s="220"/>
      <c r="BP152" s="220" t="s">
        <v>672</v>
      </c>
      <c r="BQ152" s="221"/>
    </row>
    <row r="153" spans="1:69" s="340" customFormat="1" ht="191.25" x14ac:dyDescent="0.2">
      <c r="A153" s="340">
        <v>152</v>
      </c>
      <c r="B153" s="370">
        <v>172</v>
      </c>
      <c r="C153" s="220"/>
      <c r="D153" s="345"/>
      <c r="E153" s="345">
        <v>3809</v>
      </c>
      <c r="F153" s="345" t="s">
        <v>351</v>
      </c>
      <c r="G153" s="220" t="s">
        <v>238</v>
      </c>
      <c r="H153" s="220" t="s">
        <v>9</v>
      </c>
      <c r="I153" s="345">
        <v>1733</v>
      </c>
      <c r="J153" s="220" t="s">
        <v>239</v>
      </c>
      <c r="K153" s="371">
        <v>20891638.024999999</v>
      </c>
      <c r="L153" s="371">
        <v>22475419.449999999</v>
      </c>
      <c r="M153" s="371">
        <v>19979054.299000002</v>
      </c>
      <c r="N153" s="371">
        <v>20679700.75</v>
      </c>
      <c r="O153" s="371">
        <v>22599156.875</v>
      </c>
      <c r="P153" s="371">
        <v>21273193.848999999</v>
      </c>
      <c r="Q153" s="371">
        <v>18664914.925000001</v>
      </c>
      <c r="R153" s="371">
        <v>20128993.701000001</v>
      </c>
      <c r="S153" s="371">
        <v>18264909.534000002</v>
      </c>
      <c r="T153" s="371">
        <v>16609509.559</v>
      </c>
      <c r="U153" s="371">
        <v>14963749.703</v>
      </c>
      <c r="V153" s="371">
        <v>11859012.115</v>
      </c>
      <c r="W153" s="371">
        <v>6694949.0659999996</v>
      </c>
      <c r="X153" s="371">
        <v>8186174.188000001</v>
      </c>
      <c r="Y153" s="371">
        <v>8682469.9179999996</v>
      </c>
      <c r="Z153" s="372">
        <v>47.4</v>
      </c>
      <c r="AA153" s="123">
        <f t="shared" si="68"/>
        <v>-0.56542137640445889</v>
      </c>
      <c r="AB153" s="345"/>
      <c r="AC153" s="371">
        <v>21019.578000000001</v>
      </c>
      <c r="AD153" s="371">
        <v>24549.891</v>
      </c>
      <c r="AE153" s="373">
        <v>22463.864999999998</v>
      </c>
      <c r="AF153" s="371">
        <v>23112.834999999999</v>
      </c>
      <c r="AG153" s="371">
        <v>24562.781999999999</v>
      </c>
      <c r="AH153" s="371">
        <v>22715.489999999998</v>
      </c>
      <c r="AI153" s="371">
        <v>20467.513999999999</v>
      </c>
      <c r="AJ153" s="371">
        <v>19613.786</v>
      </c>
      <c r="AK153" s="371">
        <v>19759.372000000003</v>
      </c>
      <c r="AL153" s="371">
        <v>18992.510999999999</v>
      </c>
      <c r="AM153" s="371">
        <v>16110.279</v>
      </c>
      <c r="AN153" s="371">
        <v>13186.902999999998</v>
      </c>
      <c r="AO153" s="371">
        <v>7488.0470000000005</v>
      </c>
      <c r="AP153" s="371">
        <v>8652.237000000001</v>
      </c>
      <c r="AQ153" s="1072">
        <f>SUM(6338.972+6847.931)</f>
        <v>13186.902999999998</v>
      </c>
      <c r="AR153" s="371">
        <v>8844.6790000000001</v>
      </c>
      <c r="AS153" s="123">
        <f t="shared" si="69"/>
        <v>-0.60627082650291919</v>
      </c>
      <c r="AT153" s="127">
        <v>2476.7730000000001</v>
      </c>
      <c r="AU153" s="123">
        <f t="shared" si="86"/>
        <v>-0.88974412907128841</v>
      </c>
      <c r="AV153" s="123"/>
      <c r="AW153" s="374">
        <f t="shared" si="87"/>
        <v>2.0122479601500753</v>
      </c>
      <c r="AX153" s="374">
        <f t="shared" si="88"/>
        <v>2.1845991399283986</v>
      </c>
      <c r="AY153" s="375">
        <f t="shared" si="89"/>
        <v>2.2487415734311673</v>
      </c>
      <c r="AZ153" s="374">
        <f t="shared" si="90"/>
        <v>2.2353161952790832</v>
      </c>
      <c r="BA153" s="374">
        <f t="shared" si="91"/>
        <v>2.1737786180131553</v>
      </c>
      <c r="BB153" s="374">
        <f t="shared" si="92"/>
        <v>2.1355975187588294</v>
      </c>
      <c r="BC153" s="374">
        <f t="shared" si="93"/>
        <v>2.1931537413637581</v>
      </c>
      <c r="BD153" s="374">
        <f t="shared" si="94"/>
        <v>1.9488093931914334</v>
      </c>
      <c r="BE153" s="374">
        <f t="shared" si="95"/>
        <v>2.1636430186766673</v>
      </c>
      <c r="BF153" s="374">
        <f t="shared" si="96"/>
        <v>2.2869442270447715</v>
      </c>
      <c r="BG153" s="374">
        <f t="shared" si="97"/>
        <v>2.1532409081622288</v>
      </c>
      <c r="BH153" s="374">
        <f t="shared" si="98"/>
        <v>2.2239462903188034</v>
      </c>
      <c r="BI153" s="374">
        <f t="shared" si="99"/>
        <v>2.2369242622106609</v>
      </c>
      <c r="BJ153" s="374">
        <f t="shared" si="100"/>
        <v>2.1138658428947665</v>
      </c>
      <c r="BK153" s="374">
        <f t="shared" si="101"/>
        <v>2.0373647322782467</v>
      </c>
      <c r="BL153" s="123">
        <f t="shared" si="85"/>
        <v>-9.3997835789729436E-2</v>
      </c>
      <c r="BM153" s="220"/>
      <c r="BN153" s="220" t="s">
        <v>595</v>
      </c>
      <c r="BO153" s="220"/>
      <c r="BP153" s="220" t="s">
        <v>673</v>
      </c>
      <c r="BQ153" s="221"/>
    </row>
    <row r="154" spans="1:69" s="340" customFormat="1" ht="38.25" x14ac:dyDescent="0.2">
      <c r="A154" s="340">
        <v>153</v>
      </c>
      <c r="B154" s="370">
        <v>173</v>
      </c>
      <c r="C154" s="220"/>
      <c r="D154" s="345"/>
      <c r="E154" s="345"/>
      <c r="F154" s="345">
        <v>3</v>
      </c>
      <c r="G154" s="220"/>
      <c r="H154" s="220"/>
      <c r="I154" s="345">
        <v>2364</v>
      </c>
      <c r="J154" s="220" t="s">
        <v>237</v>
      </c>
      <c r="K154" s="371">
        <v>17746147.225000001</v>
      </c>
      <c r="L154" s="371">
        <v>31176744.574999999</v>
      </c>
      <c r="M154" s="371">
        <v>25772283.149999999</v>
      </c>
      <c r="N154" s="371">
        <v>32746846.699999999</v>
      </c>
      <c r="O154" s="371">
        <v>32772447.300000001</v>
      </c>
      <c r="P154" s="371">
        <v>19093780.324999999</v>
      </c>
      <c r="Q154" s="371">
        <v>3035484.65</v>
      </c>
      <c r="R154" s="371">
        <v>9509965.5500000007</v>
      </c>
      <c r="S154" s="371">
        <v>4144936.66</v>
      </c>
      <c r="T154" s="371">
        <v>2677395.412</v>
      </c>
      <c r="U154" s="371">
        <v>3908171.159</v>
      </c>
      <c r="V154" s="371">
        <v>2072165.1370000001</v>
      </c>
      <c r="W154" s="371">
        <v>1073779.2080000001</v>
      </c>
      <c r="X154" s="371">
        <v>1028433.221</v>
      </c>
      <c r="Y154" s="371">
        <v>2008212.629</v>
      </c>
      <c r="Z154" s="372">
        <v>48.333333333333336</v>
      </c>
      <c r="AA154" s="123">
        <f t="shared" si="68"/>
        <v>-0.92207859050314678</v>
      </c>
      <c r="AB154" s="345"/>
      <c r="AC154" s="371">
        <v>7687.5919999999996</v>
      </c>
      <c r="AD154" s="371">
        <v>14815.614</v>
      </c>
      <c r="AE154" s="373">
        <v>10566.684999999999</v>
      </c>
      <c r="AF154" s="371">
        <v>12691.365</v>
      </c>
      <c r="AG154" s="371">
        <v>13627.47</v>
      </c>
      <c r="AH154" s="371">
        <v>9439.1299999999992</v>
      </c>
      <c r="AI154" s="371">
        <v>1217.867</v>
      </c>
      <c r="AJ154" s="371">
        <v>4613.4620000000004</v>
      </c>
      <c r="AK154" s="371">
        <v>1866.2470000000001</v>
      </c>
      <c r="AL154" s="371">
        <v>1184.414</v>
      </c>
      <c r="AM154" s="371">
        <v>1791.6079999999999</v>
      </c>
      <c r="AN154" s="371">
        <v>754.78800000000001</v>
      </c>
      <c r="AO154" s="371">
        <v>407.59899999999999</v>
      </c>
      <c r="AP154" s="371">
        <v>398.77300000000002</v>
      </c>
      <c r="AQ154" s="1088"/>
      <c r="AR154" s="371">
        <v>908.53700000000003</v>
      </c>
      <c r="AS154" s="123">
        <f t="shared" si="69"/>
        <v>-0.91401872962050068</v>
      </c>
      <c r="AT154" s="127">
        <v>2070.4520000000002</v>
      </c>
      <c r="AU154" s="123">
        <f t="shared" si="86"/>
        <v>-0.80405851030857833</v>
      </c>
      <c r="AV154" s="123"/>
      <c r="AW154" s="374">
        <f t="shared" si="87"/>
        <v>0.86639560717382691</v>
      </c>
      <c r="AX154" s="374">
        <f t="shared" si="88"/>
        <v>0.9504272624974669</v>
      </c>
      <c r="AY154" s="375">
        <f t="shared" si="89"/>
        <v>0.8200037954340107</v>
      </c>
      <c r="AZ154" s="374">
        <f t="shared" si="90"/>
        <v>0.77511982245301192</v>
      </c>
      <c r="BA154" s="374">
        <f t="shared" si="91"/>
        <v>0.83164188961866148</v>
      </c>
      <c r="BB154" s="374">
        <f t="shared" si="92"/>
        <v>0.98871253773052936</v>
      </c>
      <c r="BC154" s="374">
        <f t="shared" si="93"/>
        <v>0.80242013412915791</v>
      </c>
      <c r="BD154" s="374">
        <f t="shared" si="94"/>
        <v>0.9702373737831258</v>
      </c>
      <c r="BE154" s="374">
        <f t="shared" si="95"/>
        <v>0.90049482203667741</v>
      </c>
      <c r="BF154" s="374">
        <f t="shared" si="96"/>
        <v>0.8847508998420589</v>
      </c>
      <c r="BG154" s="374">
        <f t="shared" si="97"/>
        <v>0.91685237268801001</v>
      </c>
      <c r="BH154" s="374">
        <f t="shared" si="98"/>
        <v>0.72850178445985503</v>
      </c>
      <c r="BI154" s="374">
        <f t="shared" si="99"/>
        <v>0.75918586793869069</v>
      </c>
      <c r="BJ154" s="374">
        <f t="shared" si="100"/>
        <v>0.7754961466768876</v>
      </c>
      <c r="BK154" s="374">
        <f t="shared" si="101"/>
        <v>0.90482151827957658</v>
      </c>
      <c r="BL154" s="123">
        <f t="shared" si="85"/>
        <v>0.10343576861211191</v>
      </c>
      <c r="BM154" s="220"/>
      <c r="BN154" s="220" t="s">
        <v>596</v>
      </c>
      <c r="BO154" s="220"/>
      <c r="BP154" s="220" t="s">
        <v>674</v>
      </c>
      <c r="BQ154" s="221"/>
    </row>
    <row r="155" spans="1:69" s="340" customFormat="1" ht="102" x14ac:dyDescent="0.2">
      <c r="A155" s="340">
        <v>154</v>
      </c>
      <c r="B155" s="370">
        <v>175</v>
      </c>
      <c r="C155" s="220" t="s">
        <v>242</v>
      </c>
      <c r="D155" s="345">
        <v>54</v>
      </c>
      <c r="E155" s="345">
        <v>3935</v>
      </c>
      <c r="F155" s="345" t="s">
        <v>351</v>
      </c>
      <c r="G155" s="220" t="s">
        <v>241</v>
      </c>
      <c r="H155" s="220" t="s">
        <v>9</v>
      </c>
      <c r="I155" s="345">
        <v>861</v>
      </c>
      <c r="J155" s="220" t="s">
        <v>243</v>
      </c>
      <c r="K155" s="371">
        <v>90736158.974999994</v>
      </c>
      <c r="L155" s="371">
        <v>83025308.673999995</v>
      </c>
      <c r="M155" s="371">
        <v>100130697.09999999</v>
      </c>
      <c r="N155" s="371">
        <v>94212043.949999988</v>
      </c>
      <c r="O155" s="371">
        <v>86746926.900000006</v>
      </c>
      <c r="P155" s="371">
        <v>89406278.875</v>
      </c>
      <c r="Q155" s="371">
        <v>104605799.3</v>
      </c>
      <c r="R155" s="371">
        <v>95165135.851999998</v>
      </c>
      <c r="S155" s="371">
        <v>101532236.01199999</v>
      </c>
      <c r="T155" s="371">
        <v>73963713.674999997</v>
      </c>
      <c r="U155" s="371">
        <v>62247300.660999998</v>
      </c>
      <c r="V155" s="371">
        <v>89013981.888999999</v>
      </c>
      <c r="W155" s="371">
        <v>71747187.925999999</v>
      </c>
      <c r="X155" s="371">
        <v>68154032.549999997</v>
      </c>
      <c r="Y155" s="371">
        <v>94165695.594999999</v>
      </c>
      <c r="Z155" s="372">
        <v>22.5</v>
      </c>
      <c r="AA155" s="123">
        <f t="shared" si="68"/>
        <v>-5.9572155969740026E-2</v>
      </c>
      <c r="AB155" s="345"/>
      <c r="AC155" s="371">
        <v>55511.157999999996</v>
      </c>
      <c r="AD155" s="371">
        <v>52183.485000000001</v>
      </c>
      <c r="AE155" s="373">
        <v>63884.460000000006</v>
      </c>
      <c r="AF155" s="371">
        <v>63042.251000000004</v>
      </c>
      <c r="AG155" s="371">
        <v>57564.955000000002</v>
      </c>
      <c r="AH155" s="371">
        <v>58419.665999999997</v>
      </c>
      <c r="AI155" s="371">
        <v>67835.940999999992</v>
      </c>
      <c r="AJ155" s="371">
        <v>58934.012000000002</v>
      </c>
      <c r="AK155" s="371">
        <v>63988.614999999998</v>
      </c>
      <c r="AL155" s="371">
        <v>45550.705000000002</v>
      </c>
      <c r="AM155" s="371">
        <v>16887.334999999999</v>
      </c>
      <c r="AN155" s="371">
        <v>6642.7150000000001</v>
      </c>
      <c r="AO155" s="371">
        <v>1594.348</v>
      </c>
      <c r="AP155" s="371">
        <v>2089.3469999999998</v>
      </c>
      <c r="AQ155" s="1072">
        <f>SUM(5174.676+1468.039)</f>
        <v>6642.7150000000001</v>
      </c>
      <c r="AR155" s="371">
        <v>4374.9380000000001</v>
      </c>
      <c r="AS155" s="123">
        <f t="shared" si="69"/>
        <v>-0.93151796227126282</v>
      </c>
      <c r="AT155" s="127">
        <v>2315.1950000000002</v>
      </c>
      <c r="AU155" s="123">
        <f t="shared" si="86"/>
        <v>-0.96375965297350874</v>
      </c>
      <c r="AV155" s="123"/>
      <c r="AW155" s="374">
        <f t="shared" si="87"/>
        <v>1.2235730193360876</v>
      </c>
      <c r="AX155" s="374">
        <f t="shared" si="88"/>
        <v>1.25705006903134</v>
      </c>
      <c r="AY155" s="375">
        <f t="shared" si="89"/>
        <v>1.2760214769342699</v>
      </c>
      <c r="AZ155" s="374">
        <f t="shared" si="90"/>
        <v>1.3383055574817515</v>
      </c>
      <c r="BA155" s="374">
        <f t="shared" si="91"/>
        <v>1.3271929521228951</v>
      </c>
      <c r="BB155" s="374">
        <f t="shared" si="92"/>
        <v>1.3068358673483602</v>
      </c>
      <c r="BC155" s="374">
        <f t="shared" si="93"/>
        <v>1.2969824130964791</v>
      </c>
      <c r="BD155" s="374">
        <f t="shared" si="94"/>
        <v>1.2385630824224045</v>
      </c>
      <c r="BE155" s="374">
        <f t="shared" si="95"/>
        <v>1.2604590918777214</v>
      </c>
      <c r="BF155" s="374">
        <f t="shared" si="96"/>
        <v>1.2317041083186255</v>
      </c>
      <c r="BG155" s="374">
        <f t="shared" si="97"/>
        <v>0.54258850811760506</v>
      </c>
      <c r="BH155" s="374">
        <f t="shared" si="98"/>
        <v>0.14925104706097594</v>
      </c>
      <c r="BI155" s="374">
        <f t="shared" si="99"/>
        <v>4.4443497956865134E-2</v>
      </c>
      <c r="BJ155" s="374">
        <f t="shared" si="100"/>
        <v>6.131249822869065E-2</v>
      </c>
      <c r="BK155" s="374">
        <f t="shared" si="101"/>
        <v>9.2919995383803022E-2</v>
      </c>
      <c r="BL155" s="123">
        <f t="shared" si="85"/>
        <v>-0.92717991267118027</v>
      </c>
      <c r="BM155" s="220" t="s">
        <v>321</v>
      </c>
      <c r="BN155" s="220" t="s">
        <v>597</v>
      </c>
      <c r="BO155" s="220" t="s">
        <v>759</v>
      </c>
      <c r="BP155" s="220"/>
      <c r="BQ155" s="221"/>
    </row>
    <row r="156" spans="1:69" s="340" customFormat="1" ht="102" x14ac:dyDescent="0.2">
      <c r="A156" s="340">
        <v>155</v>
      </c>
      <c r="B156" s="370">
        <v>176</v>
      </c>
      <c r="C156" s="220"/>
      <c r="D156" s="345"/>
      <c r="E156" s="345"/>
      <c r="F156" s="345">
        <v>3</v>
      </c>
      <c r="G156" s="220"/>
      <c r="H156" s="220"/>
      <c r="I156" s="345">
        <v>1378</v>
      </c>
      <c r="J156" s="220" t="s">
        <v>240</v>
      </c>
      <c r="K156" s="371">
        <v>58268845.075000003</v>
      </c>
      <c r="L156" s="371">
        <v>41873069.350000001</v>
      </c>
      <c r="M156" s="371">
        <v>69737189.650000006</v>
      </c>
      <c r="N156" s="371">
        <v>77816245.275000006</v>
      </c>
      <c r="O156" s="371">
        <v>65395083.075000003</v>
      </c>
      <c r="P156" s="371">
        <v>84065686.900000006</v>
      </c>
      <c r="Q156" s="371">
        <v>78613078.125</v>
      </c>
      <c r="R156" s="371">
        <v>74606938.535999998</v>
      </c>
      <c r="S156" s="371">
        <v>49857376.773999996</v>
      </c>
      <c r="T156" s="371">
        <v>59376969.818999998</v>
      </c>
      <c r="U156" s="371">
        <v>88725013.615999997</v>
      </c>
      <c r="V156" s="371">
        <v>62643662.228</v>
      </c>
      <c r="W156" s="371">
        <v>52785620.25</v>
      </c>
      <c r="X156" s="371">
        <v>71350144.562999994</v>
      </c>
      <c r="Y156" s="371">
        <v>34755071.655000001</v>
      </c>
      <c r="Z156" s="372">
        <v>33.833333333333336</v>
      </c>
      <c r="AA156" s="123">
        <f t="shared" si="68"/>
        <v>-0.5016278713061102</v>
      </c>
      <c r="AB156" s="345"/>
      <c r="AC156" s="371">
        <v>35594.675999999999</v>
      </c>
      <c r="AD156" s="371">
        <v>26667.128000000001</v>
      </c>
      <c r="AE156" s="373">
        <v>43734.476999999999</v>
      </c>
      <c r="AF156" s="371">
        <v>50975.695</v>
      </c>
      <c r="AG156" s="371">
        <v>42587.851000000002</v>
      </c>
      <c r="AH156" s="371">
        <v>53992.618000000002</v>
      </c>
      <c r="AI156" s="371">
        <v>49463.345999999998</v>
      </c>
      <c r="AJ156" s="371">
        <v>44612.108</v>
      </c>
      <c r="AK156" s="371">
        <v>29551.194</v>
      </c>
      <c r="AL156" s="371">
        <v>3017.1909999999998</v>
      </c>
      <c r="AM156" s="371">
        <v>2980.268</v>
      </c>
      <c r="AN156" s="371">
        <v>1967.57</v>
      </c>
      <c r="AO156" s="371">
        <v>1538.8320000000001</v>
      </c>
      <c r="AP156" s="371">
        <v>3604.9070000000002</v>
      </c>
      <c r="AQ156" s="1072">
        <v>1967.57</v>
      </c>
      <c r="AR156" s="371">
        <v>1797.22</v>
      </c>
      <c r="AS156" s="123">
        <f t="shared" si="69"/>
        <v>-0.95890610513074159</v>
      </c>
      <c r="AT156" s="127">
        <v>2844.9830000000002</v>
      </c>
      <c r="AU156" s="123">
        <f t="shared" si="86"/>
        <v>-0.93494873621102181</v>
      </c>
      <c r="AV156" s="123"/>
      <c r="AW156" s="374">
        <f t="shared" si="87"/>
        <v>1.2217395403730678</v>
      </c>
      <c r="AX156" s="374">
        <f t="shared" si="88"/>
        <v>1.2737125992413068</v>
      </c>
      <c r="AY156" s="375">
        <f t="shared" si="89"/>
        <v>1.2542655423740607</v>
      </c>
      <c r="AZ156" s="374">
        <f t="shared" si="90"/>
        <v>1.3101556061938893</v>
      </c>
      <c r="BA156" s="374">
        <f t="shared" si="91"/>
        <v>1.302478687920835</v>
      </c>
      <c r="BB156" s="374">
        <f t="shared" si="92"/>
        <v>1.2845340350154206</v>
      </c>
      <c r="BC156" s="374">
        <f t="shared" si="93"/>
        <v>1.2583999298780797</v>
      </c>
      <c r="BD156" s="374">
        <f t="shared" si="94"/>
        <v>1.1959238343086112</v>
      </c>
      <c r="BE156" s="374">
        <f t="shared" si="95"/>
        <v>1.1854291546044831</v>
      </c>
      <c r="BF156" s="374">
        <f t="shared" si="96"/>
        <v>0.10162832523105721</v>
      </c>
      <c r="BG156" s="374">
        <f t="shared" si="97"/>
        <v>6.7179882617962455E-2</v>
      </c>
      <c r="BH156" s="374">
        <f t="shared" si="98"/>
        <v>6.2817847169878593E-2</v>
      </c>
      <c r="BI156" s="374">
        <f t="shared" si="99"/>
        <v>5.8304969903237996E-2</v>
      </c>
      <c r="BJ156" s="374">
        <f t="shared" si="100"/>
        <v>0.10104834466921024</v>
      </c>
      <c r="BK156" s="374">
        <f t="shared" si="101"/>
        <v>0.10342202817708447</v>
      </c>
      <c r="BL156" s="123">
        <f t="shared" si="85"/>
        <v>-0.91754375394756649</v>
      </c>
      <c r="BM156" s="220" t="s">
        <v>322</v>
      </c>
      <c r="BN156" s="220" t="s">
        <v>598</v>
      </c>
      <c r="BO156" s="220" t="s">
        <v>760</v>
      </c>
      <c r="BP156" s="220"/>
      <c r="BQ156" s="221"/>
    </row>
    <row r="157" spans="1:69" s="340" customFormat="1" ht="51" x14ac:dyDescent="0.2">
      <c r="A157" s="340">
        <v>156</v>
      </c>
      <c r="B157" s="370">
        <v>177</v>
      </c>
      <c r="C157" s="220"/>
      <c r="D157" s="345"/>
      <c r="E157" s="345">
        <v>3936</v>
      </c>
      <c r="F157" s="345" t="s">
        <v>351</v>
      </c>
      <c r="G157" s="220" t="s">
        <v>245</v>
      </c>
      <c r="H157" s="220" t="s">
        <v>9</v>
      </c>
      <c r="I157" s="345">
        <v>8102</v>
      </c>
      <c r="J157" s="220" t="s">
        <v>244</v>
      </c>
      <c r="K157" s="371">
        <v>24434215.699999999</v>
      </c>
      <c r="L157" s="371">
        <v>25439318.399999999</v>
      </c>
      <c r="M157" s="371">
        <v>25492185.149999999</v>
      </c>
      <c r="N157" s="371">
        <v>24105186.350000001</v>
      </c>
      <c r="O157" s="371">
        <v>18201956.125</v>
      </c>
      <c r="P157" s="371">
        <v>19956615.200000003</v>
      </c>
      <c r="Q157" s="371">
        <v>19419066.899999999</v>
      </c>
      <c r="R157" s="371">
        <v>21267242.925000001</v>
      </c>
      <c r="S157" s="371">
        <v>23795997.326000001</v>
      </c>
      <c r="T157" s="371">
        <v>15843929.017000001</v>
      </c>
      <c r="U157" s="371">
        <v>10204071.398</v>
      </c>
      <c r="V157" s="371">
        <v>15594339.252</v>
      </c>
      <c r="W157" s="371">
        <v>10849974.868999999</v>
      </c>
      <c r="X157" s="371">
        <v>10295198.651000001</v>
      </c>
      <c r="Y157" s="371">
        <v>15842421.612</v>
      </c>
      <c r="Z157" s="372">
        <v>98</v>
      </c>
      <c r="AA157" s="123">
        <f t="shared" si="68"/>
        <v>-0.37853810809937566</v>
      </c>
      <c r="AB157" s="345"/>
      <c r="AC157" s="371">
        <v>14785.201000000001</v>
      </c>
      <c r="AD157" s="371">
        <v>15567.097</v>
      </c>
      <c r="AE157" s="373">
        <v>15862.42</v>
      </c>
      <c r="AF157" s="371">
        <v>15686.468000000001</v>
      </c>
      <c r="AG157" s="371">
        <v>12170.949000000001</v>
      </c>
      <c r="AH157" s="371">
        <v>12850.805</v>
      </c>
      <c r="AI157" s="371">
        <v>12994.226999999999</v>
      </c>
      <c r="AJ157" s="371">
        <v>13384.091</v>
      </c>
      <c r="AK157" s="371">
        <v>15426.485000000001</v>
      </c>
      <c r="AL157" s="371">
        <v>10855.920999999998</v>
      </c>
      <c r="AM157" s="371">
        <v>6996.17</v>
      </c>
      <c r="AN157" s="371">
        <v>10337.219000000001</v>
      </c>
      <c r="AO157" s="371">
        <v>7258.8680000000004</v>
      </c>
      <c r="AP157" s="371">
        <v>6832.7110000000002</v>
      </c>
      <c r="AQ157" s="1072">
        <f>SUM(5652.507+4684.712)</f>
        <v>10337.219000000001</v>
      </c>
      <c r="AR157" s="371">
        <v>10714.504000000001</v>
      </c>
      <c r="AS157" s="123">
        <f t="shared" si="69"/>
        <v>-0.32453534832642178</v>
      </c>
      <c r="AT157" s="127">
        <v>3845.9470000000001</v>
      </c>
      <c r="AU157" s="123">
        <f t="shared" si="86"/>
        <v>-0.7575434895810349</v>
      </c>
      <c r="AV157" s="123"/>
      <c r="AW157" s="374">
        <f t="shared" si="87"/>
        <v>1.2102046721311379</v>
      </c>
      <c r="AX157" s="374">
        <f t="shared" si="88"/>
        <v>1.2238611707458327</v>
      </c>
      <c r="AY157" s="375">
        <f t="shared" si="89"/>
        <v>1.2444927656584199</v>
      </c>
      <c r="AZ157" s="374">
        <f t="shared" si="90"/>
        <v>1.3015014920222758</v>
      </c>
      <c r="BA157" s="374">
        <f t="shared" si="91"/>
        <v>1.3373231883889074</v>
      </c>
      <c r="BB157" s="374">
        <f t="shared" si="92"/>
        <v>1.2878742082474985</v>
      </c>
      <c r="BC157" s="374">
        <f t="shared" si="93"/>
        <v>1.3382957138893217</v>
      </c>
      <c r="BD157" s="374">
        <f t="shared" si="94"/>
        <v>1.2586578379905349</v>
      </c>
      <c r="BE157" s="374">
        <f t="shared" si="95"/>
        <v>1.2965613324510423</v>
      </c>
      <c r="BF157" s="374">
        <f t="shared" si="96"/>
        <v>1.3703571870780236</v>
      </c>
      <c r="BG157" s="374">
        <f t="shared" si="97"/>
        <v>1.3712506953589625</v>
      </c>
      <c r="BH157" s="374">
        <f t="shared" si="98"/>
        <v>1.3257655656906702</v>
      </c>
      <c r="BI157" s="374">
        <f t="shared" si="99"/>
        <v>1.3380432835360148</v>
      </c>
      <c r="BJ157" s="374">
        <f t="shared" si="100"/>
        <v>1.3273587487962304</v>
      </c>
      <c r="BK157" s="374">
        <f t="shared" si="101"/>
        <v>1.3526346239749347</v>
      </c>
      <c r="BL157" s="123">
        <f t="shared" si="85"/>
        <v>8.6896333430512562E-2</v>
      </c>
      <c r="BM157" s="220"/>
      <c r="BN157" s="220" t="s">
        <v>507</v>
      </c>
      <c r="BO157" s="220" t="s">
        <v>761</v>
      </c>
      <c r="BP157" s="220"/>
      <c r="BQ157" s="221"/>
    </row>
    <row r="158" spans="1:69" s="340" customFormat="1" ht="51" x14ac:dyDescent="0.2">
      <c r="A158" s="340">
        <v>157</v>
      </c>
      <c r="B158" s="370">
        <v>178</v>
      </c>
      <c r="C158" s="220"/>
      <c r="D158" s="345"/>
      <c r="E158" s="345">
        <v>3938</v>
      </c>
      <c r="F158" s="345">
        <v>51</v>
      </c>
      <c r="G158" s="220" t="s">
        <v>247</v>
      </c>
      <c r="H158" s="220" t="s">
        <v>9</v>
      </c>
      <c r="I158" s="345">
        <v>6041</v>
      </c>
      <c r="J158" s="220" t="s">
        <v>246</v>
      </c>
      <c r="K158" s="371">
        <v>25248454.600000001</v>
      </c>
      <c r="L158" s="371">
        <v>20114289.5</v>
      </c>
      <c r="M158" s="371">
        <v>16584642.525</v>
      </c>
      <c r="N158" s="371">
        <v>25282492.800000001</v>
      </c>
      <c r="O158" s="371">
        <v>22692672.350000001</v>
      </c>
      <c r="P158" s="371">
        <v>19990716.324999999</v>
      </c>
      <c r="Q158" s="371">
        <v>18345959.475000001</v>
      </c>
      <c r="R158" s="371">
        <v>23115703.625</v>
      </c>
      <c r="S158" s="371">
        <v>17352159.673</v>
      </c>
      <c r="T158" s="371">
        <v>7550082.5420000004</v>
      </c>
      <c r="U158" s="371">
        <v>2027863.2849999999</v>
      </c>
      <c r="V158" s="371">
        <v>0</v>
      </c>
      <c r="W158" s="371">
        <v>0</v>
      </c>
      <c r="X158" s="371">
        <v>0</v>
      </c>
      <c r="Y158" s="371">
        <v>0</v>
      </c>
      <c r="Z158" s="372">
        <v>88</v>
      </c>
      <c r="AA158" s="123">
        <f t="shared" si="68"/>
        <v>-1</v>
      </c>
      <c r="AB158" s="345"/>
      <c r="AC158" s="371">
        <v>20791.508999999998</v>
      </c>
      <c r="AD158" s="371">
        <v>15063.473</v>
      </c>
      <c r="AE158" s="373">
        <v>13036.72</v>
      </c>
      <c r="AF158" s="371">
        <v>21368.078000000001</v>
      </c>
      <c r="AG158" s="371">
        <v>17534.901999999998</v>
      </c>
      <c r="AH158" s="371">
        <v>15685.870999999999</v>
      </c>
      <c r="AI158" s="371">
        <v>14720.800999999999</v>
      </c>
      <c r="AJ158" s="371">
        <v>15596.663</v>
      </c>
      <c r="AK158" s="371">
        <v>13051.91</v>
      </c>
      <c r="AL158" s="371">
        <v>5610.0739999999996</v>
      </c>
      <c r="AM158" s="371">
        <v>1527.1179999999999</v>
      </c>
      <c r="AN158" s="371">
        <v>0</v>
      </c>
      <c r="AO158" s="371">
        <v>0</v>
      </c>
      <c r="AP158" s="371">
        <v>0</v>
      </c>
      <c r="AQ158" s="1088"/>
      <c r="AR158" s="371">
        <v>0</v>
      </c>
      <c r="AS158" s="123">
        <f t="shared" si="69"/>
        <v>-1</v>
      </c>
      <c r="AT158" s="127"/>
      <c r="AU158" s="123">
        <f t="shared" si="86"/>
        <v>-1</v>
      </c>
      <c r="AV158" s="123"/>
      <c r="AW158" s="374">
        <f t="shared" si="87"/>
        <v>1.6469529980658697</v>
      </c>
      <c r="AX158" s="374">
        <f t="shared" si="88"/>
        <v>1.4977882266236648</v>
      </c>
      <c r="AY158" s="375">
        <f t="shared" si="89"/>
        <v>1.5721436238795263</v>
      </c>
      <c r="AZ158" s="374">
        <f t="shared" si="90"/>
        <v>1.6903458190641707</v>
      </c>
      <c r="BA158" s="374">
        <f t="shared" si="91"/>
        <v>1.545424155388204</v>
      </c>
      <c r="BB158" s="374">
        <f t="shared" si="92"/>
        <v>1.5693155507772931</v>
      </c>
      <c r="BC158" s="374">
        <f t="shared" si="93"/>
        <v>1.6048003398306863</v>
      </c>
      <c r="BD158" s="374">
        <f t="shared" si="94"/>
        <v>1.3494430671910815</v>
      </c>
      <c r="BE158" s="374">
        <f t="shared" si="95"/>
        <v>1.5043556820548167</v>
      </c>
      <c r="BF158" s="374">
        <f t="shared" si="96"/>
        <v>1.4860960708156454</v>
      </c>
      <c r="BG158" s="374">
        <f t="shared" si="97"/>
        <v>1.5061350647215845</v>
      </c>
      <c r="BH158" s="374">
        <f t="shared" si="98"/>
        <v>0</v>
      </c>
      <c r="BI158" s="374">
        <f t="shared" si="99"/>
        <v>0</v>
      </c>
      <c r="BJ158" s="374">
        <f t="shared" si="100"/>
        <v>0</v>
      </c>
      <c r="BK158" s="374">
        <f t="shared" si="101"/>
        <v>0</v>
      </c>
      <c r="BL158" s="123">
        <f t="shared" si="85"/>
        <v>-1</v>
      </c>
      <c r="BM158" s="220" t="s">
        <v>323</v>
      </c>
      <c r="BN158" s="220" t="s">
        <v>305</v>
      </c>
      <c r="BO158" s="220" t="s">
        <v>762</v>
      </c>
      <c r="BP158" s="220"/>
      <c r="BQ158" s="221"/>
    </row>
    <row r="159" spans="1:69" s="340" customFormat="1" ht="89.25" x14ac:dyDescent="0.2">
      <c r="A159" s="340">
        <v>158</v>
      </c>
      <c r="B159" s="370">
        <v>179</v>
      </c>
      <c r="C159" s="220"/>
      <c r="D159" s="345"/>
      <c r="E159" s="345"/>
      <c r="F159" s="345" t="s">
        <v>373</v>
      </c>
      <c r="G159" s="220"/>
      <c r="H159" s="220"/>
      <c r="I159" s="345">
        <v>7253</v>
      </c>
      <c r="J159" s="220" t="s">
        <v>248</v>
      </c>
      <c r="K159" s="371">
        <v>38608285.468000002</v>
      </c>
      <c r="L159" s="371">
        <v>31147662.618999999</v>
      </c>
      <c r="M159" s="371">
        <v>32655965.208999999</v>
      </c>
      <c r="N159" s="371">
        <v>33119641.303000003</v>
      </c>
      <c r="O159" s="371">
        <v>31493172.214999996</v>
      </c>
      <c r="P159" s="371">
        <v>29415446.178999998</v>
      </c>
      <c r="Q159" s="371">
        <v>30917879.597999997</v>
      </c>
      <c r="R159" s="371">
        <v>36858316.208000004</v>
      </c>
      <c r="S159" s="371">
        <v>30372378.330000002</v>
      </c>
      <c r="T159" s="371">
        <v>15796975.452</v>
      </c>
      <c r="U159" s="371">
        <v>21903715.895</v>
      </c>
      <c r="V159" s="371">
        <v>14848486.822999999</v>
      </c>
      <c r="W159" s="371">
        <v>10354363.128999999</v>
      </c>
      <c r="X159" s="371">
        <v>11278824.567</v>
      </c>
      <c r="Y159" s="371">
        <v>13997727.849000001</v>
      </c>
      <c r="Z159" s="372">
        <v>94</v>
      </c>
      <c r="AA159" s="123">
        <f t="shared" si="68"/>
        <v>-0.57135770572347933</v>
      </c>
      <c r="AB159" s="345"/>
      <c r="AC159" s="371">
        <v>33373.726999999999</v>
      </c>
      <c r="AD159" s="371">
        <v>24230.623</v>
      </c>
      <c r="AE159" s="373">
        <v>27209.370000000003</v>
      </c>
      <c r="AF159" s="371">
        <v>28522.67</v>
      </c>
      <c r="AG159" s="371">
        <v>24938.875</v>
      </c>
      <c r="AH159" s="371">
        <v>23688.913</v>
      </c>
      <c r="AI159" s="371">
        <v>25020.186999999998</v>
      </c>
      <c r="AJ159" s="371">
        <v>24933.010999999999</v>
      </c>
      <c r="AK159" s="371">
        <v>22873.738000000001</v>
      </c>
      <c r="AL159" s="371">
        <v>11331.296</v>
      </c>
      <c r="AM159" s="371">
        <v>15942.194</v>
      </c>
      <c r="AN159" s="371">
        <v>11041.118999999999</v>
      </c>
      <c r="AO159" s="371">
        <v>8078.2539999999999</v>
      </c>
      <c r="AP159" s="371">
        <v>9031.7079999999987</v>
      </c>
      <c r="AQ159" s="1072">
        <f>SUM(3920.944+1604.581+3975.732+1539.862)</f>
        <v>11041.118999999999</v>
      </c>
      <c r="AR159" s="371">
        <v>10649.662</v>
      </c>
      <c r="AS159" s="123">
        <f t="shared" si="69"/>
        <v>-0.60860313928620913</v>
      </c>
      <c r="AT159" s="127">
        <v>4370.8230000000003</v>
      </c>
      <c r="AU159" s="123">
        <f t="shared" si="86"/>
        <v>-0.83936331491688343</v>
      </c>
      <c r="AV159" s="123"/>
      <c r="AW159" s="374">
        <f t="shared" si="87"/>
        <v>1.7288375588530809</v>
      </c>
      <c r="AX159" s="374">
        <f t="shared" si="88"/>
        <v>1.5558549799636894</v>
      </c>
      <c r="AY159" s="375">
        <f t="shared" si="89"/>
        <v>1.666425709720017</v>
      </c>
      <c r="AZ159" s="374">
        <f t="shared" si="90"/>
        <v>1.7224021081059471</v>
      </c>
      <c r="BA159" s="374">
        <f t="shared" si="91"/>
        <v>1.5837639237956329</v>
      </c>
      <c r="BB159" s="374">
        <f t="shared" si="92"/>
        <v>1.6106444794919867</v>
      </c>
      <c r="BC159" s="374">
        <f t="shared" si="93"/>
        <v>1.6184930742545807</v>
      </c>
      <c r="BD159" s="374">
        <f t="shared" si="94"/>
        <v>1.3529110152128085</v>
      </c>
      <c r="BE159" s="374">
        <f t="shared" si="95"/>
        <v>1.5062197468682723</v>
      </c>
      <c r="BF159" s="374">
        <f t="shared" si="96"/>
        <v>1.4346158901659094</v>
      </c>
      <c r="BG159" s="374">
        <f t="shared" si="97"/>
        <v>1.4556611377194819</v>
      </c>
      <c r="BH159" s="374">
        <f t="shared" si="98"/>
        <v>1.4871709328518961</v>
      </c>
      <c r="BI159" s="374">
        <f t="shared" si="99"/>
        <v>1.5603574839624501</v>
      </c>
      <c r="BJ159" s="374">
        <f t="shared" si="100"/>
        <v>1.6015335545559068</v>
      </c>
      <c r="BK159" s="374">
        <f t="shared" si="101"/>
        <v>1.5216272404897218</v>
      </c>
      <c r="BL159" s="123">
        <f t="shared" si="85"/>
        <v>-8.6891643825288467E-2</v>
      </c>
      <c r="BM159" s="220"/>
      <c r="BN159" s="220" t="s">
        <v>305</v>
      </c>
      <c r="BO159" s="220" t="s">
        <v>763</v>
      </c>
      <c r="BP159" s="220"/>
      <c r="BQ159" s="221"/>
    </row>
    <row r="160" spans="1:69" s="340" customFormat="1" ht="63.75" x14ac:dyDescent="0.2">
      <c r="A160" s="340">
        <v>159</v>
      </c>
      <c r="B160" s="370">
        <v>180</v>
      </c>
      <c r="C160" s="220"/>
      <c r="D160" s="345"/>
      <c r="E160" s="345">
        <v>3942</v>
      </c>
      <c r="F160" s="345">
        <v>3</v>
      </c>
      <c r="G160" s="220" t="s">
        <v>250</v>
      </c>
      <c r="H160" s="220" t="s">
        <v>9</v>
      </c>
      <c r="I160" s="345">
        <v>3938</v>
      </c>
      <c r="J160" s="220" t="s">
        <v>249</v>
      </c>
      <c r="K160" s="371">
        <v>10115633.125</v>
      </c>
      <c r="L160" s="371">
        <v>10464032.49</v>
      </c>
      <c r="M160" s="371">
        <v>8293499.0999999996</v>
      </c>
      <c r="N160" s="371">
        <v>10809059.790999999</v>
      </c>
      <c r="O160" s="371">
        <v>6435307.358</v>
      </c>
      <c r="P160" s="371">
        <v>6529044.5199999996</v>
      </c>
      <c r="Q160" s="371">
        <v>6311050.6040000003</v>
      </c>
      <c r="R160" s="371">
        <v>7794469.966</v>
      </c>
      <c r="S160" s="371">
        <v>5376906.8820000002</v>
      </c>
      <c r="T160" s="371">
        <v>2588810.7289999998</v>
      </c>
      <c r="U160" s="371">
        <v>4067996.787</v>
      </c>
      <c r="V160" s="371">
        <v>3980914.3160000001</v>
      </c>
      <c r="W160" s="371">
        <v>1534131.175</v>
      </c>
      <c r="X160" s="371">
        <v>0</v>
      </c>
      <c r="Y160" s="371">
        <v>0</v>
      </c>
      <c r="Z160" s="372">
        <v>79</v>
      </c>
      <c r="AA160" s="123">
        <f t="shared" si="68"/>
        <v>-1</v>
      </c>
      <c r="AB160" s="345"/>
      <c r="AC160" s="371">
        <v>12540.23</v>
      </c>
      <c r="AD160" s="371">
        <v>12864.194</v>
      </c>
      <c r="AE160" s="373">
        <v>10136.462</v>
      </c>
      <c r="AF160" s="371">
        <v>13072.85</v>
      </c>
      <c r="AG160" s="371">
        <v>8521.6949999999997</v>
      </c>
      <c r="AH160" s="371">
        <v>8813.8960000000006</v>
      </c>
      <c r="AI160" s="371">
        <v>8469.0879999999997</v>
      </c>
      <c r="AJ160" s="371">
        <v>10338.132</v>
      </c>
      <c r="AK160" s="371">
        <v>6832.5959999999995</v>
      </c>
      <c r="AL160" s="371">
        <v>3244.9349999999999</v>
      </c>
      <c r="AM160" s="371">
        <v>4700.6899999999996</v>
      </c>
      <c r="AN160" s="371">
        <v>5034.4859999999999</v>
      </c>
      <c r="AO160" s="371">
        <v>1879.6859999999999</v>
      </c>
      <c r="AP160" s="371">
        <v>0</v>
      </c>
      <c r="AQ160" s="1072">
        <v>5034.4859999999999</v>
      </c>
      <c r="AR160" s="371">
        <v>0</v>
      </c>
      <c r="AS160" s="123">
        <f t="shared" si="69"/>
        <v>-1</v>
      </c>
      <c r="AT160" s="127"/>
      <c r="AU160" s="123">
        <f t="shared" si="86"/>
        <v>-1</v>
      </c>
      <c r="AV160" s="123"/>
      <c r="AW160" s="374">
        <f t="shared" si="87"/>
        <v>2.4793761982149785</v>
      </c>
      <c r="AX160" s="374">
        <f t="shared" si="88"/>
        <v>2.4587450416068042</v>
      </c>
      <c r="AY160" s="375">
        <f t="shared" si="89"/>
        <v>2.4444355459084814</v>
      </c>
      <c r="AZ160" s="374">
        <f t="shared" si="90"/>
        <v>2.4188690326026157</v>
      </c>
      <c r="BA160" s="374">
        <f t="shared" si="91"/>
        <v>2.6484189568370264</v>
      </c>
      <c r="BB160" s="374">
        <f t="shared" si="92"/>
        <v>2.6999037831648911</v>
      </c>
      <c r="BC160" s="374">
        <f t="shared" si="93"/>
        <v>2.6838916470206136</v>
      </c>
      <c r="BD160" s="374">
        <f t="shared" si="94"/>
        <v>2.6526837732637687</v>
      </c>
      <c r="BE160" s="374">
        <f t="shared" si="95"/>
        <v>2.5414596718693927</v>
      </c>
      <c r="BF160" s="374">
        <f t="shared" si="96"/>
        <v>2.5068924225707661</v>
      </c>
      <c r="BG160" s="374">
        <f t="shared" si="97"/>
        <v>2.3110588558092684</v>
      </c>
      <c r="BH160" s="374">
        <f t="shared" si="98"/>
        <v>2.5293114095751865</v>
      </c>
      <c r="BI160" s="374">
        <f t="shared" si="99"/>
        <v>2.4504892810094936</v>
      </c>
      <c r="BJ160" s="374">
        <f t="shared" si="100"/>
        <v>0</v>
      </c>
      <c r="BK160" s="374">
        <f t="shared" si="101"/>
        <v>0</v>
      </c>
      <c r="BL160" s="123">
        <f t="shared" si="85"/>
        <v>-1</v>
      </c>
      <c r="BM160" s="220"/>
      <c r="BN160" s="220" t="s">
        <v>463</v>
      </c>
      <c r="BO160" s="220" t="s">
        <v>764</v>
      </c>
      <c r="BP160" s="220"/>
      <c r="BQ160" s="221"/>
    </row>
    <row r="161" spans="1:69" s="340" customFormat="1" ht="114.75" x14ac:dyDescent="0.2">
      <c r="A161" s="340">
        <v>160</v>
      </c>
      <c r="B161" s="370">
        <v>181</v>
      </c>
      <c r="C161" s="220"/>
      <c r="D161" s="345"/>
      <c r="E161" s="345">
        <v>3943</v>
      </c>
      <c r="F161" s="345">
        <v>2</v>
      </c>
      <c r="G161" s="220" t="s">
        <v>252</v>
      </c>
      <c r="H161" s="220" t="s">
        <v>9</v>
      </c>
      <c r="I161" s="345">
        <v>988</v>
      </c>
      <c r="J161" s="220" t="s">
        <v>253</v>
      </c>
      <c r="K161" s="371">
        <v>38859600.225000001</v>
      </c>
      <c r="L161" s="371">
        <v>25435098.550000001</v>
      </c>
      <c r="M161" s="371">
        <v>37176430.733999997</v>
      </c>
      <c r="N161" s="371">
        <v>33811121.597000003</v>
      </c>
      <c r="O161" s="371">
        <v>36742125.663999997</v>
      </c>
      <c r="P161" s="371">
        <v>28341735.951000001</v>
      </c>
      <c r="Q161" s="371">
        <v>36138702.509999998</v>
      </c>
      <c r="R161" s="371">
        <v>33276780.068</v>
      </c>
      <c r="S161" s="371">
        <v>30360816.752999999</v>
      </c>
      <c r="T161" s="371">
        <v>20279946.760000002</v>
      </c>
      <c r="U161" s="371">
        <v>34716235.544</v>
      </c>
      <c r="V161" s="371">
        <v>36221329.108999997</v>
      </c>
      <c r="W161" s="371">
        <v>18048726.776999999</v>
      </c>
      <c r="X161" s="371">
        <v>37545320.559</v>
      </c>
      <c r="Y161" s="371">
        <v>35031572.189000003</v>
      </c>
      <c r="Z161" s="372">
        <v>25.166666666666668</v>
      </c>
      <c r="AA161" s="123">
        <f t="shared" si="68"/>
        <v>-5.7694041699339282E-2</v>
      </c>
      <c r="AB161" s="345"/>
      <c r="AC161" s="371">
        <v>47951.743000000002</v>
      </c>
      <c r="AD161" s="371">
        <v>31936.781999999999</v>
      </c>
      <c r="AE161" s="373">
        <v>45890.71</v>
      </c>
      <c r="AF161" s="371">
        <v>45875.932000000001</v>
      </c>
      <c r="AG161" s="371">
        <v>50740.652000000002</v>
      </c>
      <c r="AH161" s="371">
        <v>36993.205000000002</v>
      </c>
      <c r="AI161" s="371">
        <v>42295.906000000003</v>
      </c>
      <c r="AJ161" s="371">
        <v>45757.247000000003</v>
      </c>
      <c r="AK161" s="371">
        <v>37633.434999999998</v>
      </c>
      <c r="AL161" s="371">
        <v>25389.53</v>
      </c>
      <c r="AM161" s="371">
        <v>1315.4949999999999</v>
      </c>
      <c r="AN161" s="371">
        <v>2038.2170000000001</v>
      </c>
      <c r="AO161" s="371">
        <v>1189.931</v>
      </c>
      <c r="AP161" s="371">
        <v>3381.703</v>
      </c>
      <c r="AQ161" s="1072">
        <v>2038.2170000000001</v>
      </c>
      <c r="AR161" s="371">
        <v>2643.9209999999998</v>
      </c>
      <c r="AS161" s="123">
        <f t="shared" si="69"/>
        <v>-0.94238657453763508</v>
      </c>
      <c r="AT161" s="127">
        <v>2236.6419999999998</v>
      </c>
      <c r="AU161" s="123">
        <f t="shared" si="86"/>
        <v>-0.95126155162994863</v>
      </c>
      <c r="AV161" s="123"/>
      <c r="AW161" s="374">
        <f t="shared" si="87"/>
        <v>2.4679483433877758</v>
      </c>
      <c r="AX161" s="374">
        <f t="shared" si="88"/>
        <v>2.5112371345618394</v>
      </c>
      <c r="AY161" s="375">
        <f t="shared" si="89"/>
        <v>2.4688066656184016</v>
      </c>
      <c r="AZ161" s="374">
        <f t="shared" si="90"/>
        <v>2.7136592832856801</v>
      </c>
      <c r="BA161" s="374">
        <f t="shared" si="91"/>
        <v>2.7619878318426081</v>
      </c>
      <c r="BB161" s="374">
        <f t="shared" si="92"/>
        <v>2.6105108779474562</v>
      </c>
      <c r="BC161" s="374">
        <f t="shared" si="93"/>
        <v>2.3407539874070595</v>
      </c>
      <c r="BD161" s="374">
        <f t="shared" si="94"/>
        <v>2.7501006351273518</v>
      </c>
      <c r="BE161" s="374">
        <f t="shared" si="95"/>
        <v>2.47907922281316</v>
      </c>
      <c r="BF161" s="374">
        <f t="shared" si="96"/>
        <v>2.5039049954586763</v>
      </c>
      <c r="BG161" s="374">
        <f t="shared" si="97"/>
        <v>7.578557867155368E-2</v>
      </c>
      <c r="BH161" s="374">
        <f t="shared" si="98"/>
        <v>0.11254236385784969</v>
      </c>
      <c r="BI161" s="374">
        <f t="shared" si="99"/>
        <v>0.13185761130988616</v>
      </c>
      <c r="BJ161" s="374">
        <f t="shared" si="100"/>
        <v>0.1801397857123567</v>
      </c>
      <c r="BK161" s="374">
        <f t="shared" si="101"/>
        <v>0.15094503813506821</v>
      </c>
      <c r="BL161" s="123">
        <f t="shared" si="85"/>
        <v>-0.93885910944862971</v>
      </c>
      <c r="BM161" s="220" t="s">
        <v>321</v>
      </c>
      <c r="BN161" s="220" t="s">
        <v>456</v>
      </c>
      <c r="BO161" s="220" t="s">
        <v>765</v>
      </c>
      <c r="BP161" s="220"/>
      <c r="BQ161" s="221"/>
    </row>
    <row r="162" spans="1:69" s="340" customFormat="1" ht="114.75" x14ac:dyDescent="0.2">
      <c r="A162" s="340">
        <v>161</v>
      </c>
      <c r="B162" s="370">
        <v>182</v>
      </c>
      <c r="C162" s="220"/>
      <c r="D162" s="345"/>
      <c r="E162" s="345"/>
      <c r="F162" s="345">
        <v>1</v>
      </c>
      <c r="G162" s="220"/>
      <c r="H162" s="220"/>
      <c r="I162" s="345">
        <v>990</v>
      </c>
      <c r="J162" s="220" t="s">
        <v>251</v>
      </c>
      <c r="K162" s="371">
        <v>34811565</v>
      </c>
      <c r="L162" s="371">
        <v>40273055.969999999</v>
      </c>
      <c r="M162" s="371">
        <v>36426423.82</v>
      </c>
      <c r="N162" s="371">
        <v>41171779.443000004</v>
      </c>
      <c r="O162" s="371">
        <v>35983277.206</v>
      </c>
      <c r="P162" s="371">
        <v>37245972.619999997</v>
      </c>
      <c r="Q162" s="371">
        <v>39172799.358000003</v>
      </c>
      <c r="R162" s="371">
        <v>32286231.93</v>
      </c>
      <c r="S162" s="371">
        <v>35850752.583999999</v>
      </c>
      <c r="T162" s="371">
        <v>20951596.942000002</v>
      </c>
      <c r="U162" s="371">
        <v>34767665.147</v>
      </c>
      <c r="V162" s="371">
        <v>32660530.359000001</v>
      </c>
      <c r="W162" s="371">
        <v>35151530.483000003</v>
      </c>
      <c r="X162" s="371">
        <v>37040977.325999998</v>
      </c>
      <c r="Y162" s="371">
        <v>28543040.359000001</v>
      </c>
      <c r="Z162" s="372">
        <v>25.833333333333332</v>
      </c>
      <c r="AA162" s="123">
        <f t="shared" si="68"/>
        <v>-0.21641936359043876</v>
      </c>
      <c r="AB162" s="345"/>
      <c r="AC162" s="371">
        <v>42102.667999999998</v>
      </c>
      <c r="AD162" s="371">
        <v>47724.228000000003</v>
      </c>
      <c r="AE162" s="373">
        <v>45228.548000000003</v>
      </c>
      <c r="AF162" s="371">
        <v>56646.373</v>
      </c>
      <c r="AG162" s="371">
        <v>49128.341999999997</v>
      </c>
      <c r="AH162" s="371">
        <v>45827.311999999998</v>
      </c>
      <c r="AI162" s="371">
        <v>45269.21</v>
      </c>
      <c r="AJ162" s="371">
        <v>42274.307999999997</v>
      </c>
      <c r="AK162" s="371">
        <v>44458.805999999997</v>
      </c>
      <c r="AL162" s="371">
        <v>22266.46</v>
      </c>
      <c r="AM162" s="371">
        <v>1128.6510000000001</v>
      </c>
      <c r="AN162" s="371">
        <v>1914.94</v>
      </c>
      <c r="AO162" s="371">
        <v>2232.4340000000002</v>
      </c>
      <c r="AP162" s="371">
        <v>3385.44</v>
      </c>
      <c r="AQ162" s="1072">
        <v>1914.94</v>
      </c>
      <c r="AR162" s="371">
        <v>1941.8409999999999</v>
      </c>
      <c r="AS162" s="123">
        <f t="shared" si="69"/>
        <v>-0.95706603271898094</v>
      </c>
      <c r="AT162" s="127">
        <v>1937.9829999999999</v>
      </c>
      <c r="AU162" s="123">
        <f t="shared" si="86"/>
        <v>-0.95715133282633791</v>
      </c>
      <c r="AV162" s="123"/>
      <c r="AW162" s="374">
        <f t="shared" si="87"/>
        <v>2.418889699443274</v>
      </c>
      <c r="AX162" s="374">
        <f t="shared" si="88"/>
        <v>2.3700326111606973</v>
      </c>
      <c r="AY162" s="375">
        <f t="shared" si="89"/>
        <v>2.4832823679587879</v>
      </c>
      <c r="AZ162" s="374">
        <f t="shared" si="90"/>
        <v>2.7517087561602089</v>
      </c>
      <c r="BA162" s="374">
        <f t="shared" si="91"/>
        <v>2.7306207669049187</v>
      </c>
      <c r="BB162" s="374">
        <f t="shared" si="92"/>
        <v>2.4607928737719189</v>
      </c>
      <c r="BC162" s="374">
        <f t="shared" si="93"/>
        <v>2.3112573388633746</v>
      </c>
      <c r="BD162" s="374">
        <f t="shared" si="94"/>
        <v>2.6187204559302688</v>
      </c>
      <c r="BE162" s="374">
        <f t="shared" si="95"/>
        <v>2.4802160510204594</v>
      </c>
      <c r="BF162" s="374">
        <f t="shared" si="96"/>
        <v>2.1255143521173983</v>
      </c>
      <c r="BG162" s="374">
        <f t="shared" si="97"/>
        <v>6.4925326174650411E-2</v>
      </c>
      <c r="BH162" s="374">
        <f t="shared" si="98"/>
        <v>0.1172632519405684</v>
      </c>
      <c r="BI162" s="374">
        <f t="shared" si="99"/>
        <v>0.12701774115238884</v>
      </c>
      <c r="BJ162" s="374">
        <f t="shared" si="100"/>
        <v>0.18279431291483089</v>
      </c>
      <c r="BK162" s="374">
        <f t="shared" si="101"/>
        <v>0.13606406154190309</v>
      </c>
      <c r="BL162" s="123">
        <f t="shared" si="85"/>
        <v>-0.94520797823980629</v>
      </c>
      <c r="BM162" s="220" t="s">
        <v>321</v>
      </c>
      <c r="BN162" s="220" t="s">
        <v>455</v>
      </c>
      <c r="BO162" s="220" t="s">
        <v>766</v>
      </c>
      <c r="BP162" s="220"/>
      <c r="BQ162" s="221"/>
    </row>
    <row r="163" spans="1:69" s="340" customFormat="1" ht="63.75" x14ac:dyDescent="0.2">
      <c r="A163" s="340">
        <v>162</v>
      </c>
      <c r="B163" s="370">
        <v>183</v>
      </c>
      <c r="C163" s="220"/>
      <c r="D163" s="345"/>
      <c r="E163" s="345">
        <v>3947</v>
      </c>
      <c r="F163" s="345" t="s">
        <v>350</v>
      </c>
      <c r="G163" s="220" t="s">
        <v>255</v>
      </c>
      <c r="H163" s="220" t="s">
        <v>9</v>
      </c>
      <c r="I163" s="345">
        <v>2721</v>
      </c>
      <c r="J163" s="220" t="s">
        <v>254</v>
      </c>
      <c r="K163" s="371">
        <v>39927707.843000002</v>
      </c>
      <c r="L163" s="371">
        <v>35245932.288999997</v>
      </c>
      <c r="M163" s="371">
        <v>36005905.331</v>
      </c>
      <c r="N163" s="371">
        <v>34718914.969999999</v>
      </c>
      <c r="O163" s="371">
        <v>32364383.498</v>
      </c>
      <c r="P163" s="371">
        <v>36285497.460000001</v>
      </c>
      <c r="Q163" s="371">
        <v>33767862.061000004</v>
      </c>
      <c r="R163" s="371">
        <v>38902989.295000002</v>
      </c>
      <c r="S163" s="371">
        <v>29296743.669</v>
      </c>
      <c r="T163" s="371">
        <v>16261520.005999999</v>
      </c>
      <c r="U163" s="371">
        <v>13975787.901999999</v>
      </c>
      <c r="V163" s="371">
        <v>16398006.777999999</v>
      </c>
      <c r="W163" s="371">
        <v>17977744.241</v>
      </c>
      <c r="X163" s="371">
        <v>8975831.5529999994</v>
      </c>
      <c r="Y163" s="371">
        <v>10042601.448000001</v>
      </c>
      <c r="Z163" s="372">
        <v>57</v>
      </c>
      <c r="AA163" s="123">
        <f t="shared" si="68"/>
        <v>-0.72108460110420769</v>
      </c>
      <c r="AB163" s="345"/>
      <c r="AC163" s="371">
        <v>42911.358000000007</v>
      </c>
      <c r="AD163" s="371">
        <v>38905.438999999998</v>
      </c>
      <c r="AE163" s="373">
        <v>39096.199000000001</v>
      </c>
      <c r="AF163" s="371">
        <v>42216.088000000003</v>
      </c>
      <c r="AG163" s="371">
        <v>40016.33</v>
      </c>
      <c r="AH163" s="371">
        <v>42573.968999999997</v>
      </c>
      <c r="AI163" s="371">
        <v>40750.245999999999</v>
      </c>
      <c r="AJ163" s="371">
        <v>43126.606999999996</v>
      </c>
      <c r="AK163" s="371">
        <v>32044.377</v>
      </c>
      <c r="AL163" s="371">
        <v>16756.109</v>
      </c>
      <c r="AM163" s="371">
        <v>14127.321</v>
      </c>
      <c r="AN163" s="371">
        <v>16712.263999999999</v>
      </c>
      <c r="AO163" s="371">
        <v>19716.637999999999</v>
      </c>
      <c r="AP163" s="371">
        <v>10579.817999999999</v>
      </c>
      <c r="AQ163" s="1072">
        <f>SUM(5846.798+5328.383+5537.083)</f>
        <v>16712.263999999999</v>
      </c>
      <c r="AR163" s="371">
        <v>14780.738000000001</v>
      </c>
      <c r="AS163" s="123">
        <f t="shared" si="69"/>
        <v>-0.62193925808491002</v>
      </c>
      <c r="AT163" s="127">
        <v>4680.1090000000004</v>
      </c>
      <c r="AU163" s="123">
        <f t="shared" si="86"/>
        <v>-0.88029248060661847</v>
      </c>
      <c r="AV163" s="123"/>
      <c r="AW163" s="374">
        <f t="shared" si="87"/>
        <v>2.1494526141461483</v>
      </c>
      <c r="AX163" s="374">
        <f t="shared" si="88"/>
        <v>2.2076555490712391</v>
      </c>
      <c r="AY163" s="375">
        <f t="shared" si="89"/>
        <v>2.1716548238735354</v>
      </c>
      <c r="AZ163" s="374">
        <f t="shared" si="90"/>
        <v>2.4318783024456945</v>
      </c>
      <c r="BA163" s="374">
        <f t="shared" si="91"/>
        <v>2.4728621821251662</v>
      </c>
      <c r="BB163" s="374">
        <f t="shared" si="92"/>
        <v>2.3466107387356181</v>
      </c>
      <c r="BC163" s="374">
        <f t="shared" si="93"/>
        <v>2.4135520292274744</v>
      </c>
      <c r="BD163" s="374">
        <f t="shared" si="94"/>
        <v>2.217135895289303</v>
      </c>
      <c r="BE163" s="374">
        <f t="shared" si="95"/>
        <v>2.1875726095734915</v>
      </c>
      <c r="BF163" s="374">
        <f t="shared" si="96"/>
        <v>2.0608293682038963</v>
      </c>
      <c r="BG163" s="374">
        <f t="shared" si="97"/>
        <v>2.0216850883918061</v>
      </c>
      <c r="BH163" s="374">
        <f t="shared" si="98"/>
        <v>2.0383287098553486</v>
      </c>
      <c r="BI163" s="374">
        <f t="shared" si="99"/>
        <v>2.193449604765684</v>
      </c>
      <c r="BJ163" s="374">
        <f t="shared" si="100"/>
        <v>2.3574011917511752</v>
      </c>
      <c r="BK163" s="374">
        <f t="shared" si="101"/>
        <v>2.9436074062151709</v>
      </c>
      <c r="BL163" s="123">
        <f t="shared" si="85"/>
        <v>0.35546744070713771</v>
      </c>
      <c r="BM163" s="220"/>
      <c r="BN163" s="220" t="s">
        <v>506</v>
      </c>
      <c r="BO163" s="220" t="s">
        <v>767</v>
      </c>
      <c r="BP163" s="220"/>
      <c r="BQ163" s="221"/>
    </row>
    <row r="164" spans="1:69" s="340" customFormat="1" ht="114.75" x14ac:dyDescent="0.2">
      <c r="A164" s="340">
        <v>163</v>
      </c>
      <c r="B164" s="370">
        <v>184</v>
      </c>
      <c r="C164" s="220"/>
      <c r="D164" s="345"/>
      <c r="E164" s="345">
        <v>3948</v>
      </c>
      <c r="F164" s="345" t="s">
        <v>351</v>
      </c>
      <c r="G164" s="220" t="s">
        <v>257</v>
      </c>
      <c r="H164" s="220" t="s">
        <v>9</v>
      </c>
      <c r="I164" s="345">
        <v>983</v>
      </c>
      <c r="J164" s="220" t="s">
        <v>256</v>
      </c>
      <c r="K164" s="371">
        <v>85147594.599999994</v>
      </c>
      <c r="L164" s="371">
        <v>76914983.625</v>
      </c>
      <c r="M164" s="371">
        <v>84222423.125</v>
      </c>
      <c r="N164" s="371">
        <v>87636839.025000006</v>
      </c>
      <c r="O164" s="371">
        <v>84089901.474999994</v>
      </c>
      <c r="P164" s="371">
        <v>64325953.525000006</v>
      </c>
      <c r="Q164" s="371">
        <v>68972994.974999994</v>
      </c>
      <c r="R164" s="371">
        <v>88045915.870000005</v>
      </c>
      <c r="S164" s="371">
        <v>101435905.317</v>
      </c>
      <c r="T164" s="371">
        <v>90072293.194000006</v>
      </c>
      <c r="U164" s="371">
        <v>95411887.548000008</v>
      </c>
      <c r="V164" s="371">
        <v>87225450.306999996</v>
      </c>
      <c r="W164" s="371">
        <v>73377203.497999996</v>
      </c>
      <c r="X164" s="371">
        <v>56997932.644999996</v>
      </c>
      <c r="Y164" s="371">
        <v>82503415.765000001</v>
      </c>
      <c r="Z164" s="372">
        <v>23.333333333333332</v>
      </c>
      <c r="AA164" s="123">
        <f t="shared" si="68"/>
        <v>-2.0410328938751957E-2</v>
      </c>
      <c r="AB164" s="345"/>
      <c r="AC164" s="371">
        <v>53975.770000000004</v>
      </c>
      <c r="AD164" s="371">
        <v>49904.680999999997</v>
      </c>
      <c r="AE164" s="373">
        <v>56009.209000000003</v>
      </c>
      <c r="AF164" s="371">
        <v>59330.922000000006</v>
      </c>
      <c r="AG164" s="371">
        <v>62616.962</v>
      </c>
      <c r="AH164" s="371">
        <v>53765.118000000002</v>
      </c>
      <c r="AI164" s="371">
        <v>52005.493999999999</v>
      </c>
      <c r="AJ164" s="371">
        <v>6084.4209999999994</v>
      </c>
      <c r="AK164" s="371">
        <v>3018.9350000000004</v>
      </c>
      <c r="AL164" s="371">
        <v>3172.9700000000003</v>
      </c>
      <c r="AM164" s="371">
        <v>4447.6779999999999</v>
      </c>
      <c r="AN164" s="371">
        <v>4518.4979999999996</v>
      </c>
      <c r="AO164" s="371">
        <v>3454.6530000000002</v>
      </c>
      <c r="AP164" s="371">
        <v>2481.6120000000001</v>
      </c>
      <c r="AQ164" s="1072">
        <f>SUM(2152.867+2365.631)</f>
        <v>4518.4979999999996</v>
      </c>
      <c r="AR164" s="371">
        <v>4457.9449999999997</v>
      </c>
      <c r="AS164" s="123">
        <f t="shared" si="69"/>
        <v>-0.9204069280821302</v>
      </c>
      <c r="AT164" s="127">
        <v>2914.5419999999999</v>
      </c>
      <c r="AU164" s="123">
        <f t="shared" si="86"/>
        <v>-0.94796316441462325</v>
      </c>
      <c r="AV164" s="123"/>
      <c r="AW164" s="374">
        <f t="shared" si="87"/>
        <v>1.2678166718288013</v>
      </c>
      <c r="AX164" s="374">
        <f t="shared" si="88"/>
        <v>1.2976582363538143</v>
      </c>
      <c r="AY164" s="375">
        <f t="shared" si="89"/>
        <v>1.330030814166272</v>
      </c>
      <c r="AZ164" s="374">
        <f t="shared" si="90"/>
        <v>1.3540178459215029</v>
      </c>
      <c r="BA164" s="374">
        <f t="shared" si="91"/>
        <v>1.4892861307160903</v>
      </c>
      <c r="BB164" s="374">
        <f t="shared" si="92"/>
        <v>1.6716462035531092</v>
      </c>
      <c r="BC164" s="374">
        <f t="shared" si="93"/>
        <v>1.5079958183300566</v>
      </c>
      <c r="BD164" s="374">
        <f t="shared" si="94"/>
        <v>0.13821018135545687</v>
      </c>
      <c r="BE164" s="374">
        <f t="shared" si="95"/>
        <v>5.9523991836331482E-2</v>
      </c>
      <c r="BF164" s="374">
        <f t="shared" si="96"/>
        <v>7.0453851844672732E-2</v>
      </c>
      <c r="BG164" s="374">
        <f t="shared" si="97"/>
        <v>9.3231108078905847E-2</v>
      </c>
      <c r="BH164" s="374">
        <f t="shared" si="98"/>
        <v>0.10360503692664531</v>
      </c>
      <c r="BI164" s="374">
        <f t="shared" si="99"/>
        <v>9.4161478914746646E-2</v>
      </c>
      <c r="BJ164" s="374">
        <f t="shared" si="100"/>
        <v>8.7077263502036623E-2</v>
      </c>
      <c r="BK164" s="374">
        <f t="shared" si="101"/>
        <v>0.10806691962179756</v>
      </c>
      <c r="BL164" s="123">
        <f t="shared" si="85"/>
        <v>-0.91874855945383549</v>
      </c>
      <c r="BM164" s="220" t="s">
        <v>325</v>
      </c>
      <c r="BN164" s="220" t="s">
        <v>508</v>
      </c>
      <c r="BO164" s="220" t="s">
        <v>768</v>
      </c>
      <c r="BP164" s="220"/>
      <c r="BQ164" s="221"/>
    </row>
    <row r="165" spans="1:69" s="340" customFormat="1" ht="114.75" x14ac:dyDescent="0.2">
      <c r="A165" s="340">
        <v>164</v>
      </c>
      <c r="B165" s="370">
        <v>185</v>
      </c>
      <c r="C165" s="220"/>
      <c r="D165" s="345"/>
      <c r="E165" s="345">
        <v>3954</v>
      </c>
      <c r="F165" s="345" t="s">
        <v>351</v>
      </c>
      <c r="G165" s="220" t="s">
        <v>259</v>
      </c>
      <c r="H165" s="220" t="s">
        <v>9</v>
      </c>
      <c r="I165" s="345">
        <v>1599</v>
      </c>
      <c r="J165" s="220" t="s">
        <v>258</v>
      </c>
      <c r="K165" s="371">
        <v>83066141.150000006</v>
      </c>
      <c r="L165" s="371">
        <v>58781576.625</v>
      </c>
      <c r="M165" s="371">
        <v>87609108.349999994</v>
      </c>
      <c r="N165" s="371">
        <v>79392371.075000003</v>
      </c>
      <c r="O165" s="371">
        <v>85537377.474999994</v>
      </c>
      <c r="P165" s="371">
        <v>77396588.525000006</v>
      </c>
      <c r="Q165" s="371">
        <v>80200072.875</v>
      </c>
      <c r="R165" s="371">
        <v>68379654.018999994</v>
      </c>
      <c r="S165" s="371">
        <v>75519929.604999989</v>
      </c>
      <c r="T165" s="371">
        <v>62590499.191</v>
      </c>
      <c r="U165" s="371">
        <v>70117306.342000008</v>
      </c>
      <c r="V165" s="371">
        <v>60392448.292000003</v>
      </c>
      <c r="W165" s="371">
        <v>70836015.495000005</v>
      </c>
      <c r="X165" s="371">
        <v>64541573.482000001</v>
      </c>
      <c r="Y165" s="371">
        <v>66803748.969999999</v>
      </c>
      <c r="Z165" s="372">
        <v>41.4</v>
      </c>
      <c r="AA165" s="123">
        <f t="shared" si="68"/>
        <v>-0.23747941021020558</v>
      </c>
      <c r="AB165" s="345"/>
      <c r="AC165" s="371">
        <v>109954.41800000001</v>
      </c>
      <c r="AD165" s="371">
        <v>72052.380999999994</v>
      </c>
      <c r="AE165" s="373">
        <v>20425.95</v>
      </c>
      <c r="AF165" s="371">
        <v>5725.9089999999997</v>
      </c>
      <c r="AG165" s="371">
        <v>4254.4009999999998</v>
      </c>
      <c r="AH165" s="371">
        <v>2309.549</v>
      </c>
      <c r="AI165" s="371">
        <v>2258.3200000000002</v>
      </c>
      <c r="AJ165" s="371">
        <v>1702.479</v>
      </c>
      <c r="AK165" s="371">
        <v>1829.9939999999999</v>
      </c>
      <c r="AL165" s="371">
        <v>1925.6010000000001</v>
      </c>
      <c r="AM165" s="371">
        <v>2562.6180000000004</v>
      </c>
      <c r="AN165" s="371">
        <v>2298.3719999999998</v>
      </c>
      <c r="AO165" s="371">
        <v>4615.6769999999997</v>
      </c>
      <c r="AP165" s="371">
        <v>2866.4380000000001</v>
      </c>
      <c r="AQ165" s="1072">
        <f>SUM(1278.157+1020.215)</f>
        <v>2298.3719999999998</v>
      </c>
      <c r="AR165" s="371">
        <v>2664.002</v>
      </c>
      <c r="AS165" s="123">
        <f t="shared" si="69"/>
        <v>-0.86957757166741323</v>
      </c>
      <c r="AT165" s="127">
        <v>3720.8980000000001</v>
      </c>
      <c r="AU165" s="123">
        <f t="shared" si="86"/>
        <v>-0.81783476411133871</v>
      </c>
      <c r="AV165" s="123"/>
      <c r="AW165" s="374">
        <f t="shared" si="87"/>
        <v>2.647394389043435</v>
      </c>
      <c r="AX165" s="374">
        <f t="shared" si="88"/>
        <v>2.4515293783173515</v>
      </c>
      <c r="AY165" s="375">
        <f t="shared" si="89"/>
        <v>0.46629740639290507</v>
      </c>
      <c r="AZ165" s="374">
        <f t="shared" si="90"/>
        <v>0.14424330505486166</v>
      </c>
      <c r="BA165" s="374">
        <f t="shared" si="91"/>
        <v>9.9474665358858669E-2</v>
      </c>
      <c r="BB165" s="374">
        <f t="shared" si="92"/>
        <v>5.9680899223458372E-2</v>
      </c>
      <c r="BC165" s="374">
        <f t="shared" si="93"/>
        <v>5.6317155809068209E-2</v>
      </c>
      <c r="BD165" s="374">
        <f t="shared" si="94"/>
        <v>4.9794899504081974E-2</v>
      </c>
      <c r="BE165" s="374">
        <f t="shared" si="95"/>
        <v>4.8463869327516972E-2</v>
      </c>
      <c r="BF165" s="374">
        <f t="shared" si="96"/>
        <v>6.1530137157841544E-2</v>
      </c>
      <c r="BG165" s="374">
        <f t="shared" si="97"/>
        <v>7.3095163910054592E-2</v>
      </c>
      <c r="BH165" s="374">
        <f t="shared" si="98"/>
        <v>7.6114549583659055E-2</v>
      </c>
      <c r="BI165" s="374">
        <f t="shared" si="99"/>
        <v>0.13032006297208515</v>
      </c>
      <c r="BJ165" s="374">
        <f t="shared" si="100"/>
        <v>8.8824546578475369E-2</v>
      </c>
      <c r="BK165" s="374">
        <f t="shared" si="101"/>
        <v>7.9756062828041013E-2</v>
      </c>
      <c r="BL165" s="123">
        <f t="shared" si="85"/>
        <v>-0.82895881097644775</v>
      </c>
      <c r="BM165" s="220" t="s">
        <v>343</v>
      </c>
      <c r="BN165" s="220" t="s">
        <v>509</v>
      </c>
      <c r="BO165" s="220" t="s">
        <v>769</v>
      </c>
      <c r="BP165" s="220"/>
      <c r="BQ165" s="221"/>
    </row>
    <row r="166" spans="1:69" s="340" customFormat="1" ht="102" x14ac:dyDescent="0.2">
      <c r="A166" s="340">
        <v>165</v>
      </c>
      <c r="B166" s="370">
        <v>186</v>
      </c>
      <c r="C166" s="220"/>
      <c r="D166" s="345"/>
      <c r="E166" s="345">
        <v>6004</v>
      </c>
      <c r="F166" s="345">
        <v>1</v>
      </c>
      <c r="G166" s="220" t="s">
        <v>261</v>
      </c>
      <c r="H166" s="220" t="s">
        <v>9</v>
      </c>
      <c r="I166" s="345">
        <v>2837</v>
      </c>
      <c r="J166" s="220" t="s">
        <v>260</v>
      </c>
      <c r="K166" s="371">
        <v>41997102.450000003</v>
      </c>
      <c r="L166" s="371">
        <v>42099716.399999999</v>
      </c>
      <c r="M166" s="371">
        <v>38976405.097999997</v>
      </c>
      <c r="N166" s="371">
        <v>38319772.645000003</v>
      </c>
      <c r="O166" s="371">
        <v>32047636.440000001</v>
      </c>
      <c r="P166" s="371">
        <v>45538588.413000003</v>
      </c>
      <c r="Q166" s="371">
        <v>42628200.156000003</v>
      </c>
      <c r="R166" s="371">
        <v>35627998.027000003</v>
      </c>
      <c r="S166" s="371">
        <v>46624079.910999998</v>
      </c>
      <c r="T166" s="371">
        <v>34033512.479999997</v>
      </c>
      <c r="U166" s="371">
        <v>39303016.825000003</v>
      </c>
      <c r="V166" s="371">
        <v>43170713.213</v>
      </c>
      <c r="W166" s="371">
        <v>40373790.321000002</v>
      </c>
      <c r="X166" s="371">
        <v>41756759.967</v>
      </c>
      <c r="Y166" s="371">
        <v>38775797.810000002</v>
      </c>
      <c r="Z166" s="372">
        <v>60</v>
      </c>
      <c r="AA166" s="123">
        <f t="shared" si="68"/>
        <v>-5.1468904711863446E-3</v>
      </c>
      <c r="AB166" s="345"/>
      <c r="AC166" s="371">
        <v>23356.695</v>
      </c>
      <c r="AD166" s="371">
        <v>23528.192999999999</v>
      </c>
      <c r="AE166" s="373">
        <v>21667.348999999998</v>
      </c>
      <c r="AF166" s="371">
        <v>21904.071</v>
      </c>
      <c r="AG166" s="371">
        <v>18646.41</v>
      </c>
      <c r="AH166" s="371">
        <v>24838.397000000001</v>
      </c>
      <c r="AI166" s="371">
        <v>23335.53</v>
      </c>
      <c r="AJ166" s="371">
        <v>18494.056</v>
      </c>
      <c r="AK166" s="371">
        <v>6363.3670000000002</v>
      </c>
      <c r="AL166" s="371">
        <v>5529.2179999999998</v>
      </c>
      <c r="AM166" s="371">
        <v>5497.7240000000002</v>
      </c>
      <c r="AN166" s="371">
        <v>7037.7790000000005</v>
      </c>
      <c r="AO166" s="371">
        <v>6482.17</v>
      </c>
      <c r="AP166" s="371">
        <v>8887.9650000000001</v>
      </c>
      <c r="AQ166" s="1072">
        <v>7037.7790000000005</v>
      </c>
      <c r="AR166" s="371">
        <v>6952.8689999999997</v>
      </c>
      <c r="AS166" s="123">
        <f t="shared" si="69"/>
        <v>-0.6791084594612844</v>
      </c>
      <c r="AT166" s="127">
        <v>6130.5020000000004</v>
      </c>
      <c r="AU166" s="123">
        <f t="shared" si="86"/>
        <v>-0.71706266419579057</v>
      </c>
      <c r="AV166" s="123"/>
      <c r="AW166" s="374">
        <f t="shared" si="87"/>
        <v>1.1123003082323362</v>
      </c>
      <c r="AX166" s="374">
        <f t="shared" si="88"/>
        <v>1.1177364130652434</v>
      </c>
      <c r="AY166" s="375">
        <f t="shared" si="89"/>
        <v>1.1118187501141208</v>
      </c>
      <c r="AZ166" s="374">
        <f t="shared" si="90"/>
        <v>1.1432255197817862</v>
      </c>
      <c r="BA166" s="374">
        <f t="shared" si="91"/>
        <v>1.163668343212146</v>
      </c>
      <c r="BB166" s="374">
        <f t="shared" si="92"/>
        <v>1.0908725046430876</v>
      </c>
      <c r="BC166" s="374">
        <f t="shared" si="93"/>
        <v>1.0948400314628568</v>
      </c>
      <c r="BD166" s="374">
        <f t="shared" si="94"/>
        <v>1.0381754251801985</v>
      </c>
      <c r="BE166" s="374">
        <f t="shared" si="95"/>
        <v>0.27296482899595809</v>
      </c>
      <c r="BF166" s="374">
        <f t="shared" si="96"/>
        <v>0.32492784888126247</v>
      </c>
      <c r="BG166" s="374">
        <f t="shared" si="97"/>
        <v>0.27976091629195182</v>
      </c>
      <c r="BH166" s="374">
        <f t="shared" si="98"/>
        <v>0.32604413854718123</v>
      </c>
      <c r="BI166" s="374">
        <f t="shared" si="99"/>
        <v>0.3211078250747425</v>
      </c>
      <c r="BJ166" s="374">
        <f t="shared" si="100"/>
        <v>0.42570185076735267</v>
      </c>
      <c r="BK166" s="374">
        <f t="shared" si="101"/>
        <v>0.35861900425976045</v>
      </c>
      <c r="BL166" s="123">
        <f t="shared" si="85"/>
        <v>-0.67744832129971666</v>
      </c>
      <c r="BM166" s="220" t="s">
        <v>406</v>
      </c>
      <c r="BN166" s="220" t="s">
        <v>599</v>
      </c>
      <c r="BO166" s="220" t="s">
        <v>770</v>
      </c>
      <c r="BP166" s="220"/>
      <c r="BQ166" s="221"/>
    </row>
    <row r="167" spans="1:69" s="340" customFormat="1" ht="114.75" x14ac:dyDescent="0.2">
      <c r="A167" s="340">
        <v>166</v>
      </c>
      <c r="B167" s="370">
        <v>187</v>
      </c>
      <c r="C167" s="220"/>
      <c r="D167" s="345"/>
      <c r="E167" s="345"/>
      <c r="F167" s="345">
        <v>2</v>
      </c>
      <c r="G167" s="220"/>
      <c r="H167" s="220"/>
      <c r="I167" s="345">
        <v>6249</v>
      </c>
      <c r="J167" s="220" t="s">
        <v>262</v>
      </c>
      <c r="K167" s="371">
        <v>31957882.975000001</v>
      </c>
      <c r="L167" s="371">
        <v>38351435.774999999</v>
      </c>
      <c r="M167" s="371">
        <v>36129218.259000003</v>
      </c>
      <c r="N167" s="371">
        <v>38987675.262000002</v>
      </c>
      <c r="O167" s="371">
        <v>33871161.409999996</v>
      </c>
      <c r="P167" s="371">
        <v>40065033.262999997</v>
      </c>
      <c r="Q167" s="371">
        <v>35266830.119000003</v>
      </c>
      <c r="R167" s="371">
        <v>37190188.692000002</v>
      </c>
      <c r="S167" s="371">
        <v>38808663.691</v>
      </c>
      <c r="T167" s="371">
        <v>26534972.537</v>
      </c>
      <c r="U167" s="371">
        <v>40956357.185000002</v>
      </c>
      <c r="V167" s="371">
        <v>38348820.630999997</v>
      </c>
      <c r="W167" s="371">
        <v>37451517.884000003</v>
      </c>
      <c r="X167" s="371">
        <v>35193616.056000002</v>
      </c>
      <c r="Y167" s="371">
        <v>42792271.362999998</v>
      </c>
      <c r="Z167" s="372">
        <v>90</v>
      </c>
      <c r="AA167" s="123">
        <f t="shared" si="68"/>
        <v>0.18442284181834431</v>
      </c>
      <c r="AB167" s="345"/>
      <c r="AC167" s="371">
        <v>17704.740000000002</v>
      </c>
      <c r="AD167" s="371">
        <v>21286.947</v>
      </c>
      <c r="AE167" s="373">
        <v>20241.713</v>
      </c>
      <c r="AF167" s="371">
        <v>22492.174999999999</v>
      </c>
      <c r="AG167" s="371">
        <v>20135.800999999999</v>
      </c>
      <c r="AH167" s="371">
        <v>22365.061000000002</v>
      </c>
      <c r="AI167" s="371">
        <v>19531.602999999999</v>
      </c>
      <c r="AJ167" s="371">
        <v>19943.444</v>
      </c>
      <c r="AK167" s="371">
        <v>5651.3040000000001</v>
      </c>
      <c r="AL167" s="371">
        <v>3140.8780000000002</v>
      </c>
      <c r="AM167" s="371">
        <v>7186.0159999999996</v>
      </c>
      <c r="AN167" s="371">
        <v>5995.3879999999999</v>
      </c>
      <c r="AO167" s="371">
        <v>6414.6809999999996</v>
      </c>
      <c r="AP167" s="371">
        <v>5588.857</v>
      </c>
      <c r="AQ167" s="1072">
        <v>5995.3879999999999</v>
      </c>
      <c r="AR167" s="371">
        <v>6784.3909999999996</v>
      </c>
      <c r="AS167" s="123">
        <f t="shared" si="69"/>
        <v>-0.66483118301301869</v>
      </c>
      <c r="AT167" s="127">
        <v>6559.6379999999999</v>
      </c>
      <c r="AU167" s="123">
        <f t="shared" si="86"/>
        <v>-0.67593464051189744</v>
      </c>
      <c r="AV167" s="123"/>
      <c r="AW167" s="374">
        <f t="shared" si="87"/>
        <v>1.1080045579896551</v>
      </c>
      <c r="AX167" s="374">
        <f t="shared" si="88"/>
        <v>1.1100990911988875</v>
      </c>
      <c r="AY167" s="375">
        <f t="shared" si="89"/>
        <v>1.1205176295204045</v>
      </c>
      <c r="AZ167" s="374">
        <f t="shared" si="90"/>
        <v>1.1538094974296853</v>
      </c>
      <c r="BA167" s="374">
        <f t="shared" si="91"/>
        <v>1.1889643083838974</v>
      </c>
      <c r="BB167" s="374">
        <f t="shared" si="92"/>
        <v>1.1164379099944042</v>
      </c>
      <c r="BC167" s="374">
        <f t="shared" si="93"/>
        <v>1.107647210372749</v>
      </c>
      <c r="BD167" s="374">
        <f t="shared" si="94"/>
        <v>1.0725110412946113</v>
      </c>
      <c r="BE167" s="374">
        <f t="shared" si="95"/>
        <v>0.29123929878114185</v>
      </c>
      <c r="BF167" s="374">
        <f t="shared" si="96"/>
        <v>0.23673497273233676</v>
      </c>
      <c r="BG167" s="374">
        <f t="shared" si="97"/>
        <v>0.35091089608095477</v>
      </c>
      <c r="BH167" s="374">
        <f t="shared" si="98"/>
        <v>0.31267652571059845</v>
      </c>
      <c r="BI167" s="374">
        <f t="shared" si="99"/>
        <v>0.34255919986305672</v>
      </c>
      <c r="BJ167" s="374">
        <f t="shared" si="100"/>
        <v>0.31760629490911213</v>
      </c>
      <c r="BK167" s="374">
        <f t="shared" si="101"/>
        <v>0.31708487462369528</v>
      </c>
      <c r="BL167" s="123">
        <f t="shared" si="85"/>
        <v>-0.71701928977287799</v>
      </c>
      <c r="BM167" s="220" t="s">
        <v>407</v>
      </c>
      <c r="BN167" s="220" t="s">
        <v>599</v>
      </c>
      <c r="BO167" s="220" t="s">
        <v>771</v>
      </c>
      <c r="BP167" s="220"/>
      <c r="BQ167" s="221"/>
    </row>
    <row r="168" spans="1:69" s="340" customFormat="1" ht="102" x14ac:dyDescent="0.2">
      <c r="A168" s="340">
        <v>167</v>
      </c>
      <c r="B168" s="370">
        <v>188</v>
      </c>
      <c r="C168" s="220"/>
      <c r="D168" s="345"/>
      <c r="E168" s="345">
        <v>6264</v>
      </c>
      <c r="F168" s="345">
        <v>1</v>
      </c>
      <c r="G168" s="220" t="s">
        <v>282</v>
      </c>
      <c r="H168" s="220" t="s">
        <v>9</v>
      </c>
      <c r="I168" s="345">
        <v>2408</v>
      </c>
      <c r="J168" s="220" t="s">
        <v>281</v>
      </c>
      <c r="K168" s="371">
        <v>70532215.825000003</v>
      </c>
      <c r="L168" s="371">
        <v>59229087.075000003</v>
      </c>
      <c r="M168" s="371">
        <v>84095132.549999997</v>
      </c>
      <c r="N168" s="371">
        <v>92378031.150000006</v>
      </c>
      <c r="O168" s="371">
        <v>75682741</v>
      </c>
      <c r="P168" s="371">
        <v>92852958.400000006</v>
      </c>
      <c r="Q168" s="371">
        <v>63881965.350000001</v>
      </c>
      <c r="R168" s="371">
        <v>95972917.839000002</v>
      </c>
      <c r="S168" s="371">
        <v>93784729.946999997</v>
      </c>
      <c r="T168" s="371">
        <v>85507034.192000002</v>
      </c>
      <c r="U168" s="371">
        <v>75267938.787</v>
      </c>
      <c r="V168" s="371">
        <v>86577936.924999997</v>
      </c>
      <c r="W168" s="371">
        <v>83112472.103</v>
      </c>
      <c r="X168" s="371">
        <v>55681186.501000002</v>
      </c>
      <c r="Y168" s="371">
        <v>82891079.133000001</v>
      </c>
      <c r="Z168" s="372">
        <v>51.5</v>
      </c>
      <c r="AA168" s="123">
        <f t="shared" si="68"/>
        <v>-1.4317753958995285E-2</v>
      </c>
      <c r="AB168" s="345"/>
      <c r="AC168" s="371">
        <v>38349.881999999998</v>
      </c>
      <c r="AD168" s="371">
        <v>29278.851999999999</v>
      </c>
      <c r="AE168" s="373">
        <v>43223.711000000003</v>
      </c>
      <c r="AF168" s="371">
        <v>48035.714</v>
      </c>
      <c r="AG168" s="371">
        <v>37823.298000000003</v>
      </c>
      <c r="AH168" s="371">
        <v>42981.911999999997</v>
      </c>
      <c r="AI168" s="371">
        <v>31051.88</v>
      </c>
      <c r="AJ168" s="371">
        <v>2301.8539999999998</v>
      </c>
      <c r="AK168" s="371">
        <v>2247.9569999999999</v>
      </c>
      <c r="AL168" s="371">
        <v>2767.8780000000002</v>
      </c>
      <c r="AM168" s="371">
        <v>3247.09</v>
      </c>
      <c r="AN168" s="371">
        <v>2009.462</v>
      </c>
      <c r="AO168" s="371">
        <v>1151.2629999999999</v>
      </c>
      <c r="AP168" s="371">
        <v>2903.0439999999999</v>
      </c>
      <c r="AQ168" s="1072">
        <v>2009.462</v>
      </c>
      <c r="AR168" s="371">
        <v>4410.2079999999996</v>
      </c>
      <c r="AS168" s="123">
        <f t="shared" si="69"/>
        <v>-0.89796785380135458</v>
      </c>
      <c r="AT168" s="127">
        <v>3603.4780000000001</v>
      </c>
      <c r="AU168" s="123">
        <f t="shared" si="86"/>
        <v>-0.91663191529297416</v>
      </c>
      <c r="AV168" s="123"/>
      <c r="AW168" s="374">
        <f t="shared" si="87"/>
        <v>1.0874429947061712</v>
      </c>
      <c r="AX168" s="374">
        <f t="shared" si="88"/>
        <v>0.98866463914681224</v>
      </c>
      <c r="AY168" s="375">
        <f t="shared" si="89"/>
        <v>1.0279717669581103</v>
      </c>
      <c r="AZ168" s="374">
        <f t="shared" si="90"/>
        <v>1.0399813332674606</v>
      </c>
      <c r="BA168" s="374">
        <f t="shared" si="91"/>
        <v>0.99952241423179955</v>
      </c>
      <c r="BB168" s="374">
        <f t="shared" si="92"/>
        <v>0.92580597841242285</v>
      </c>
      <c r="BC168" s="374">
        <f t="shared" si="93"/>
        <v>0.97216420408706161</v>
      </c>
      <c r="BD168" s="374">
        <f t="shared" si="94"/>
        <v>4.79688239522214E-2</v>
      </c>
      <c r="BE168" s="374">
        <f t="shared" si="95"/>
        <v>4.7938656991823175E-2</v>
      </c>
      <c r="BF168" s="374">
        <f t="shared" si="96"/>
        <v>6.4740357940258467E-2</v>
      </c>
      <c r="BG168" s="374">
        <f t="shared" si="97"/>
        <v>8.6280826931873555E-2</v>
      </c>
      <c r="BH168" s="374">
        <f t="shared" si="98"/>
        <v>4.6419724732889855E-2</v>
      </c>
      <c r="BI168" s="374">
        <f t="shared" si="99"/>
        <v>2.7703736175077494E-2</v>
      </c>
      <c r="BJ168" s="374">
        <f t="shared" si="100"/>
        <v>0.10427378374732955</v>
      </c>
      <c r="BK168" s="374">
        <f t="shared" si="101"/>
        <v>0.10640971371415624</v>
      </c>
      <c r="BL168" s="123">
        <f t="shared" si="85"/>
        <v>-0.89648576241637934</v>
      </c>
      <c r="BM168" s="220" t="s">
        <v>325</v>
      </c>
      <c r="BN168" s="220" t="s">
        <v>600</v>
      </c>
      <c r="BO168" s="220" t="s">
        <v>772</v>
      </c>
      <c r="BP168" s="220"/>
      <c r="BQ168" s="221"/>
    </row>
    <row r="169" spans="1:69" s="340" customFormat="1" x14ac:dyDescent="0.2">
      <c r="C169" s="339" t="s">
        <v>312</v>
      </c>
      <c r="F169" s="349"/>
      <c r="K169" s="350">
        <f t="shared" ref="K169:V169" si="102">SUM(K2:K168)</f>
        <v>5759636981.1590033</v>
      </c>
      <c r="L169" s="350">
        <f t="shared" si="102"/>
        <v>5415501289.5669994</v>
      </c>
      <c r="M169" s="102">
        <f t="shared" si="102"/>
        <v>5605838022.210001</v>
      </c>
      <c r="N169" s="350">
        <f t="shared" si="102"/>
        <v>5661534433.7675028</v>
      </c>
      <c r="O169" s="350">
        <f t="shared" si="102"/>
        <v>5567289036.8370018</v>
      </c>
      <c r="P169" s="350">
        <f t="shared" si="102"/>
        <v>5691854735.7535019</v>
      </c>
      <c r="Q169" s="350">
        <f t="shared" si="102"/>
        <v>5545837363.0490017</v>
      </c>
      <c r="R169" s="350">
        <f t="shared" si="102"/>
        <v>5615822253.5295048</v>
      </c>
      <c r="S169" s="350">
        <f t="shared" si="102"/>
        <v>5470399170.3045015</v>
      </c>
      <c r="T169" s="350">
        <f t="shared" si="102"/>
        <v>4748470894.5365009</v>
      </c>
      <c r="U169" s="350">
        <f t="shared" si="102"/>
        <v>5018538736.9040003</v>
      </c>
      <c r="V169" s="350">
        <f t="shared" si="102"/>
        <v>4519993592.4925003</v>
      </c>
      <c r="W169" s="350">
        <f>SUM(W2:W168)</f>
        <v>3856648242.7155008</v>
      </c>
      <c r="X169" s="350">
        <f>SUM(X2:X168)</f>
        <v>3881542001.3245006</v>
      </c>
      <c r="Y169" s="350">
        <f>SUM(Y2:Y168)</f>
        <v>3965045830.5020018</v>
      </c>
      <c r="AA169" s="32">
        <f t="shared" si="68"/>
        <v>-0.29269347155720105</v>
      </c>
      <c r="AB169" s="339"/>
      <c r="AC169" s="104">
        <f t="shared" ref="AC169:AR169" si="103">SUM(AC2:AC168)</f>
        <v>4975086.4845000003</v>
      </c>
      <c r="AD169" s="104">
        <f t="shared" si="103"/>
        <v>4623166.5240000002</v>
      </c>
      <c r="AE169" s="121">
        <f t="shared" si="103"/>
        <v>4581447.1490000021</v>
      </c>
      <c r="AF169" s="121">
        <f t="shared" si="103"/>
        <v>4813180.8254999993</v>
      </c>
      <c r="AG169" s="121">
        <f t="shared" si="103"/>
        <v>4755350.3729999997</v>
      </c>
      <c r="AH169" s="121">
        <f t="shared" si="103"/>
        <v>4692301.3744999962</v>
      </c>
      <c r="AI169" s="121">
        <f t="shared" si="103"/>
        <v>4384553.4540000008</v>
      </c>
      <c r="AJ169" s="121">
        <f t="shared" si="103"/>
        <v>4039598.9355000006</v>
      </c>
      <c r="AK169" s="121">
        <f t="shared" si="103"/>
        <v>3187823.3069999991</v>
      </c>
      <c r="AL169" s="121">
        <f t="shared" si="103"/>
        <v>2201321.7665000004</v>
      </c>
      <c r="AM169" s="121">
        <f t="shared" si="103"/>
        <v>1658067.718000001</v>
      </c>
      <c r="AN169" s="121">
        <f t="shared" si="103"/>
        <v>1520651.6860000009</v>
      </c>
      <c r="AO169" s="121">
        <f t="shared" si="103"/>
        <v>944131.07850000064</v>
      </c>
      <c r="AP169" s="121">
        <f t="shared" si="103"/>
        <v>890464.11399999971</v>
      </c>
      <c r="AQ169" s="121">
        <f t="shared" si="103"/>
        <v>1497172.4090000009</v>
      </c>
      <c r="AR169" s="104">
        <f t="shared" si="103"/>
        <v>882678.7699999999</v>
      </c>
      <c r="AS169" s="32">
        <f t="shared" si="69"/>
        <v>-0.80733625396231767</v>
      </c>
      <c r="AT169" s="128"/>
      <c r="AU169" s="32"/>
      <c r="AV169" s="32"/>
      <c r="AW169" s="32"/>
      <c r="AX169" s="32"/>
      <c r="AY169" s="351"/>
      <c r="AZ169" s="352"/>
      <c r="BA169" s="352"/>
      <c r="BB169" s="352"/>
      <c r="BC169" s="352"/>
      <c r="BD169" s="352"/>
      <c r="BE169" s="352"/>
      <c r="BF169" s="352"/>
      <c r="BG169" s="352"/>
      <c r="BH169" s="352"/>
      <c r="BI169" s="352"/>
      <c r="BJ169" s="352"/>
      <c r="BK169" s="352"/>
      <c r="BL169" s="353"/>
      <c r="BM169" s="353"/>
      <c r="BN169" s="353"/>
      <c r="BO169" s="353"/>
    </row>
    <row r="170" spans="1:69" s="340" customFormat="1" x14ac:dyDescent="0.2">
      <c r="F170" s="349"/>
      <c r="M170" s="354"/>
      <c r="AE170" s="355"/>
      <c r="AQ170" s="1070"/>
      <c r="AT170" s="121"/>
      <c r="AY170" s="351"/>
      <c r="AZ170" s="352"/>
      <c r="BA170" s="352"/>
      <c r="BB170" s="352"/>
      <c r="BC170" s="352"/>
      <c r="BD170" s="352"/>
      <c r="BE170" s="352"/>
      <c r="BF170" s="352"/>
      <c r="BG170" s="352"/>
      <c r="BH170" s="352"/>
      <c r="BI170" s="352"/>
      <c r="BJ170" s="352"/>
      <c r="BK170" s="352"/>
      <c r="BL170" s="339"/>
      <c r="BM170" s="339"/>
      <c r="BN170" s="339"/>
      <c r="BO170" s="339"/>
    </row>
  </sheetData>
  <mergeCells count="4">
    <mergeCell ref="BP39:BP40"/>
    <mergeCell ref="BP63:BP64"/>
    <mergeCell ref="BP82:BP85"/>
    <mergeCell ref="BP88:BP89"/>
  </mergeCell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72"/>
  <sheetViews>
    <sheetView workbookViewId="0">
      <pane xSplit="7" ySplit="3" topLeftCell="H4" activePane="bottomRight" state="frozen"/>
      <selection pane="topRight" activeCell="H1" sqref="H1"/>
      <selection pane="bottomLeft" activeCell="A2" sqref="A2"/>
      <selection pane="bottomRight" activeCell="G164" sqref="G164"/>
    </sheetView>
  </sheetViews>
  <sheetFormatPr defaultRowHeight="12.75" x14ac:dyDescent="0.2"/>
  <cols>
    <col min="1" max="1" width="4" style="879" bestFit="1" customWidth="1"/>
    <col min="2" max="2" width="4" style="880" bestFit="1" customWidth="1"/>
    <col min="3" max="3" width="11.140625" style="880" customWidth="1"/>
    <col min="4" max="4" width="3.28515625" style="880" bestFit="1" customWidth="1"/>
    <col min="5" max="5" width="5" style="880" bestFit="1" customWidth="1"/>
    <col min="6" max="6" width="5" style="881" customWidth="1"/>
    <col min="7" max="7" width="17.140625" style="880" customWidth="1"/>
    <col min="8" max="8" width="15" style="880" customWidth="1"/>
    <col min="9" max="9" width="5.5703125" style="880" customWidth="1"/>
    <col min="10" max="10" width="11.140625" style="880" customWidth="1"/>
    <col min="11" max="25" width="12.7109375" style="880" hidden="1" customWidth="1"/>
    <col min="26" max="26" width="10.28515625" style="880" customWidth="1"/>
    <col min="27" max="27" width="10.28515625" style="880" hidden="1" customWidth="1"/>
    <col min="28" max="28" width="3.28515625" style="880" bestFit="1" customWidth="1"/>
    <col min="29" max="30" width="9.140625" style="880" hidden="1" customWidth="1"/>
    <col min="31" max="31" width="9.140625" style="882" bestFit="1" customWidth="1"/>
    <col min="32" max="40" width="9.140625" style="880" hidden="1" customWidth="1"/>
    <col min="41" max="42" width="7.5703125" style="880" hidden="1" customWidth="1"/>
    <col min="43" max="43" width="8.85546875" style="1073" customWidth="1"/>
    <col min="44" max="44" width="7.5703125" style="880" bestFit="1" customWidth="1"/>
    <col min="45" max="45" width="10.28515625" style="880" customWidth="1"/>
    <col min="46" max="46" width="9.140625" style="883" bestFit="1" customWidth="1"/>
    <col min="47" max="47" width="10.28515625" style="880" customWidth="1"/>
    <col min="48" max="48" width="3.28515625" style="880" bestFit="1" customWidth="1"/>
    <col min="49" max="50" width="5.5703125" style="880" hidden="1" customWidth="1"/>
    <col min="51" max="63" width="5.5703125" style="884" hidden="1" customWidth="1"/>
    <col min="64" max="64" width="8.140625" style="885" hidden="1" customWidth="1"/>
    <col min="65" max="65" width="39.85546875" style="886" customWidth="1"/>
    <col min="66" max="67" width="36.42578125" style="885" customWidth="1"/>
    <col min="68" max="68" width="43.28515625" style="880" customWidth="1"/>
    <col min="69" max="70" width="19.5703125" style="880" customWidth="1"/>
    <col min="71" max="71" width="14.42578125" style="880" bestFit="1" customWidth="1"/>
    <col min="72" max="16384" width="9.140625" style="880"/>
  </cols>
  <sheetData>
    <row r="1" spans="1:71" ht="63" customHeight="1" x14ac:dyDescent="0.2">
      <c r="G1" s="871" t="s">
        <v>1101</v>
      </c>
      <c r="H1" s="1116" t="s">
        <v>1099</v>
      </c>
      <c r="I1" s="1117"/>
      <c r="J1" s="1117"/>
      <c r="K1" s="1117"/>
      <c r="L1" s="1117"/>
      <c r="M1" s="1117"/>
      <c r="N1" s="1117"/>
      <c r="O1" s="1117"/>
      <c r="P1" s="1117"/>
      <c r="Q1" s="1117"/>
      <c r="R1" s="1117"/>
      <c r="S1" s="1117"/>
      <c r="T1" s="1117"/>
      <c r="U1" s="1117"/>
      <c r="V1" s="1117"/>
      <c r="W1" s="1117"/>
      <c r="X1" s="1117"/>
      <c r="Y1" s="1117"/>
      <c r="Z1" s="1117"/>
      <c r="AA1" s="1117"/>
      <c r="AB1" s="1117"/>
      <c r="AC1" s="1117"/>
      <c r="AD1" s="1117"/>
      <c r="AE1" s="1117"/>
      <c r="AF1" s="1117"/>
      <c r="AG1" s="1117"/>
      <c r="AH1" s="1117"/>
      <c r="AI1" s="1117"/>
      <c r="AJ1" s="1117"/>
      <c r="AK1" s="1117"/>
      <c r="AL1" s="1117"/>
      <c r="AM1" s="1117"/>
      <c r="AN1" s="1117"/>
      <c r="AO1" s="1117"/>
      <c r="AP1" s="1117"/>
      <c r="AQ1" s="1117"/>
      <c r="AR1" s="1117"/>
      <c r="AS1" s="1117"/>
      <c r="AT1" s="1117"/>
      <c r="AU1" s="1118"/>
    </row>
    <row r="3" spans="1:71" s="887" customFormat="1" ht="191.25" x14ac:dyDescent="0.2">
      <c r="B3" s="888" t="s">
        <v>0</v>
      </c>
      <c r="C3" s="889" t="s">
        <v>4</v>
      </c>
      <c r="D3" s="889" t="s">
        <v>5</v>
      </c>
      <c r="E3" s="889" t="s">
        <v>302</v>
      </c>
      <c r="F3" s="889" t="s">
        <v>344</v>
      </c>
      <c r="G3" s="889" t="s">
        <v>2</v>
      </c>
      <c r="H3" s="889" t="s">
        <v>3</v>
      </c>
      <c r="I3" s="889" t="s">
        <v>6</v>
      </c>
      <c r="J3" s="889" t="s">
        <v>1</v>
      </c>
      <c r="K3" s="889" t="s">
        <v>426</v>
      </c>
      <c r="L3" s="889" t="s">
        <v>427</v>
      </c>
      <c r="M3" s="889" t="s">
        <v>316</v>
      </c>
      <c r="N3" s="889" t="s">
        <v>418</v>
      </c>
      <c r="O3" s="889" t="s">
        <v>419</v>
      </c>
      <c r="P3" s="889" t="s">
        <v>420</v>
      </c>
      <c r="Q3" s="889" t="s">
        <v>421</v>
      </c>
      <c r="R3" s="889" t="s">
        <v>422</v>
      </c>
      <c r="S3" s="889" t="s">
        <v>423</v>
      </c>
      <c r="T3" s="889" t="s">
        <v>424</v>
      </c>
      <c r="U3" s="889" t="s">
        <v>425</v>
      </c>
      <c r="V3" s="890" t="s">
        <v>317</v>
      </c>
      <c r="W3" s="890" t="s">
        <v>417</v>
      </c>
      <c r="X3" s="890" t="s">
        <v>459</v>
      </c>
      <c r="Y3" s="890" t="s">
        <v>464</v>
      </c>
      <c r="Z3" s="889" t="s">
        <v>303</v>
      </c>
      <c r="AA3" s="866" t="s">
        <v>466</v>
      </c>
      <c r="AB3" s="891" t="s">
        <v>409</v>
      </c>
      <c r="AC3" s="891" t="s">
        <v>429</v>
      </c>
      <c r="AD3" s="891" t="s">
        <v>430</v>
      </c>
      <c r="AE3" s="892" t="s">
        <v>310</v>
      </c>
      <c r="AF3" s="891" t="s">
        <v>431</v>
      </c>
      <c r="AG3" s="891" t="s">
        <v>432</v>
      </c>
      <c r="AH3" s="891" t="s">
        <v>433</v>
      </c>
      <c r="AI3" s="891" t="s">
        <v>434</v>
      </c>
      <c r="AJ3" s="891" t="s">
        <v>435</v>
      </c>
      <c r="AK3" s="891" t="s">
        <v>436</v>
      </c>
      <c r="AL3" s="891" t="s">
        <v>437</v>
      </c>
      <c r="AM3" s="891" t="s">
        <v>438</v>
      </c>
      <c r="AN3" s="893" t="s">
        <v>311</v>
      </c>
      <c r="AO3" s="893" t="s">
        <v>428</v>
      </c>
      <c r="AP3" s="893" t="s">
        <v>457</v>
      </c>
      <c r="AQ3" s="892" t="s">
        <v>311</v>
      </c>
      <c r="AR3" s="866" t="s">
        <v>465</v>
      </c>
      <c r="AS3" s="866" t="s">
        <v>466</v>
      </c>
      <c r="AT3" s="865" t="s">
        <v>773</v>
      </c>
      <c r="AU3" s="866" t="s">
        <v>774</v>
      </c>
      <c r="AV3" s="866" t="s">
        <v>777</v>
      </c>
      <c r="AW3" s="894" t="s">
        <v>440</v>
      </c>
      <c r="AX3" s="894" t="s">
        <v>441</v>
      </c>
      <c r="AY3" s="894" t="s">
        <v>318</v>
      </c>
      <c r="AZ3" s="894" t="s">
        <v>442</v>
      </c>
      <c r="BA3" s="894" t="s">
        <v>443</v>
      </c>
      <c r="BB3" s="894" t="s">
        <v>444</v>
      </c>
      <c r="BC3" s="894" t="s">
        <v>445</v>
      </c>
      <c r="BD3" s="894" t="s">
        <v>446</v>
      </c>
      <c r="BE3" s="894" t="s">
        <v>447</v>
      </c>
      <c r="BF3" s="894" t="s">
        <v>448</v>
      </c>
      <c r="BG3" s="894" t="s">
        <v>449</v>
      </c>
      <c r="BH3" s="894" t="s">
        <v>319</v>
      </c>
      <c r="BI3" s="894" t="s">
        <v>439</v>
      </c>
      <c r="BJ3" s="894" t="s">
        <v>460</v>
      </c>
      <c r="BK3" s="894" t="s">
        <v>467</v>
      </c>
      <c r="BL3" s="866" t="s">
        <v>468</v>
      </c>
      <c r="BM3" s="895" t="s">
        <v>408</v>
      </c>
      <c r="BN3" s="895" t="s">
        <v>474</v>
      </c>
      <c r="BO3" s="895" t="s">
        <v>675</v>
      </c>
      <c r="BP3" s="895" t="s">
        <v>667</v>
      </c>
      <c r="BQ3" s="895" t="s">
        <v>668</v>
      </c>
      <c r="BR3" s="895" t="s">
        <v>778</v>
      </c>
      <c r="BS3" s="895" t="s">
        <v>780</v>
      </c>
    </row>
    <row r="4" spans="1:71" s="412" customFormat="1" ht="38.25" x14ac:dyDescent="0.2">
      <c r="A4" s="412">
        <v>1</v>
      </c>
      <c r="B4" s="370">
        <v>9</v>
      </c>
      <c r="C4" s="413" t="s">
        <v>10</v>
      </c>
      <c r="D4" s="345">
        <v>10</v>
      </c>
      <c r="E4" s="345">
        <v>593</v>
      </c>
      <c r="F4" s="345">
        <v>5</v>
      </c>
      <c r="G4" s="413" t="s">
        <v>8</v>
      </c>
      <c r="H4" s="413" t="s">
        <v>40</v>
      </c>
      <c r="I4" s="345">
        <v>3148</v>
      </c>
      <c r="J4" s="413" t="s">
        <v>7</v>
      </c>
      <c r="K4" s="371">
        <v>5077423.3</v>
      </c>
      <c r="L4" s="371">
        <v>14197272</v>
      </c>
      <c r="M4" s="371">
        <v>7094150.9500000002</v>
      </c>
      <c r="N4" s="371">
        <v>11274929.275</v>
      </c>
      <c r="O4" s="371">
        <v>5325223.75</v>
      </c>
      <c r="P4" s="371">
        <v>6758529.6500000004</v>
      </c>
      <c r="Q4" s="371">
        <v>1319833.375</v>
      </c>
      <c r="R4" s="371">
        <v>2179334.375</v>
      </c>
      <c r="S4" s="371">
        <v>926174.875</v>
      </c>
      <c r="T4" s="371">
        <v>594682.07499999995</v>
      </c>
      <c r="U4" s="371">
        <v>937879.75</v>
      </c>
      <c r="V4" s="371">
        <v>2221231.5</v>
      </c>
      <c r="W4" s="371">
        <v>5699252.3499999996</v>
      </c>
      <c r="X4" s="371">
        <v>2309406.35</v>
      </c>
      <c r="Y4" s="371">
        <v>5511353.1979999999</v>
      </c>
      <c r="Z4" s="372">
        <v>72</v>
      </c>
      <c r="AA4" s="123">
        <f t="shared" ref="AA4:AA67" si="0">(Y4-M4)/M4</f>
        <v>-0.22311306358655933</v>
      </c>
      <c r="AB4" s="345"/>
      <c r="AC4" s="371">
        <v>1698.0640000000001</v>
      </c>
      <c r="AD4" s="371">
        <v>4529.0829999999996</v>
      </c>
      <c r="AE4" s="373">
        <v>2132.4749999999999</v>
      </c>
      <c r="AF4" s="371">
        <v>3858.8919999999998</v>
      </c>
      <c r="AG4" s="371">
        <v>1596.02</v>
      </c>
      <c r="AH4" s="371">
        <v>2042.1030000000001</v>
      </c>
      <c r="AI4" s="371">
        <v>238.92599999999999</v>
      </c>
      <c r="AJ4" s="371">
        <v>510.57799999999997</v>
      </c>
      <c r="AK4" s="371">
        <v>176.50399999999999</v>
      </c>
      <c r="AL4" s="371">
        <v>150.328</v>
      </c>
      <c r="AM4" s="371">
        <v>36.984000000000002</v>
      </c>
      <c r="AN4" s="371">
        <v>55.177</v>
      </c>
      <c r="AO4" s="371">
        <v>24.381</v>
      </c>
      <c r="AP4" s="371">
        <v>20.527999999999999</v>
      </c>
      <c r="AQ4" s="1088"/>
      <c r="AR4" s="371">
        <v>10.367000000000001</v>
      </c>
      <c r="AS4" s="123">
        <f t="shared" ref="AS4:AS67" si="1">(AR4-AE4)/AE4</f>
        <v>-0.99513851276099363</v>
      </c>
      <c r="AT4" s="127">
        <v>117.96599999999999</v>
      </c>
      <c r="AU4" s="123">
        <f>(AT4-AE4)/AE4</f>
        <v>-0.9446811803186439</v>
      </c>
      <c r="AV4" s="123"/>
      <c r="AW4" s="374">
        <f t="shared" ref="AW4:AW35" si="2">IF(K4=0,0,AC4*2000/K4)</f>
        <v>0.66886840023757721</v>
      </c>
      <c r="AX4" s="374">
        <f t="shared" ref="AX4:AX35" si="3">IF(L4=0,0,AD4*2000/L4)</f>
        <v>0.638021586118798</v>
      </c>
      <c r="AY4" s="375">
        <f t="shared" ref="AY4:AY35" si="4">IF(M4=0,0,AE4*2000/M4)</f>
        <v>0.60119245136727739</v>
      </c>
      <c r="AZ4" s="374">
        <f t="shared" ref="AZ4:AZ35" si="5">IF(N4=0,0,AF4*2000/N4)</f>
        <v>0.68450841790313577</v>
      </c>
      <c r="BA4" s="374">
        <f t="shared" ref="BA4:BA35" si="6">IF(O4=0,0,AG4*2000/O4)</f>
        <v>0.59941894460303191</v>
      </c>
      <c r="BB4" s="374">
        <f t="shared" ref="BB4:BB35" si="7">IF(P4=0,0,AH4*2000/P4)</f>
        <v>0.6043039257806615</v>
      </c>
      <c r="BC4" s="374">
        <f t="shared" ref="BC4:BC35" si="8">IF(Q4=0,0,AI4*2000/Q4)</f>
        <v>0.36205479346966807</v>
      </c>
      <c r="BD4" s="374">
        <f t="shared" ref="BD4:BD35" si="9">IF(R4=0,0,AJ4*2000/R4)</f>
        <v>0.46856325110734787</v>
      </c>
      <c r="BE4" s="374">
        <f t="shared" ref="BE4:BE35" si="10">IF(S4=0,0,AK4*2000/S4)</f>
        <v>0.38114616313684824</v>
      </c>
      <c r="BF4" s="374">
        <f t="shared" ref="BF4:BF35" si="11">IF(T4=0,0,AL4*2000/T4)</f>
        <v>0.5055743440728393</v>
      </c>
      <c r="BG4" s="374">
        <f t="shared" ref="BG4:BG35" si="12">IF(U4=0,0,AM4*2000/U4)</f>
        <v>7.8867253504513776E-2</v>
      </c>
      <c r="BH4" s="374">
        <f t="shared" ref="BH4:BH35" si="13">IF(V4=0,0,AN4*2000/V4)</f>
        <v>4.9681449232103901E-2</v>
      </c>
      <c r="BI4" s="374">
        <f t="shared" ref="BI4:BI35" si="14">IF(W4=0,0,AO4*2000/W4)</f>
        <v>8.5558590856219946E-3</v>
      </c>
      <c r="BJ4" s="374">
        <f t="shared" ref="BJ4:BJ35" si="15">IF(X4=0,0,AP4*2000/X4)</f>
        <v>1.7777728895566603E-2</v>
      </c>
      <c r="BK4" s="374">
        <f t="shared" ref="BK4:BK35" si="16">IF(Y4=0,0,AR4*2000/Y4)</f>
        <v>3.7620524860435558E-3</v>
      </c>
      <c r="BL4" s="123">
        <f t="shared" ref="BL4:BL67" si="17">(BK4-AY4)/AY4</f>
        <v>-0.99374234909721904</v>
      </c>
      <c r="BM4" s="413" t="s">
        <v>375</v>
      </c>
      <c r="BN4" s="413" t="s">
        <v>601</v>
      </c>
      <c r="BO4" s="413" t="s">
        <v>676</v>
      </c>
      <c r="BP4" s="413"/>
    </row>
    <row r="5" spans="1:71" s="412" customFormat="1" ht="89.25" x14ac:dyDescent="0.2">
      <c r="A5" s="412">
        <v>2</v>
      </c>
      <c r="B5" s="370">
        <v>10</v>
      </c>
      <c r="C5" s="413"/>
      <c r="D5" s="345"/>
      <c r="E5" s="345">
        <v>594</v>
      </c>
      <c r="F5" s="345">
        <v>4</v>
      </c>
      <c r="G5" s="413" t="s">
        <v>12</v>
      </c>
      <c r="H5" s="413" t="s">
        <v>9</v>
      </c>
      <c r="I5" s="345">
        <v>1619</v>
      </c>
      <c r="J5" s="413" t="s">
        <v>15</v>
      </c>
      <c r="K5" s="371">
        <v>16368780.050000001</v>
      </c>
      <c r="L5" s="371">
        <v>15625458.125</v>
      </c>
      <c r="M5" s="371">
        <v>14843934.074999999</v>
      </c>
      <c r="N5" s="371">
        <v>12776113.35</v>
      </c>
      <c r="O5" s="371">
        <v>17071825.350000001</v>
      </c>
      <c r="P5" s="371">
        <v>19672773.649999999</v>
      </c>
      <c r="Q5" s="371">
        <v>16976282.774999999</v>
      </c>
      <c r="R5" s="371">
        <v>17610270.975000001</v>
      </c>
      <c r="S5" s="371">
        <v>23232280.649999999</v>
      </c>
      <c r="T5" s="371">
        <v>14913659.800000001</v>
      </c>
      <c r="U5" s="371">
        <v>14054148.800000001</v>
      </c>
      <c r="V5" s="371">
        <v>10918656.975</v>
      </c>
      <c r="W5" s="371">
        <v>11850171.675000001</v>
      </c>
      <c r="X5" s="371">
        <v>14173547.300000001</v>
      </c>
      <c r="Y5" s="371">
        <v>8550173.7530000005</v>
      </c>
      <c r="Z5" s="372">
        <v>45</v>
      </c>
      <c r="AA5" s="123">
        <f t="shared" si="0"/>
        <v>-0.42399543747636853</v>
      </c>
      <c r="AB5" s="345"/>
      <c r="AC5" s="371">
        <v>8677.6209999999992</v>
      </c>
      <c r="AD5" s="371">
        <v>8260.2440000000006</v>
      </c>
      <c r="AE5" s="373">
        <v>7490.7309999999998</v>
      </c>
      <c r="AF5" s="371">
        <v>6372.6059999999998</v>
      </c>
      <c r="AG5" s="371">
        <v>8154.6890000000003</v>
      </c>
      <c r="AH5" s="371">
        <v>8792.0280000000002</v>
      </c>
      <c r="AI5" s="371">
        <v>8557.8919999999998</v>
      </c>
      <c r="AJ5" s="371">
        <v>8007.4440000000004</v>
      </c>
      <c r="AK5" s="371">
        <v>11928.245999999999</v>
      </c>
      <c r="AL5" s="371">
        <v>8205.9470000000001</v>
      </c>
      <c r="AM5" s="371">
        <v>7689.6030000000001</v>
      </c>
      <c r="AN5" s="371">
        <v>5956.7830000000004</v>
      </c>
      <c r="AO5" s="371">
        <v>692.01</v>
      </c>
      <c r="AP5" s="371">
        <v>958.75900000000001</v>
      </c>
      <c r="AQ5" s="1072">
        <v>5956.7830000000004</v>
      </c>
      <c r="AR5" s="371">
        <v>752.77200000000005</v>
      </c>
      <c r="AS5" s="123">
        <f t="shared" si="1"/>
        <v>-0.89950620306616269</v>
      </c>
      <c r="AT5" s="127">
        <v>649.66</v>
      </c>
      <c r="AU5" s="123">
        <f>(AT5-AE5)/AE5</f>
        <v>-0.91327148178195161</v>
      </c>
      <c r="AV5" s="123"/>
      <c r="AW5" s="374">
        <f t="shared" si="2"/>
        <v>1.0602648424003962</v>
      </c>
      <c r="AX5" s="374">
        <f t="shared" si="3"/>
        <v>1.0572802325435819</v>
      </c>
      <c r="AY5" s="375">
        <f t="shared" si="4"/>
        <v>1.0092649242650318</v>
      </c>
      <c r="AZ5" s="374">
        <f t="shared" si="5"/>
        <v>0.99758131842185016</v>
      </c>
      <c r="BA5" s="374">
        <f t="shared" si="6"/>
        <v>0.95533885015992148</v>
      </c>
      <c r="BB5" s="374">
        <f t="shared" si="7"/>
        <v>0.89382698712644426</v>
      </c>
      <c r="BC5" s="374">
        <f t="shared" si="8"/>
        <v>1.008217418786487</v>
      </c>
      <c r="BD5" s="374">
        <f t="shared" si="9"/>
        <v>0.90940610867005689</v>
      </c>
      <c r="BE5" s="374">
        <f t="shared" si="10"/>
        <v>1.0268682769205442</v>
      </c>
      <c r="BF5" s="374">
        <f t="shared" si="11"/>
        <v>1.1004605321626015</v>
      </c>
      <c r="BG5" s="374">
        <f t="shared" si="12"/>
        <v>1.0942822805462256</v>
      </c>
      <c r="BH5" s="374">
        <f t="shared" si="13"/>
        <v>1.0911200917180568</v>
      </c>
      <c r="BI5" s="374">
        <f t="shared" si="14"/>
        <v>0.11679324468520833</v>
      </c>
      <c r="BJ5" s="374">
        <f t="shared" si="15"/>
        <v>0.13528850325281661</v>
      </c>
      <c r="BK5" s="374">
        <f t="shared" si="16"/>
        <v>0.1760834391782681</v>
      </c>
      <c r="BL5" s="123">
        <f t="shared" si="17"/>
        <v>-0.82553298450702051</v>
      </c>
      <c r="BM5" s="413" t="s">
        <v>469</v>
      </c>
      <c r="BN5" s="413" t="s">
        <v>483</v>
      </c>
      <c r="BO5" s="413" t="s">
        <v>680</v>
      </c>
      <c r="BP5" s="413"/>
    </row>
    <row r="6" spans="1:71" s="869" customFormat="1" ht="38.25" x14ac:dyDescent="0.2">
      <c r="A6" s="869">
        <v>3</v>
      </c>
      <c r="B6" s="870">
        <v>11</v>
      </c>
      <c r="C6" s="871"/>
      <c r="D6" s="872"/>
      <c r="E6" s="872"/>
      <c r="F6" s="872">
        <v>3</v>
      </c>
      <c r="G6" s="873"/>
      <c r="H6" s="871"/>
      <c r="I6" s="872">
        <v>2866</v>
      </c>
      <c r="J6" s="871" t="s">
        <v>14</v>
      </c>
      <c r="K6" s="874">
        <v>6968201.2000000002</v>
      </c>
      <c r="L6" s="874">
        <v>4110433.05</v>
      </c>
      <c r="M6" s="874">
        <v>4313714.6500000004</v>
      </c>
      <c r="N6" s="874">
        <v>7438967.875</v>
      </c>
      <c r="O6" s="874">
        <v>9189413</v>
      </c>
      <c r="P6" s="874">
        <v>9345540.0500000007</v>
      </c>
      <c r="Q6" s="874">
        <v>8609175.375</v>
      </c>
      <c r="R6" s="874">
        <v>11325421.824999999</v>
      </c>
      <c r="S6" s="874">
        <v>8201848.3499999996</v>
      </c>
      <c r="T6" s="874">
        <v>5326660.9249999998</v>
      </c>
      <c r="U6" s="874">
        <v>5850326.5250000004</v>
      </c>
      <c r="V6" s="874">
        <v>4431117.45</v>
      </c>
      <c r="W6" s="874">
        <v>2796814.3250000002</v>
      </c>
      <c r="X6" s="874">
        <v>1722476.7250000001</v>
      </c>
      <c r="Y6" s="874">
        <v>0</v>
      </c>
      <c r="Z6" s="875">
        <v>64</v>
      </c>
      <c r="AA6" s="868">
        <f t="shared" si="0"/>
        <v>-1</v>
      </c>
      <c r="AB6" s="872"/>
      <c r="AC6" s="874">
        <v>7409.3519999999999</v>
      </c>
      <c r="AD6" s="874">
        <v>4504.3689999999997</v>
      </c>
      <c r="AE6" s="876">
        <v>4682.0910000000003</v>
      </c>
      <c r="AF6" s="874">
        <v>8049.4579999999996</v>
      </c>
      <c r="AG6" s="874">
        <v>8060.366</v>
      </c>
      <c r="AH6" s="874">
        <v>5951.78</v>
      </c>
      <c r="AI6" s="874">
        <v>5867.1750000000002</v>
      </c>
      <c r="AJ6" s="874">
        <v>7590.277</v>
      </c>
      <c r="AK6" s="874">
        <v>6264.6769999999997</v>
      </c>
      <c r="AL6" s="874">
        <v>4176.7560000000003</v>
      </c>
      <c r="AM6" s="874">
        <v>4129.3549999999996</v>
      </c>
      <c r="AN6" s="874">
        <v>3061.009</v>
      </c>
      <c r="AO6" s="874">
        <v>1904.54</v>
      </c>
      <c r="AP6" s="874">
        <v>1189.0319999999999</v>
      </c>
      <c r="AQ6" s="1074">
        <v>3061.009</v>
      </c>
      <c r="AR6" s="874">
        <v>0</v>
      </c>
      <c r="AS6" s="868">
        <f t="shared" si="1"/>
        <v>-1</v>
      </c>
      <c r="AT6" s="867">
        <v>0</v>
      </c>
      <c r="AU6" s="868">
        <f>(AT6-AE6)/AE6</f>
        <v>-1</v>
      </c>
      <c r="AV6" s="868"/>
      <c r="AW6" s="877">
        <f t="shared" si="2"/>
        <v>2.1266182727329972</v>
      </c>
      <c r="AX6" s="877">
        <f t="shared" si="3"/>
        <v>2.1916761300856122</v>
      </c>
      <c r="AY6" s="878">
        <f t="shared" si="4"/>
        <v>2.1707931005589347</v>
      </c>
      <c r="AZ6" s="877">
        <f t="shared" si="5"/>
        <v>2.1641330182515408</v>
      </c>
      <c r="BA6" s="877">
        <f t="shared" si="6"/>
        <v>1.7542722260932226</v>
      </c>
      <c r="BB6" s="877">
        <f t="shared" si="7"/>
        <v>1.2737155837238106</v>
      </c>
      <c r="BC6" s="877">
        <f t="shared" si="8"/>
        <v>1.3630051066302038</v>
      </c>
      <c r="BD6" s="877">
        <f t="shared" si="9"/>
        <v>1.3403963432505528</v>
      </c>
      <c r="BE6" s="877">
        <f t="shared" si="10"/>
        <v>1.5276256601354987</v>
      </c>
      <c r="BF6" s="877">
        <f t="shared" si="11"/>
        <v>1.5682454951832703</v>
      </c>
      <c r="BG6" s="877">
        <f t="shared" si="12"/>
        <v>1.4116665052298083</v>
      </c>
      <c r="BH6" s="877">
        <f t="shared" si="13"/>
        <v>1.3815968701077874</v>
      </c>
      <c r="BI6" s="877">
        <f t="shared" si="14"/>
        <v>1.3619352439493815</v>
      </c>
      <c r="BJ6" s="877">
        <f t="shared" si="15"/>
        <v>1.3806073344764642</v>
      </c>
      <c r="BK6" s="877">
        <f t="shared" si="16"/>
        <v>0</v>
      </c>
      <c r="BL6" s="868">
        <f t="shared" si="17"/>
        <v>-1</v>
      </c>
      <c r="BM6" s="871" t="s">
        <v>470</v>
      </c>
      <c r="BN6" s="871" t="s">
        <v>482</v>
      </c>
      <c r="BO6" s="871"/>
      <c r="BP6" s="871"/>
    </row>
    <row r="7" spans="1:71" s="869" customFormat="1" ht="51" x14ac:dyDescent="0.2">
      <c r="A7" s="869">
        <v>4</v>
      </c>
      <c r="B7" s="870">
        <v>12</v>
      </c>
      <c r="C7" s="871"/>
      <c r="D7" s="872"/>
      <c r="E7" s="872"/>
      <c r="F7" s="872">
        <v>2</v>
      </c>
      <c r="G7" s="871"/>
      <c r="H7" s="871"/>
      <c r="I7" s="872">
        <v>3297</v>
      </c>
      <c r="J7" s="871" t="s">
        <v>13</v>
      </c>
      <c r="K7" s="874">
        <v>5426843.5250000004</v>
      </c>
      <c r="L7" s="874">
        <v>5240961.3250000002</v>
      </c>
      <c r="M7" s="874">
        <v>3571737.2749999999</v>
      </c>
      <c r="N7" s="874">
        <v>4491553.4749999996</v>
      </c>
      <c r="O7" s="874">
        <v>4199221.375</v>
      </c>
      <c r="P7" s="874">
        <v>4170352.4750000001</v>
      </c>
      <c r="Q7" s="874">
        <v>5011687.5250000004</v>
      </c>
      <c r="R7" s="874">
        <v>5273245.1500000004</v>
      </c>
      <c r="S7" s="874">
        <v>4517469.2249999996</v>
      </c>
      <c r="T7" s="874">
        <v>1361116.425</v>
      </c>
      <c r="U7" s="874">
        <v>762638.9</v>
      </c>
      <c r="V7" s="874">
        <v>0</v>
      </c>
      <c r="W7" s="874">
        <v>0</v>
      </c>
      <c r="X7" s="874">
        <v>0</v>
      </c>
      <c r="Y7" s="874">
        <v>0</v>
      </c>
      <c r="Z7" s="875">
        <v>74</v>
      </c>
      <c r="AA7" s="868">
        <f t="shared" si="0"/>
        <v>-1</v>
      </c>
      <c r="AB7" s="872"/>
      <c r="AC7" s="874">
        <v>5771.0079999999998</v>
      </c>
      <c r="AD7" s="874">
        <v>5686.2520000000004</v>
      </c>
      <c r="AE7" s="876">
        <v>3833.3180000000002</v>
      </c>
      <c r="AF7" s="874">
        <v>4757.2569999999996</v>
      </c>
      <c r="AG7" s="874">
        <v>3715.9609999999998</v>
      </c>
      <c r="AH7" s="874">
        <v>2934.7950000000001</v>
      </c>
      <c r="AI7" s="874">
        <v>3538.721</v>
      </c>
      <c r="AJ7" s="874">
        <v>3636.636</v>
      </c>
      <c r="AK7" s="874">
        <v>3341.328</v>
      </c>
      <c r="AL7" s="874">
        <v>959.89599999999996</v>
      </c>
      <c r="AM7" s="874">
        <v>491.42</v>
      </c>
      <c r="AN7" s="874">
        <v>0</v>
      </c>
      <c r="AO7" s="874">
        <v>0</v>
      </c>
      <c r="AP7" s="874">
        <v>0</v>
      </c>
      <c r="AQ7" s="1088"/>
      <c r="AR7" s="874">
        <v>0</v>
      </c>
      <c r="AS7" s="868">
        <f t="shared" si="1"/>
        <v>-1</v>
      </c>
      <c r="AT7" s="867">
        <v>0</v>
      </c>
      <c r="AU7" s="868">
        <f t="shared" ref="AU7:AU70" si="18">(AT7-AE7)/AE7</f>
        <v>-1</v>
      </c>
      <c r="AV7" s="868"/>
      <c r="AW7" s="877">
        <f t="shared" si="2"/>
        <v>2.1268378103826016</v>
      </c>
      <c r="AX7" s="877">
        <f t="shared" si="3"/>
        <v>2.1699270982504339</v>
      </c>
      <c r="AY7" s="878">
        <f t="shared" si="4"/>
        <v>2.1464725453525975</v>
      </c>
      <c r="AZ7" s="877">
        <f t="shared" si="5"/>
        <v>2.1183125288294606</v>
      </c>
      <c r="BA7" s="877">
        <f t="shared" si="6"/>
        <v>1.7698333420204597</v>
      </c>
      <c r="BB7" s="877">
        <f t="shared" si="7"/>
        <v>1.407456572360829</v>
      </c>
      <c r="BC7" s="877">
        <f t="shared" si="8"/>
        <v>1.4121874048801555</v>
      </c>
      <c r="BD7" s="877">
        <f t="shared" si="9"/>
        <v>1.3792781850849472</v>
      </c>
      <c r="BE7" s="877">
        <f t="shared" si="10"/>
        <v>1.4792919812309293</v>
      </c>
      <c r="BF7" s="877">
        <f t="shared" si="11"/>
        <v>1.4104539220441779</v>
      </c>
      <c r="BG7" s="877">
        <f t="shared" si="12"/>
        <v>1.288735730632151</v>
      </c>
      <c r="BH7" s="877">
        <f t="shared" si="13"/>
        <v>0</v>
      </c>
      <c r="BI7" s="877">
        <f t="shared" si="14"/>
        <v>0</v>
      </c>
      <c r="BJ7" s="877">
        <f t="shared" si="15"/>
        <v>0</v>
      </c>
      <c r="BK7" s="877">
        <f t="shared" si="16"/>
        <v>0</v>
      </c>
      <c r="BL7" s="868">
        <f t="shared" si="17"/>
        <v>-1</v>
      </c>
      <c r="BM7" s="871" t="s">
        <v>475</v>
      </c>
      <c r="BN7" s="871" t="s">
        <v>481</v>
      </c>
      <c r="BO7" s="871" t="s">
        <v>677</v>
      </c>
      <c r="BP7" s="871"/>
    </row>
    <row r="8" spans="1:71" s="869" customFormat="1" ht="51" x14ac:dyDescent="0.2">
      <c r="A8" s="869">
        <v>5</v>
      </c>
      <c r="B8" s="870">
        <v>13</v>
      </c>
      <c r="C8" s="871"/>
      <c r="D8" s="872"/>
      <c r="E8" s="872"/>
      <c r="F8" s="872">
        <v>1</v>
      </c>
      <c r="G8" s="871"/>
      <c r="H8" s="871"/>
      <c r="I8" s="872">
        <v>8006</v>
      </c>
      <c r="J8" s="871" t="s">
        <v>11</v>
      </c>
      <c r="K8" s="874">
        <v>5357728.875</v>
      </c>
      <c r="L8" s="874">
        <v>4190055.85</v>
      </c>
      <c r="M8" s="874">
        <v>3551160.4249999998</v>
      </c>
      <c r="N8" s="874">
        <v>4576885.05</v>
      </c>
      <c r="O8" s="874">
        <v>4580328.7750000004</v>
      </c>
      <c r="P8" s="874">
        <v>4535758.0750000002</v>
      </c>
      <c r="Q8" s="874">
        <v>4222331.125</v>
      </c>
      <c r="R8" s="874">
        <v>6467250.4249999998</v>
      </c>
      <c r="S8" s="874">
        <v>4096292.2</v>
      </c>
      <c r="T8" s="874">
        <v>1255119.875</v>
      </c>
      <c r="U8" s="874">
        <v>2159892.0750000002</v>
      </c>
      <c r="V8" s="874">
        <v>268457.65000000002</v>
      </c>
      <c r="W8" s="874">
        <v>0</v>
      </c>
      <c r="X8" s="874">
        <v>0</v>
      </c>
      <c r="Y8" s="874">
        <v>0</v>
      </c>
      <c r="Z8" s="875">
        <v>95</v>
      </c>
      <c r="AA8" s="868">
        <f t="shared" si="0"/>
        <v>-1</v>
      </c>
      <c r="AB8" s="872"/>
      <c r="AC8" s="874">
        <v>5690.9570000000003</v>
      </c>
      <c r="AD8" s="874">
        <v>4516.0129999999999</v>
      </c>
      <c r="AE8" s="876">
        <v>3949.636</v>
      </c>
      <c r="AF8" s="874">
        <v>5001.3360000000002</v>
      </c>
      <c r="AG8" s="874">
        <v>4270.9639999999999</v>
      </c>
      <c r="AH8" s="874">
        <v>3037.1669999999999</v>
      </c>
      <c r="AI8" s="874">
        <v>2741.4690000000001</v>
      </c>
      <c r="AJ8" s="874">
        <v>4335.0020000000004</v>
      </c>
      <c r="AK8" s="874">
        <v>3108.7820000000002</v>
      </c>
      <c r="AL8" s="874">
        <v>886.89499999999998</v>
      </c>
      <c r="AM8" s="874">
        <v>1533.2449999999999</v>
      </c>
      <c r="AN8" s="874">
        <v>176.46600000000001</v>
      </c>
      <c r="AO8" s="874">
        <v>0</v>
      </c>
      <c r="AP8" s="874">
        <v>0</v>
      </c>
      <c r="AQ8" s="1074">
        <v>176.46600000000001</v>
      </c>
      <c r="AR8" s="874">
        <v>0</v>
      </c>
      <c r="AS8" s="868">
        <f t="shared" si="1"/>
        <v>-1</v>
      </c>
      <c r="AT8" s="867">
        <v>0</v>
      </c>
      <c r="AU8" s="868">
        <f t="shared" si="18"/>
        <v>-1</v>
      </c>
      <c r="AV8" s="868"/>
      <c r="AW8" s="877">
        <f t="shared" si="2"/>
        <v>2.1243915594739757</v>
      </c>
      <c r="AX8" s="877">
        <f t="shared" si="3"/>
        <v>2.1555860645628386</v>
      </c>
      <c r="AY8" s="878">
        <f t="shared" si="4"/>
        <v>2.2244199232424147</v>
      </c>
      <c r="AZ8" s="877">
        <f t="shared" si="5"/>
        <v>2.185475905714521</v>
      </c>
      <c r="BA8" s="877">
        <f t="shared" si="6"/>
        <v>1.8649159087930318</v>
      </c>
      <c r="BB8" s="877">
        <f t="shared" si="7"/>
        <v>1.3392103149152195</v>
      </c>
      <c r="BC8" s="877">
        <f t="shared" si="8"/>
        <v>1.2985570855720132</v>
      </c>
      <c r="BD8" s="877">
        <f t="shared" si="9"/>
        <v>1.3406012494096362</v>
      </c>
      <c r="BE8" s="877">
        <f t="shared" si="10"/>
        <v>1.5178516806003244</v>
      </c>
      <c r="BF8" s="877">
        <f t="shared" si="11"/>
        <v>1.4132434959648774</v>
      </c>
      <c r="BG8" s="877">
        <f t="shared" si="12"/>
        <v>1.4197422341113963</v>
      </c>
      <c r="BH8" s="877">
        <f t="shared" si="13"/>
        <v>1.3146654602690591</v>
      </c>
      <c r="BI8" s="877">
        <f t="shared" si="14"/>
        <v>0</v>
      </c>
      <c r="BJ8" s="877">
        <f t="shared" si="15"/>
        <v>0</v>
      </c>
      <c r="BK8" s="877">
        <f t="shared" si="16"/>
        <v>0</v>
      </c>
      <c r="BL8" s="868">
        <f t="shared" si="17"/>
        <v>-1</v>
      </c>
      <c r="BM8" s="871" t="s">
        <v>306</v>
      </c>
      <c r="BN8" s="871" t="s">
        <v>480</v>
      </c>
      <c r="BO8" s="871" t="s">
        <v>678</v>
      </c>
      <c r="BP8" s="871"/>
    </row>
    <row r="9" spans="1:71" s="412" customFormat="1" ht="102" x14ac:dyDescent="0.2">
      <c r="A9" s="412">
        <v>6</v>
      </c>
      <c r="B9" s="370">
        <v>14</v>
      </c>
      <c r="C9" s="413" t="s">
        <v>22</v>
      </c>
      <c r="D9" s="345">
        <v>13</v>
      </c>
      <c r="E9" s="345">
        <v>703</v>
      </c>
      <c r="F9" s="345" t="s">
        <v>348</v>
      </c>
      <c r="G9" s="413" t="s">
        <v>21</v>
      </c>
      <c r="H9" s="413" t="s">
        <v>9</v>
      </c>
      <c r="I9" s="345">
        <v>3149</v>
      </c>
      <c r="J9" s="413" t="s">
        <v>23</v>
      </c>
      <c r="K9" s="371">
        <v>46241166.924999997</v>
      </c>
      <c r="L9" s="371">
        <v>45420245.299999997</v>
      </c>
      <c r="M9" s="371">
        <v>49331775.75</v>
      </c>
      <c r="N9" s="371">
        <v>42723635.549999997</v>
      </c>
      <c r="O9" s="371">
        <v>46546493.024999999</v>
      </c>
      <c r="P9" s="371">
        <v>56039763.924999997</v>
      </c>
      <c r="Q9" s="371">
        <v>47907871.024999999</v>
      </c>
      <c r="R9" s="371">
        <v>47135194.100000001</v>
      </c>
      <c r="S9" s="371">
        <v>52100569.5</v>
      </c>
      <c r="T9" s="371">
        <v>46280501.375</v>
      </c>
      <c r="U9" s="371">
        <v>55689637.875</v>
      </c>
      <c r="V9" s="371">
        <v>29065115.600000001</v>
      </c>
      <c r="W9" s="371">
        <v>15998735.199999999</v>
      </c>
      <c r="X9" s="371">
        <v>9551995.125</v>
      </c>
      <c r="Y9" s="371">
        <v>36059499.450000003</v>
      </c>
      <c r="Z9" s="372">
        <v>72.5</v>
      </c>
      <c r="AA9" s="123">
        <f t="shared" si="0"/>
        <v>-0.26904112203988517</v>
      </c>
      <c r="AB9" s="345"/>
      <c r="AC9" s="371">
        <v>35098.120999999999</v>
      </c>
      <c r="AD9" s="371">
        <v>36826.995000000003</v>
      </c>
      <c r="AE9" s="373">
        <v>37777.947</v>
      </c>
      <c r="AF9" s="371">
        <v>34062.815999999999</v>
      </c>
      <c r="AG9" s="371">
        <v>38493.737000000001</v>
      </c>
      <c r="AH9" s="371">
        <v>48000.222000000002</v>
      </c>
      <c r="AI9" s="371">
        <v>43876.451000000001</v>
      </c>
      <c r="AJ9" s="371">
        <v>39888.186000000002</v>
      </c>
      <c r="AK9" s="371">
        <v>47130.338000000003</v>
      </c>
      <c r="AL9" s="371">
        <v>8144.3339999999998</v>
      </c>
      <c r="AM9" s="371">
        <v>1384.857</v>
      </c>
      <c r="AN9" s="371">
        <v>680.31</v>
      </c>
      <c r="AO9" s="371">
        <v>588.61500000000001</v>
      </c>
      <c r="AP9" s="371">
        <v>199.161</v>
      </c>
      <c r="AQ9" s="1072">
        <v>680.31</v>
      </c>
      <c r="AR9" s="371">
        <v>1518.3340000000001</v>
      </c>
      <c r="AS9" s="123">
        <f t="shared" si="1"/>
        <v>-0.95980898591445418</v>
      </c>
      <c r="AT9" s="127">
        <v>1926.9670000000001</v>
      </c>
      <c r="AU9" s="123">
        <f t="shared" si="18"/>
        <v>-0.94899227848458789</v>
      </c>
      <c r="AV9" s="123"/>
      <c r="AW9" s="374">
        <f t="shared" si="2"/>
        <v>1.5180465085116361</v>
      </c>
      <c r="AX9" s="374">
        <f t="shared" si="3"/>
        <v>1.6216114535163024</v>
      </c>
      <c r="AY9" s="375">
        <f t="shared" si="4"/>
        <v>1.5315867481214682</v>
      </c>
      <c r="AZ9" s="374">
        <f t="shared" si="5"/>
        <v>1.5945654231665687</v>
      </c>
      <c r="BA9" s="374">
        <f t="shared" si="6"/>
        <v>1.6539908593897767</v>
      </c>
      <c r="BB9" s="374">
        <f t="shared" si="7"/>
        <v>1.7130772379498387</v>
      </c>
      <c r="BC9" s="374">
        <f t="shared" si="8"/>
        <v>1.8317011405956127</v>
      </c>
      <c r="BD9" s="374">
        <f t="shared" si="9"/>
        <v>1.6925011877695864</v>
      </c>
      <c r="BE9" s="374">
        <f t="shared" si="10"/>
        <v>1.8092062506149764</v>
      </c>
      <c r="BF9" s="374">
        <f t="shared" si="11"/>
        <v>0.35195530549716308</v>
      </c>
      <c r="BG9" s="374">
        <f t="shared" si="12"/>
        <v>4.9734817924599405E-2</v>
      </c>
      <c r="BH9" s="374">
        <f t="shared" si="13"/>
        <v>4.6812819144610593E-2</v>
      </c>
      <c r="BI9" s="374">
        <f t="shared" si="14"/>
        <v>7.3582691711779821E-2</v>
      </c>
      <c r="BJ9" s="374">
        <f t="shared" si="15"/>
        <v>4.1700398166817532E-2</v>
      </c>
      <c r="BK9" s="374">
        <f t="shared" si="16"/>
        <v>8.4212705287566039E-2</v>
      </c>
      <c r="BL9" s="123">
        <f t="shared" si="17"/>
        <v>-0.94501603948267687</v>
      </c>
      <c r="BM9" s="413" t="s">
        <v>476</v>
      </c>
      <c r="BN9" s="413" t="s">
        <v>602</v>
      </c>
      <c r="BO9" s="413"/>
      <c r="BP9" s="413" t="s">
        <v>622</v>
      </c>
    </row>
    <row r="10" spans="1:71" s="412" customFormat="1" ht="102" x14ac:dyDescent="0.2">
      <c r="A10" s="412">
        <v>7</v>
      </c>
      <c r="B10" s="370">
        <v>15</v>
      </c>
      <c r="C10" s="413"/>
      <c r="D10" s="345"/>
      <c r="E10" s="345"/>
      <c r="F10" s="345" t="s">
        <v>347</v>
      </c>
      <c r="G10" s="413"/>
      <c r="H10" s="413"/>
      <c r="I10" s="345">
        <v>3407</v>
      </c>
      <c r="J10" s="413" t="s">
        <v>25</v>
      </c>
      <c r="K10" s="371">
        <v>66041644.924999997</v>
      </c>
      <c r="L10" s="371">
        <v>53769562.450000003</v>
      </c>
      <c r="M10" s="371">
        <v>56141183.774999999</v>
      </c>
      <c r="N10" s="371">
        <v>63231404.299999997</v>
      </c>
      <c r="O10" s="371">
        <v>52604827.950000003</v>
      </c>
      <c r="P10" s="371">
        <v>59201658.725000001</v>
      </c>
      <c r="Q10" s="371">
        <v>66135898.924999997</v>
      </c>
      <c r="R10" s="371">
        <v>56480416.774999999</v>
      </c>
      <c r="S10" s="371">
        <v>57357980.049999997</v>
      </c>
      <c r="T10" s="371">
        <v>62026558.625</v>
      </c>
      <c r="U10" s="371">
        <v>58924185.524999999</v>
      </c>
      <c r="V10" s="371">
        <v>45407469.649999999</v>
      </c>
      <c r="W10" s="371">
        <v>26310918.600000001</v>
      </c>
      <c r="X10" s="371">
        <v>35974930.25</v>
      </c>
      <c r="Y10" s="371">
        <v>53892027.825000003</v>
      </c>
      <c r="Z10" s="372">
        <v>76.166666666666671</v>
      </c>
      <c r="AA10" s="123">
        <f t="shared" si="0"/>
        <v>-4.0062495992497366E-2</v>
      </c>
      <c r="AB10" s="345"/>
      <c r="AC10" s="371">
        <v>49838.574000000001</v>
      </c>
      <c r="AD10" s="371">
        <v>41334.902000000002</v>
      </c>
      <c r="AE10" s="373">
        <v>41013.675000000003</v>
      </c>
      <c r="AF10" s="371">
        <v>49452.856</v>
      </c>
      <c r="AG10" s="371">
        <v>42370.322</v>
      </c>
      <c r="AH10" s="371">
        <v>50305.464999999997</v>
      </c>
      <c r="AI10" s="371">
        <v>61789.728000000003</v>
      </c>
      <c r="AJ10" s="371">
        <v>49239.99</v>
      </c>
      <c r="AK10" s="371">
        <v>44853.85</v>
      </c>
      <c r="AL10" s="371">
        <v>2444.2310000000002</v>
      </c>
      <c r="AM10" s="371">
        <v>3543.451</v>
      </c>
      <c r="AN10" s="371">
        <v>2038.6690000000001</v>
      </c>
      <c r="AO10" s="371">
        <v>724.59500000000003</v>
      </c>
      <c r="AP10" s="371">
        <v>833.36300000000006</v>
      </c>
      <c r="AQ10" s="1072">
        <v>2038.6690000000001</v>
      </c>
      <c r="AR10" s="371">
        <v>2165.7130000000002</v>
      </c>
      <c r="AS10" s="123">
        <f t="shared" si="1"/>
        <v>-0.94719534399197336</v>
      </c>
      <c r="AT10" s="127">
        <v>1972.182</v>
      </c>
      <c r="AU10" s="123">
        <f>(AT10-AE10)/AE10</f>
        <v>-0.95191403842742695</v>
      </c>
      <c r="AV10" s="123"/>
      <c r="AW10" s="374">
        <f t="shared" si="2"/>
        <v>1.5093074697518221</v>
      </c>
      <c r="AX10" s="374">
        <f t="shared" si="3"/>
        <v>1.5374832941382806</v>
      </c>
      <c r="AY10" s="375">
        <f t="shared" si="4"/>
        <v>1.4610904951478287</v>
      </c>
      <c r="AZ10" s="374">
        <f t="shared" si="5"/>
        <v>1.5641865477278354</v>
      </c>
      <c r="BA10" s="374">
        <f t="shared" si="6"/>
        <v>1.6108910018780889</v>
      </c>
      <c r="BB10" s="374">
        <f t="shared" si="7"/>
        <v>1.699461335489802</v>
      </c>
      <c r="BC10" s="374">
        <f t="shared" si="8"/>
        <v>1.8685684780688117</v>
      </c>
      <c r="BD10" s="374">
        <f t="shared" si="9"/>
        <v>1.7436128418158261</v>
      </c>
      <c r="BE10" s="374">
        <f t="shared" si="10"/>
        <v>1.5639968478980635</v>
      </c>
      <c r="BF10" s="374">
        <f t="shared" si="11"/>
        <v>7.8812400822600048E-2</v>
      </c>
      <c r="BG10" s="374">
        <f t="shared" si="12"/>
        <v>0.1202715308978384</v>
      </c>
      <c r="BH10" s="374">
        <f t="shared" si="13"/>
        <v>8.9794433194098938E-2</v>
      </c>
      <c r="BI10" s="374">
        <f t="shared" si="14"/>
        <v>5.5079414825144113E-2</v>
      </c>
      <c r="BJ10" s="374">
        <f t="shared" si="15"/>
        <v>4.6330207964753456E-2</v>
      </c>
      <c r="BK10" s="374">
        <f t="shared" si="16"/>
        <v>8.0372295770074778E-2</v>
      </c>
      <c r="BL10" s="123">
        <f t="shared" si="17"/>
        <v>-0.94499156894320713</v>
      </c>
      <c r="BM10" s="413" t="s">
        <v>477</v>
      </c>
      <c r="BN10" s="413" t="s">
        <v>603</v>
      </c>
      <c r="BO10" s="413"/>
      <c r="BP10" s="413" t="s">
        <v>623</v>
      </c>
    </row>
    <row r="11" spans="1:71" s="412" customFormat="1" ht="114.75" x14ac:dyDescent="0.2">
      <c r="A11" s="412">
        <v>8</v>
      </c>
      <c r="B11" s="370">
        <v>16</v>
      </c>
      <c r="C11" s="413"/>
      <c r="D11" s="345"/>
      <c r="E11" s="345"/>
      <c r="F11" s="345" t="s">
        <v>346</v>
      </c>
      <c r="G11" s="413"/>
      <c r="H11" s="413"/>
      <c r="I11" s="345">
        <v>3803</v>
      </c>
      <c r="J11" s="413" t="s">
        <v>24</v>
      </c>
      <c r="K11" s="371">
        <v>56028845.924999997</v>
      </c>
      <c r="L11" s="371">
        <v>53619887.225000001</v>
      </c>
      <c r="M11" s="371">
        <v>58897159.049999997</v>
      </c>
      <c r="N11" s="371">
        <v>59294767.450000003</v>
      </c>
      <c r="O11" s="371">
        <v>62211837.799999997</v>
      </c>
      <c r="P11" s="371">
        <v>55427705.950000003</v>
      </c>
      <c r="Q11" s="371">
        <v>59843823.950000003</v>
      </c>
      <c r="R11" s="371">
        <v>72923519.125</v>
      </c>
      <c r="S11" s="371">
        <v>62193449.049999997</v>
      </c>
      <c r="T11" s="371">
        <v>55443349.149999999</v>
      </c>
      <c r="U11" s="371">
        <v>66719638.125</v>
      </c>
      <c r="V11" s="371">
        <v>44821034</v>
      </c>
      <c r="W11" s="371">
        <v>32055069.675000001</v>
      </c>
      <c r="X11" s="371">
        <v>52510658.924999997</v>
      </c>
      <c r="Y11" s="371">
        <v>40688438.899999999</v>
      </c>
      <c r="Z11" s="372">
        <v>77.5</v>
      </c>
      <c r="AA11" s="123">
        <f t="shared" si="0"/>
        <v>-0.30916126420532331</v>
      </c>
      <c r="AB11" s="345"/>
      <c r="AC11" s="371">
        <v>41479.264999999999</v>
      </c>
      <c r="AD11" s="371">
        <v>41828.173999999999</v>
      </c>
      <c r="AE11" s="373">
        <v>43695.858</v>
      </c>
      <c r="AF11" s="371">
        <v>46724.207999999999</v>
      </c>
      <c r="AG11" s="371">
        <v>50603.000999999997</v>
      </c>
      <c r="AH11" s="371">
        <v>48713.483999999997</v>
      </c>
      <c r="AI11" s="371">
        <v>56594.000999999997</v>
      </c>
      <c r="AJ11" s="371">
        <v>64745.508999999998</v>
      </c>
      <c r="AK11" s="371">
        <v>15416.06</v>
      </c>
      <c r="AL11" s="371">
        <v>2902.02</v>
      </c>
      <c r="AM11" s="371">
        <v>1662.6469999999999</v>
      </c>
      <c r="AN11" s="371">
        <v>1026.9059999999999</v>
      </c>
      <c r="AO11" s="371">
        <v>996.94200000000001</v>
      </c>
      <c r="AP11" s="371">
        <v>1825.3979999999999</v>
      </c>
      <c r="AQ11" s="1072">
        <v>1026.9059999999999</v>
      </c>
      <c r="AR11" s="371">
        <v>2207.3389999999999</v>
      </c>
      <c r="AS11" s="123">
        <f t="shared" si="1"/>
        <v>-0.94948402203247728</v>
      </c>
      <c r="AT11" s="127">
        <v>3077.4090000000001</v>
      </c>
      <c r="AU11" s="123">
        <f t="shared" si="18"/>
        <v>-0.92957206607546194</v>
      </c>
      <c r="AV11" s="123"/>
      <c r="AW11" s="374">
        <f t="shared" si="2"/>
        <v>1.4806396353594</v>
      </c>
      <c r="AX11" s="374">
        <f t="shared" si="3"/>
        <v>1.5601738893810215</v>
      </c>
      <c r="AY11" s="375">
        <f t="shared" si="4"/>
        <v>1.4838018914598226</v>
      </c>
      <c r="AZ11" s="374">
        <f t="shared" si="5"/>
        <v>1.5759976810567624</v>
      </c>
      <c r="BA11" s="374">
        <f t="shared" si="6"/>
        <v>1.6267965322831213</v>
      </c>
      <c r="BB11" s="374">
        <f t="shared" si="7"/>
        <v>1.7577304766660651</v>
      </c>
      <c r="BC11" s="374">
        <f t="shared" si="8"/>
        <v>1.8913898632976645</v>
      </c>
      <c r="BD11" s="374">
        <f t="shared" si="9"/>
        <v>1.7757099431534051</v>
      </c>
      <c r="BE11" s="374">
        <f t="shared" si="10"/>
        <v>0.49574545986688612</v>
      </c>
      <c r="BF11" s="374">
        <f t="shared" si="11"/>
        <v>0.10468415218383322</v>
      </c>
      <c r="BG11" s="374">
        <f t="shared" si="12"/>
        <v>4.9839808689759735E-2</v>
      </c>
      <c r="BH11" s="374">
        <f t="shared" si="13"/>
        <v>4.5822503782487478E-2</v>
      </c>
      <c r="BI11" s="374">
        <f t="shared" si="14"/>
        <v>6.2201830169629789E-2</v>
      </c>
      <c r="BJ11" s="374">
        <f t="shared" si="15"/>
        <v>6.9524855995701074E-2</v>
      </c>
      <c r="BK11" s="374">
        <f t="shared" si="16"/>
        <v>0.10849956693718225</v>
      </c>
      <c r="BL11" s="123">
        <f t="shared" si="17"/>
        <v>-0.92687732266573941</v>
      </c>
      <c r="BM11" s="413" t="s">
        <v>478</v>
      </c>
      <c r="BN11" s="413" t="s">
        <v>604</v>
      </c>
      <c r="BO11" s="413"/>
      <c r="BP11" s="413" t="s">
        <v>624</v>
      </c>
    </row>
    <row r="12" spans="1:71" s="412" customFormat="1" ht="89.25" x14ac:dyDescent="0.2">
      <c r="A12" s="412">
        <v>9</v>
      </c>
      <c r="B12" s="370">
        <v>17</v>
      </c>
      <c r="C12" s="413"/>
      <c r="D12" s="345"/>
      <c r="E12" s="345"/>
      <c r="F12" s="345" t="s">
        <v>345</v>
      </c>
      <c r="G12" s="413"/>
      <c r="H12" s="413"/>
      <c r="I12" s="345">
        <v>3943</v>
      </c>
      <c r="J12" s="413" t="s">
        <v>20</v>
      </c>
      <c r="K12" s="371">
        <v>38515933.549999997</v>
      </c>
      <c r="L12" s="371">
        <v>42256266.850000001</v>
      </c>
      <c r="M12" s="371">
        <v>50163578.475000001</v>
      </c>
      <c r="N12" s="371">
        <v>42878960.125</v>
      </c>
      <c r="O12" s="371">
        <v>43260104.100000001</v>
      </c>
      <c r="P12" s="371">
        <v>45277146.450000003</v>
      </c>
      <c r="Q12" s="371">
        <v>47907747.075000003</v>
      </c>
      <c r="R12" s="371">
        <v>50008871</v>
      </c>
      <c r="S12" s="371">
        <v>44379294.100000001</v>
      </c>
      <c r="T12" s="371">
        <v>50324339.950000003</v>
      </c>
      <c r="U12" s="371">
        <v>42816034.225000001</v>
      </c>
      <c r="V12" s="371">
        <v>41088248.024999999</v>
      </c>
      <c r="W12" s="371">
        <v>28291470.199999999</v>
      </c>
      <c r="X12" s="371">
        <v>31090079.824999999</v>
      </c>
      <c r="Y12" s="371">
        <v>36038612.950000003</v>
      </c>
      <c r="Z12" s="372">
        <v>80</v>
      </c>
      <c r="AA12" s="123">
        <f t="shared" si="0"/>
        <v>-0.28157810814951034</v>
      </c>
      <c r="AB12" s="345"/>
      <c r="AC12" s="371">
        <v>28957.522000000001</v>
      </c>
      <c r="AD12" s="371">
        <v>34091.356</v>
      </c>
      <c r="AE12" s="373">
        <v>38185.510999999999</v>
      </c>
      <c r="AF12" s="371">
        <v>34643.870999999999</v>
      </c>
      <c r="AG12" s="371">
        <v>34447.156000000003</v>
      </c>
      <c r="AH12" s="371">
        <v>39451.116000000002</v>
      </c>
      <c r="AI12" s="371">
        <v>44181.398000000001</v>
      </c>
      <c r="AJ12" s="371">
        <v>42967.150999999998</v>
      </c>
      <c r="AK12" s="371">
        <v>40748.766000000003</v>
      </c>
      <c r="AL12" s="371">
        <v>41320.491000000002</v>
      </c>
      <c r="AM12" s="371">
        <v>1026.856</v>
      </c>
      <c r="AN12" s="371">
        <v>2142.6080000000002</v>
      </c>
      <c r="AO12" s="371">
        <v>808.39599999999996</v>
      </c>
      <c r="AP12" s="371">
        <v>652.92899999999997</v>
      </c>
      <c r="AQ12" s="1072">
        <v>2142.6080000000002</v>
      </c>
      <c r="AR12" s="371">
        <v>1312.5840000000001</v>
      </c>
      <c r="AS12" s="123">
        <f t="shared" si="1"/>
        <v>-0.96562612452665608</v>
      </c>
      <c r="AT12" s="127">
        <v>1127.1869999999999</v>
      </c>
      <c r="AU12" s="123">
        <f>(AT12-AE12)/AE12</f>
        <v>-0.97048129066545685</v>
      </c>
      <c r="AV12" s="123"/>
      <c r="AW12" s="374">
        <f t="shared" si="2"/>
        <v>1.5036645528743779</v>
      </c>
      <c r="AX12" s="374">
        <f t="shared" si="3"/>
        <v>1.6135526652657912</v>
      </c>
      <c r="AY12" s="375">
        <f t="shared" si="4"/>
        <v>1.5224396728008747</v>
      </c>
      <c r="AZ12" s="374">
        <f t="shared" si="5"/>
        <v>1.6158913788490574</v>
      </c>
      <c r="BA12" s="374">
        <f t="shared" si="6"/>
        <v>1.5925600142048664</v>
      </c>
      <c r="BB12" s="374">
        <f t="shared" si="7"/>
        <v>1.7426502813540272</v>
      </c>
      <c r="BC12" s="374">
        <f t="shared" si="8"/>
        <v>1.844436472073447</v>
      </c>
      <c r="BD12" s="374">
        <f t="shared" si="9"/>
        <v>1.7183811648137388</v>
      </c>
      <c r="BE12" s="374">
        <f t="shared" si="10"/>
        <v>1.836386397141905</v>
      </c>
      <c r="BF12" s="374">
        <f t="shared" si="11"/>
        <v>1.6421672312465172</v>
      </c>
      <c r="BG12" s="374">
        <f t="shared" si="12"/>
        <v>4.7965955679306026E-2</v>
      </c>
      <c r="BH12" s="374">
        <f t="shared" si="13"/>
        <v>0.10429298414945012</v>
      </c>
      <c r="BI12" s="374">
        <f t="shared" si="14"/>
        <v>5.7147684039410583E-2</v>
      </c>
      <c r="BJ12" s="374">
        <f t="shared" si="15"/>
        <v>4.2002401002198132E-2</v>
      </c>
      <c r="BK12" s="374">
        <f t="shared" si="16"/>
        <v>7.2843203028988932E-2</v>
      </c>
      <c r="BL12" s="123">
        <f t="shared" si="17"/>
        <v>-0.95215363581863488</v>
      </c>
      <c r="BM12" s="413" t="s">
        <v>479</v>
      </c>
      <c r="BN12" s="413" t="s">
        <v>605</v>
      </c>
      <c r="BO12" s="413"/>
      <c r="BP12" s="413" t="s">
        <v>625</v>
      </c>
    </row>
    <row r="13" spans="1:71" s="869" customFormat="1" ht="38.25" x14ac:dyDescent="0.2">
      <c r="A13" s="869">
        <v>10</v>
      </c>
      <c r="B13" s="870">
        <v>18</v>
      </c>
      <c r="C13" s="871"/>
      <c r="D13" s="872"/>
      <c r="E13" s="872">
        <v>709</v>
      </c>
      <c r="F13" s="872" t="s">
        <v>349</v>
      </c>
      <c r="G13" s="871" t="s">
        <v>27</v>
      </c>
      <c r="H13" s="871" t="s">
        <v>9</v>
      </c>
      <c r="I13" s="872">
        <v>3938</v>
      </c>
      <c r="J13" s="871" t="s">
        <v>26</v>
      </c>
      <c r="K13" s="874">
        <v>57725304.849999994</v>
      </c>
      <c r="L13" s="874">
        <v>49316020.674999997</v>
      </c>
      <c r="M13" s="874">
        <v>56327504.599999994</v>
      </c>
      <c r="N13" s="874">
        <v>47037003.924999997</v>
      </c>
      <c r="O13" s="874">
        <v>46550709.274999999</v>
      </c>
      <c r="P13" s="874">
        <v>59256464.875</v>
      </c>
      <c r="Q13" s="874">
        <v>61387926.25</v>
      </c>
      <c r="R13" s="874">
        <v>60776237.649999999</v>
      </c>
      <c r="S13" s="874">
        <v>62763788.299999997</v>
      </c>
      <c r="T13" s="874">
        <v>41847108.974999994</v>
      </c>
      <c r="U13" s="874">
        <v>42531331.375</v>
      </c>
      <c r="V13" s="874">
        <v>37071962.375</v>
      </c>
      <c r="W13" s="874">
        <v>10476452.35</v>
      </c>
      <c r="X13" s="874">
        <v>17812266.375</v>
      </c>
      <c r="Y13" s="874">
        <v>17737647.850000001</v>
      </c>
      <c r="Z13" s="875">
        <v>79.75</v>
      </c>
      <c r="AA13" s="868">
        <f t="shared" si="0"/>
        <v>-0.6850979290497452</v>
      </c>
      <c r="AB13" s="872"/>
      <c r="AC13" s="874">
        <v>46363.952999999994</v>
      </c>
      <c r="AD13" s="874">
        <v>40332.376000000004</v>
      </c>
      <c r="AE13" s="876">
        <v>47745.517</v>
      </c>
      <c r="AF13" s="874">
        <v>43953.758999999998</v>
      </c>
      <c r="AG13" s="874">
        <v>43362.319000000003</v>
      </c>
      <c r="AH13" s="874">
        <v>57779.447</v>
      </c>
      <c r="AI13" s="874">
        <v>60971.446000000004</v>
      </c>
      <c r="AJ13" s="874">
        <v>61250.750999999997</v>
      </c>
      <c r="AK13" s="874">
        <v>59651.076999999997</v>
      </c>
      <c r="AL13" s="874">
        <v>39595.633000000002</v>
      </c>
      <c r="AM13" s="874">
        <v>38146.070999999996</v>
      </c>
      <c r="AN13" s="874">
        <v>36067.595000000001</v>
      </c>
      <c r="AO13" s="874">
        <v>9649.853000000001</v>
      </c>
      <c r="AP13" s="874">
        <v>16196.278</v>
      </c>
      <c r="AQ13" s="1074">
        <f>SUM(16762.402+19305.193)</f>
        <v>36067.595000000001</v>
      </c>
      <c r="AR13" s="874">
        <v>21063.554</v>
      </c>
      <c r="AS13" s="868">
        <f t="shared" si="1"/>
        <v>-0.558837031757348</v>
      </c>
      <c r="AT13" s="867">
        <v>6126.5950000000003</v>
      </c>
      <c r="AU13" s="868">
        <f t="shared" si="18"/>
        <v>-0.87168229846584333</v>
      </c>
      <c r="AV13" s="868"/>
      <c r="AW13" s="877">
        <f t="shared" si="2"/>
        <v>1.6063649423931972</v>
      </c>
      <c r="AX13" s="877">
        <f t="shared" si="3"/>
        <v>1.6356703338169329</v>
      </c>
      <c r="AY13" s="878">
        <f t="shared" si="4"/>
        <v>1.6952825210012945</v>
      </c>
      <c r="AZ13" s="877">
        <f t="shared" si="5"/>
        <v>1.8689013046019598</v>
      </c>
      <c r="BA13" s="877">
        <f t="shared" si="6"/>
        <v>1.863014320311879</v>
      </c>
      <c r="BB13" s="877">
        <f t="shared" si="7"/>
        <v>1.9501482959499614</v>
      </c>
      <c r="BC13" s="877">
        <f t="shared" si="8"/>
        <v>1.9864311998973903</v>
      </c>
      <c r="BD13" s="877">
        <f t="shared" si="9"/>
        <v>2.015615094594458</v>
      </c>
      <c r="BE13" s="877">
        <f t="shared" si="10"/>
        <v>1.9008118730780947</v>
      </c>
      <c r="BF13" s="877">
        <f t="shared" si="11"/>
        <v>1.8923951484273356</v>
      </c>
      <c r="BG13" s="877">
        <f t="shared" si="12"/>
        <v>1.7937868280522409</v>
      </c>
      <c r="BH13" s="877">
        <f t="shared" si="13"/>
        <v>1.9458152571023697</v>
      </c>
      <c r="BI13" s="877">
        <f t="shared" si="14"/>
        <v>1.8421986141138706</v>
      </c>
      <c r="BJ13" s="877">
        <f t="shared" si="15"/>
        <v>1.818553311411502</v>
      </c>
      <c r="BK13" s="877">
        <f t="shared" si="16"/>
        <v>2.3750109572730072</v>
      </c>
      <c r="BL13" s="868">
        <f t="shared" si="17"/>
        <v>0.40095289596346495</v>
      </c>
      <c r="BM13" s="871" t="s">
        <v>471</v>
      </c>
      <c r="BN13" s="871" t="s">
        <v>484</v>
      </c>
      <c r="BO13" s="871"/>
      <c r="BP13" s="871" t="s">
        <v>626</v>
      </c>
    </row>
    <row r="14" spans="1:71" s="412" customFormat="1" ht="114.75" x14ac:dyDescent="0.2">
      <c r="A14" s="412">
        <v>11</v>
      </c>
      <c r="B14" s="370">
        <v>19</v>
      </c>
      <c r="C14" s="413" t="s">
        <v>30</v>
      </c>
      <c r="D14" s="345">
        <v>17</v>
      </c>
      <c r="E14" s="345">
        <v>861</v>
      </c>
      <c r="F14" s="345" t="s">
        <v>351</v>
      </c>
      <c r="G14" s="413" t="s">
        <v>29</v>
      </c>
      <c r="H14" s="413" t="s">
        <v>9</v>
      </c>
      <c r="I14" s="345">
        <v>2832</v>
      </c>
      <c r="J14" s="413" t="s">
        <v>28</v>
      </c>
      <c r="K14" s="371">
        <v>47415211.049999997</v>
      </c>
      <c r="L14" s="371">
        <v>39442384.450000003</v>
      </c>
      <c r="M14" s="371">
        <v>56114767.349999994</v>
      </c>
      <c r="N14" s="371">
        <v>58097007.325000003</v>
      </c>
      <c r="O14" s="371">
        <v>66303881.899999999</v>
      </c>
      <c r="P14" s="371">
        <v>51488875.375</v>
      </c>
      <c r="Q14" s="371">
        <v>66702131.575000003</v>
      </c>
      <c r="R14" s="371">
        <v>64290465.974999994</v>
      </c>
      <c r="S14" s="371">
        <v>65312169.034000002</v>
      </c>
      <c r="T14" s="371">
        <v>47566048.495000005</v>
      </c>
      <c r="U14" s="371">
        <v>57019175.453000002</v>
      </c>
      <c r="V14" s="371">
        <v>57500363.252000004</v>
      </c>
      <c r="W14" s="371">
        <v>54159484.310000002</v>
      </c>
      <c r="X14" s="371">
        <v>50679190.634999998</v>
      </c>
      <c r="Y14" s="371">
        <v>56129000.072000004</v>
      </c>
      <c r="Z14" s="372">
        <v>59.4</v>
      </c>
      <c r="AA14" s="123">
        <f t="shared" si="0"/>
        <v>2.5363594419340157E-4</v>
      </c>
      <c r="AB14" s="345"/>
      <c r="AC14" s="371">
        <v>39089.071000000004</v>
      </c>
      <c r="AD14" s="371">
        <v>37686.773000000001</v>
      </c>
      <c r="AE14" s="373">
        <v>42331.063999999998</v>
      </c>
      <c r="AF14" s="371">
        <v>44322.963000000003</v>
      </c>
      <c r="AG14" s="371">
        <v>46364.550999999999</v>
      </c>
      <c r="AH14" s="371">
        <v>40949.347999999998</v>
      </c>
      <c r="AI14" s="371">
        <v>22006.748</v>
      </c>
      <c r="AJ14" s="371">
        <v>24250.063999999998</v>
      </c>
      <c r="AK14" s="371">
        <v>13256.557000000001</v>
      </c>
      <c r="AL14" s="371">
        <v>13398.074000000001</v>
      </c>
      <c r="AM14" s="371">
        <v>210.81799999999998</v>
      </c>
      <c r="AN14" s="371">
        <v>82.525999999999996</v>
      </c>
      <c r="AO14" s="371">
        <v>103.29600000000001</v>
      </c>
      <c r="AP14" s="371">
        <v>108.654</v>
      </c>
      <c r="AQ14" s="1072">
        <f>SUM(35.602+46.924)</f>
        <v>82.525999999999996</v>
      </c>
      <c r="AR14" s="371">
        <v>32.148000000000003</v>
      </c>
      <c r="AS14" s="123">
        <f t="shared" si="1"/>
        <v>-0.99924055771430642</v>
      </c>
      <c r="AT14" s="127">
        <v>37.491</v>
      </c>
      <c r="AU14" s="123">
        <f t="shared" si="18"/>
        <v>-0.99911433834972818</v>
      </c>
      <c r="AV14" s="123"/>
      <c r="AW14" s="374">
        <f t="shared" si="2"/>
        <v>1.6487987772016888</v>
      </c>
      <c r="AX14" s="374">
        <f t="shared" si="3"/>
        <v>1.9109784322382668</v>
      </c>
      <c r="AY14" s="375">
        <f t="shared" si="4"/>
        <v>1.5087316939575623</v>
      </c>
      <c r="AZ14" s="374">
        <f t="shared" si="5"/>
        <v>1.5258260292842027</v>
      </c>
      <c r="BA14" s="374">
        <f t="shared" si="6"/>
        <v>1.3985471037707069</v>
      </c>
      <c r="BB14" s="374">
        <f t="shared" si="7"/>
        <v>1.5906095327101519</v>
      </c>
      <c r="BC14" s="374">
        <f t="shared" si="8"/>
        <v>0.65985141645002965</v>
      </c>
      <c r="BD14" s="374">
        <f t="shared" si="9"/>
        <v>0.75439067464310761</v>
      </c>
      <c r="BE14" s="374">
        <f t="shared" si="10"/>
        <v>0.40594447240295889</v>
      </c>
      <c r="BF14" s="374">
        <f t="shared" si="11"/>
        <v>0.5633461018486059</v>
      </c>
      <c r="BG14" s="374">
        <f t="shared" si="12"/>
        <v>7.3946351670333742E-3</v>
      </c>
      <c r="BH14" s="374">
        <f t="shared" si="13"/>
        <v>2.8704514313526372E-3</v>
      </c>
      <c r="BI14" s="374">
        <f t="shared" si="14"/>
        <v>3.8145119480366778E-3</v>
      </c>
      <c r="BJ14" s="374">
        <f t="shared" si="15"/>
        <v>4.2879137823073881E-3</v>
      </c>
      <c r="BK14" s="374">
        <f t="shared" si="16"/>
        <v>1.1455041051421494E-3</v>
      </c>
      <c r="BL14" s="123">
        <f t="shared" si="17"/>
        <v>-0.99924075028732418</v>
      </c>
      <c r="BM14" s="413" t="s">
        <v>321</v>
      </c>
      <c r="BN14" s="413" t="s">
        <v>606</v>
      </c>
      <c r="BO14" s="413" t="s">
        <v>679</v>
      </c>
      <c r="BP14" s="413"/>
    </row>
    <row r="15" spans="1:71" s="412" customFormat="1" ht="102" x14ac:dyDescent="0.2">
      <c r="A15" s="412">
        <v>12</v>
      </c>
      <c r="B15" s="370">
        <v>20</v>
      </c>
      <c r="C15" s="413" t="s">
        <v>33</v>
      </c>
      <c r="D15" s="345">
        <v>18</v>
      </c>
      <c r="E15" s="345">
        <v>983</v>
      </c>
      <c r="F15" s="345" t="s">
        <v>350</v>
      </c>
      <c r="G15" s="413" t="s">
        <v>32</v>
      </c>
      <c r="H15" s="413" t="s">
        <v>9</v>
      </c>
      <c r="I15" s="345">
        <v>2480</v>
      </c>
      <c r="J15" s="413" t="s">
        <v>31</v>
      </c>
      <c r="K15" s="371">
        <v>43756015.112999998</v>
      </c>
      <c r="L15" s="371">
        <v>40283815.482999995</v>
      </c>
      <c r="M15" s="371">
        <v>42642027.098999999</v>
      </c>
      <c r="N15" s="371">
        <v>33470707.662</v>
      </c>
      <c r="O15" s="371">
        <v>41738507.914999999</v>
      </c>
      <c r="P15" s="371">
        <v>42692287.792000003</v>
      </c>
      <c r="Q15" s="371">
        <v>43668754.495000005</v>
      </c>
      <c r="R15" s="371">
        <v>36881776.625</v>
      </c>
      <c r="S15" s="371">
        <v>39952877.225000001</v>
      </c>
      <c r="T15" s="371">
        <v>38060178.597999997</v>
      </c>
      <c r="U15" s="371">
        <v>34819216.711999997</v>
      </c>
      <c r="V15" s="371">
        <v>39828419.092</v>
      </c>
      <c r="W15" s="371">
        <v>30012771.390999999</v>
      </c>
      <c r="X15" s="371">
        <v>32816166.872000001</v>
      </c>
      <c r="Y15" s="371">
        <v>28480359.509</v>
      </c>
      <c r="Z15" s="372">
        <v>52</v>
      </c>
      <c r="AA15" s="123">
        <f t="shared" si="0"/>
        <v>-0.33210587191649027</v>
      </c>
      <c r="AB15" s="345"/>
      <c r="AC15" s="371">
        <v>21761.134000000002</v>
      </c>
      <c r="AD15" s="371">
        <v>19078.239000000001</v>
      </c>
      <c r="AE15" s="373">
        <v>20015.919999999998</v>
      </c>
      <c r="AF15" s="371">
        <v>15677.113000000001</v>
      </c>
      <c r="AG15" s="371">
        <v>27395.929</v>
      </c>
      <c r="AH15" s="371">
        <v>36894.300999999999</v>
      </c>
      <c r="AI15" s="371">
        <v>32930.464999999997</v>
      </c>
      <c r="AJ15" s="371">
        <v>31366.105000000003</v>
      </c>
      <c r="AK15" s="371">
        <v>33300.881999999998</v>
      </c>
      <c r="AL15" s="371">
        <v>26741.175000000003</v>
      </c>
      <c r="AM15" s="371">
        <v>30629.559999999998</v>
      </c>
      <c r="AN15" s="371">
        <v>36391.191999999995</v>
      </c>
      <c r="AO15" s="371">
        <v>26393.281999999999</v>
      </c>
      <c r="AP15" s="371">
        <v>8240.1929999999993</v>
      </c>
      <c r="AQ15" s="1072">
        <f>SUM(12446.653+12073.839+11870.7)</f>
        <v>36391.191999999995</v>
      </c>
      <c r="AR15" s="371">
        <v>1373.1180000000002</v>
      </c>
      <c r="AS15" s="123">
        <f t="shared" si="1"/>
        <v>-0.93139870662952295</v>
      </c>
      <c r="AT15" s="127">
        <v>2459.23</v>
      </c>
      <c r="AU15" s="123">
        <f t="shared" si="18"/>
        <v>-0.87713629950559358</v>
      </c>
      <c r="AV15" s="123"/>
      <c r="AW15" s="374">
        <f t="shared" si="2"/>
        <v>0.994657943315991</v>
      </c>
      <c r="AX15" s="374">
        <f t="shared" si="3"/>
        <v>0.94719126136654697</v>
      </c>
      <c r="AY15" s="375">
        <f t="shared" si="4"/>
        <v>0.93878839078311049</v>
      </c>
      <c r="AZ15" s="374">
        <f t="shared" si="5"/>
        <v>0.93676615136515673</v>
      </c>
      <c r="BA15" s="374">
        <f t="shared" si="6"/>
        <v>1.312741176842809</v>
      </c>
      <c r="BB15" s="374">
        <f t="shared" si="7"/>
        <v>1.7283824741251523</v>
      </c>
      <c r="BC15" s="374">
        <f t="shared" si="8"/>
        <v>1.5081934614723429</v>
      </c>
      <c r="BD15" s="374">
        <f t="shared" si="9"/>
        <v>1.7008998953016139</v>
      </c>
      <c r="BE15" s="374">
        <f t="shared" si="10"/>
        <v>1.667007951014972</v>
      </c>
      <c r="BF15" s="374">
        <f t="shared" si="11"/>
        <v>1.4052049141674396</v>
      </c>
      <c r="BG15" s="374">
        <f t="shared" si="12"/>
        <v>1.7593480205684184</v>
      </c>
      <c r="BH15" s="374">
        <f t="shared" si="13"/>
        <v>1.8273982663454289</v>
      </c>
      <c r="BI15" s="374">
        <f t="shared" si="14"/>
        <v>1.7588033878080727</v>
      </c>
      <c r="BJ15" s="374">
        <f t="shared" si="15"/>
        <v>0.50220326049297637</v>
      </c>
      <c r="BK15" s="374">
        <f t="shared" si="16"/>
        <v>9.6425608642059804E-2</v>
      </c>
      <c r="BL15" s="123">
        <f t="shared" si="17"/>
        <v>-0.89728717399069624</v>
      </c>
      <c r="BM15" s="413"/>
      <c r="BN15" s="413" t="s">
        <v>607</v>
      </c>
      <c r="BO15" s="413" t="s">
        <v>684</v>
      </c>
      <c r="BP15" s="413"/>
    </row>
    <row r="16" spans="1:71" s="412" customFormat="1" ht="114.75" x14ac:dyDescent="0.2">
      <c r="A16" s="412">
        <v>13</v>
      </c>
      <c r="B16" s="370">
        <v>22</v>
      </c>
      <c r="C16" s="413"/>
      <c r="D16" s="345"/>
      <c r="E16" s="345"/>
      <c r="F16" s="345" t="s">
        <v>352</v>
      </c>
      <c r="G16" s="413"/>
      <c r="H16" s="413"/>
      <c r="I16" s="345">
        <v>2594</v>
      </c>
      <c r="J16" s="413" t="s">
        <v>34</v>
      </c>
      <c r="K16" s="371">
        <v>40903160.410999998</v>
      </c>
      <c r="L16" s="371">
        <v>40920324.487999998</v>
      </c>
      <c r="M16" s="371">
        <v>37719690.598999999</v>
      </c>
      <c r="N16" s="371">
        <v>37871754.483000003</v>
      </c>
      <c r="O16" s="371">
        <v>38620207.853</v>
      </c>
      <c r="P16" s="371">
        <v>44104137.997999996</v>
      </c>
      <c r="Q16" s="371">
        <v>42217464.213</v>
      </c>
      <c r="R16" s="371">
        <v>42060188.521000005</v>
      </c>
      <c r="S16" s="371">
        <v>37942684.794</v>
      </c>
      <c r="T16" s="371">
        <v>38628033.996000007</v>
      </c>
      <c r="U16" s="371">
        <v>40639360.774999999</v>
      </c>
      <c r="V16" s="371">
        <v>36077887.93</v>
      </c>
      <c r="W16" s="371">
        <v>29780082.515000001</v>
      </c>
      <c r="X16" s="371">
        <v>27297730.879000001</v>
      </c>
      <c r="Y16" s="371">
        <v>33718492.763999999</v>
      </c>
      <c r="Z16" s="372">
        <v>54</v>
      </c>
      <c r="AA16" s="123">
        <f t="shared" si="0"/>
        <v>-0.10607716477679904</v>
      </c>
      <c r="AB16" s="345"/>
      <c r="AC16" s="371">
        <v>20917.067999999999</v>
      </c>
      <c r="AD16" s="371">
        <v>20085.559000000001</v>
      </c>
      <c r="AE16" s="373">
        <v>18181.559999999998</v>
      </c>
      <c r="AF16" s="371">
        <v>17076.517</v>
      </c>
      <c r="AG16" s="371">
        <v>25740.108</v>
      </c>
      <c r="AH16" s="371">
        <v>37764.426999999996</v>
      </c>
      <c r="AI16" s="371">
        <v>32441.294000000002</v>
      </c>
      <c r="AJ16" s="371">
        <v>35518.258000000002</v>
      </c>
      <c r="AK16" s="371">
        <v>31633.383999999998</v>
      </c>
      <c r="AL16" s="371">
        <v>27734.794000000002</v>
      </c>
      <c r="AM16" s="371">
        <v>38302.432999999997</v>
      </c>
      <c r="AN16" s="371">
        <v>37694.542999999998</v>
      </c>
      <c r="AO16" s="371">
        <v>26445.644</v>
      </c>
      <c r="AP16" s="371">
        <v>11322.39</v>
      </c>
      <c r="AQ16" s="1072">
        <f>SUM(13731.732+10975.781+12987.03)</f>
        <v>37694.542999999998</v>
      </c>
      <c r="AR16" s="371">
        <v>2358.116</v>
      </c>
      <c r="AS16" s="123">
        <f t="shared" si="1"/>
        <v>-0.87030177828525168</v>
      </c>
      <c r="AT16" s="127">
        <v>1985.02</v>
      </c>
      <c r="AU16" s="123">
        <f t="shared" si="18"/>
        <v>-0.8908223496773654</v>
      </c>
      <c r="AV16" s="123"/>
      <c r="AW16" s="374">
        <f t="shared" si="2"/>
        <v>1.0227604805996759</v>
      </c>
      <c r="AX16" s="374">
        <f t="shared" si="3"/>
        <v>0.9816910912273018</v>
      </c>
      <c r="AY16" s="375">
        <f t="shared" si="4"/>
        <v>0.96403547915008692</v>
      </c>
      <c r="AZ16" s="374">
        <f t="shared" si="5"/>
        <v>0.90180754671217378</v>
      </c>
      <c r="BA16" s="374">
        <f t="shared" si="6"/>
        <v>1.3329865078911283</v>
      </c>
      <c r="BB16" s="374">
        <f t="shared" si="7"/>
        <v>1.7125117376384278</v>
      </c>
      <c r="BC16" s="374">
        <f t="shared" si="8"/>
        <v>1.5368660626476174</v>
      </c>
      <c r="BD16" s="374">
        <f t="shared" si="9"/>
        <v>1.6889252877345655</v>
      </c>
      <c r="BE16" s="374">
        <f t="shared" si="10"/>
        <v>1.6674299234092307</v>
      </c>
      <c r="BF16" s="374">
        <f t="shared" si="11"/>
        <v>1.4359930408506931</v>
      </c>
      <c r="BG16" s="374">
        <f t="shared" si="12"/>
        <v>1.8849919029022917</v>
      </c>
      <c r="BH16" s="374">
        <f t="shared" si="13"/>
        <v>2.08962027229181</v>
      </c>
      <c r="BI16" s="374">
        <f t="shared" si="14"/>
        <v>1.7760625066555495</v>
      </c>
      <c r="BJ16" s="374">
        <f t="shared" si="15"/>
        <v>0.8295480712435519</v>
      </c>
      <c r="BK16" s="374">
        <f t="shared" si="16"/>
        <v>0.1398707834602663</v>
      </c>
      <c r="BL16" s="123">
        <f t="shared" si="17"/>
        <v>-0.85491116614963258</v>
      </c>
      <c r="BM16" s="413"/>
      <c r="BN16" s="413" t="s">
        <v>608</v>
      </c>
      <c r="BO16" s="413" t="s">
        <v>685</v>
      </c>
      <c r="BP16" s="413"/>
    </row>
    <row r="17" spans="1:68" s="869" customFormat="1" ht="63.75" x14ac:dyDescent="0.2">
      <c r="A17" s="869">
        <v>14</v>
      </c>
      <c r="B17" s="870">
        <v>23</v>
      </c>
      <c r="C17" s="1094"/>
      <c r="D17" s="872"/>
      <c r="E17" s="872">
        <v>988</v>
      </c>
      <c r="F17" s="872" t="s">
        <v>353</v>
      </c>
      <c r="G17" s="1094" t="s">
        <v>36</v>
      </c>
      <c r="H17" s="1094" t="s">
        <v>9</v>
      </c>
      <c r="I17" s="872">
        <v>1001</v>
      </c>
      <c r="J17" s="1094" t="s">
        <v>37</v>
      </c>
      <c r="K17" s="874">
        <v>28352012.774999999</v>
      </c>
      <c r="L17" s="874">
        <v>23822309.324999999</v>
      </c>
      <c r="M17" s="874">
        <v>28893582.175000001</v>
      </c>
      <c r="N17" s="874">
        <v>24596961.175000001</v>
      </c>
      <c r="O17" s="874">
        <v>33423653.475000001</v>
      </c>
      <c r="P17" s="874">
        <v>21248881.699999999</v>
      </c>
      <c r="Q17" s="874">
        <v>23816247.899999999</v>
      </c>
      <c r="R17" s="874">
        <v>27264141.409000002</v>
      </c>
      <c r="S17" s="874">
        <v>19526664.614</v>
      </c>
      <c r="T17" s="874">
        <v>16976410.140999999</v>
      </c>
      <c r="U17" s="874">
        <v>27302865.673</v>
      </c>
      <c r="V17" s="874">
        <v>26222005.346999999</v>
      </c>
      <c r="W17" s="874">
        <v>18919520.368000001</v>
      </c>
      <c r="X17" s="874">
        <v>14188929.437000001</v>
      </c>
      <c r="Y17" s="874">
        <v>16104594.174000001</v>
      </c>
      <c r="Z17" s="875">
        <v>25.833333333333332</v>
      </c>
      <c r="AA17" s="868">
        <f t="shared" si="0"/>
        <v>-0.44262382987131293</v>
      </c>
      <c r="AB17" s="872"/>
      <c r="AC17" s="874">
        <v>50911.756999999998</v>
      </c>
      <c r="AD17" s="874">
        <v>40590.055999999997</v>
      </c>
      <c r="AE17" s="876">
        <v>46484.578000000001</v>
      </c>
      <c r="AF17" s="874">
        <v>36834.603999999999</v>
      </c>
      <c r="AG17" s="874">
        <v>50329.93</v>
      </c>
      <c r="AH17" s="874">
        <v>33049.226999999999</v>
      </c>
      <c r="AI17" s="874">
        <v>19587.266</v>
      </c>
      <c r="AJ17" s="874">
        <v>16976.288</v>
      </c>
      <c r="AK17" s="874">
        <v>12646.942999999999</v>
      </c>
      <c r="AL17" s="874">
        <v>10897.567999999999</v>
      </c>
      <c r="AM17" s="874">
        <v>19279.593000000001</v>
      </c>
      <c r="AN17" s="874">
        <v>19665.508000000002</v>
      </c>
      <c r="AO17" s="874">
        <v>14200.364</v>
      </c>
      <c r="AP17" s="874">
        <v>10346.413</v>
      </c>
      <c r="AQ17" s="1074">
        <v>19665.508000000002</v>
      </c>
      <c r="AR17" s="874">
        <v>12113.05</v>
      </c>
      <c r="AS17" s="868">
        <f t="shared" si="1"/>
        <v>-0.73941787747325582</v>
      </c>
      <c r="AT17" s="867">
        <v>5421.6880000000001</v>
      </c>
      <c r="AU17" s="868">
        <f t="shared" si="18"/>
        <v>-0.88336587674303502</v>
      </c>
      <c r="AV17" s="868"/>
      <c r="AW17" s="877">
        <f t="shared" si="2"/>
        <v>3.5914033620140398</v>
      </c>
      <c r="AX17" s="877">
        <f t="shared" si="3"/>
        <v>3.4077347788783277</v>
      </c>
      <c r="AY17" s="878">
        <f t="shared" si="4"/>
        <v>3.2176403547650456</v>
      </c>
      <c r="AZ17" s="877">
        <f t="shared" si="5"/>
        <v>2.995053229375193</v>
      </c>
      <c r="BA17" s="877">
        <f t="shared" si="6"/>
        <v>3.0116354597587867</v>
      </c>
      <c r="BB17" s="877">
        <f t="shared" si="7"/>
        <v>3.1106791845897472</v>
      </c>
      <c r="BC17" s="877">
        <f t="shared" si="8"/>
        <v>1.6448658144845731</v>
      </c>
      <c r="BD17" s="877">
        <f t="shared" si="9"/>
        <v>1.2453198320337393</v>
      </c>
      <c r="BE17" s="877">
        <f t="shared" si="10"/>
        <v>1.2953510750558539</v>
      </c>
      <c r="BF17" s="877">
        <f t="shared" si="11"/>
        <v>1.2838483412557418</v>
      </c>
      <c r="BG17" s="877">
        <f t="shared" si="12"/>
        <v>1.4122761493908478</v>
      </c>
      <c r="BH17" s="877">
        <f t="shared" si="13"/>
        <v>1.4999240324882237</v>
      </c>
      <c r="BI17" s="877">
        <f t="shared" si="14"/>
        <v>1.5011336147842456</v>
      </c>
      <c r="BJ17" s="877">
        <f t="shared" si="15"/>
        <v>1.4583782442415989</v>
      </c>
      <c r="BK17" s="877">
        <f t="shared" si="16"/>
        <v>1.5042974531523268</v>
      </c>
      <c r="BL17" s="868">
        <f t="shared" si="17"/>
        <v>-0.53248427813736454</v>
      </c>
      <c r="BM17" s="1094"/>
      <c r="BN17" s="1094" t="s">
        <v>510</v>
      </c>
      <c r="BO17" s="1094" t="s">
        <v>686</v>
      </c>
      <c r="BP17" s="1094"/>
    </row>
    <row r="18" spans="1:68" s="869" customFormat="1" ht="76.5" x14ac:dyDescent="0.2">
      <c r="A18" s="869">
        <v>15</v>
      </c>
      <c r="B18" s="870">
        <v>24</v>
      </c>
      <c r="C18" s="871"/>
      <c r="D18" s="872"/>
      <c r="E18" s="872"/>
      <c r="F18" s="872" t="s">
        <v>354</v>
      </c>
      <c r="G18" s="871"/>
      <c r="H18" s="871"/>
      <c r="I18" s="872">
        <v>3797</v>
      </c>
      <c r="J18" s="871" t="s">
        <v>35</v>
      </c>
      <c r="K18" s="874">
        <v>29927789.291999999</v>
      </c>
      <c r="L18" s="874">
        <v>26862923.692000002</v>
      </c>
      <c r="M18" s="874">
        <v>28934086.597999997</v>
      </c>
      <c r="N18" s="874">
        <v>29407126.806000002</v>
      </c>
      <c r="O18" s="874">
        <v>26178044.107000001</v>
      </c>
      <c r="P18" s="874">
        <v>27946783.795000002</v>
      </c>
      <c r="Q18" s="874">
        <v>31205026.589000002</v>
      </c>
      <c r="R18" s="874">
        <v>31466004.375</v>
      </c>
      <c r="S18" s="874">
        <v>25337033.380999997</v>
      </c>
      <c r="T18" s="874">
        <v>10053030.877999999</v>
      </c>
      <c r="U18" s="874">
        <v>10951908.217</v>
      </c>
      <c r="V18" s="874">
        <v>12801848.331999999</v>
      </c>
      <c r="W18" s="874">
        <v>9424643.216</v>
      </c>
      <c r="X18" s="874">
        <v>8518301.9899999984</v>
      </c>
      <c r="Y18" s="874">
        <v>10992511.954</v>
      </c>
      <c r="Z18" s="875">
        <v>77</v>
      </c>
      <c r="AA18" s="868">
        <f t="shared" si="0"/>
        <v>-0.62008436254698185</v>
      </c>
      <c r="AB18" s="872"/>
      <c r="AC18" s="874">
        <v>16534.385000000002</v>
      </c>
      <c r="AD18" s="874">
        <v>14840.547999999999</v>
      </c>
      <c r="AE18" s="876">
        <v>16047.103000000001</v>
      </c>
      <c r="AF18" s="874">
        <v>16340.441999999999</v>
      </c>
      <c r="AG18" s="874">
        <v>14057.4</v>
      </c>
      <c r="AH18" s="874">
        <v>13484.488000000001</v>
      </c>
      <c r="AI18" s="874">
        <v>15906.897000000001</v>
      </c>
      <c r="AJ18" s="874">
        <v>16852.597999999998</v>
      </c>
      <c r="AK18" s="874">
        <v>13082.165000000001</v>
      </c>
      <c r="AL18" s="874">
        <v>5544.7129999999997</v>
      </c>
      <c r="AM18" s="874">
        <v>5570.759</v>
      </c>
      <c r="AN18" s="874">
        <v>6241.4840000000004</v>
      </c>
      <c r="AO18" s="874">
        <v>4376.085</v>
      </c>
      <c r="AP18" s="874">
        <v>4605.6869999999999</v>
      </c>
      <c r="AQ18" s="1074">
        <f>SUM(1136.71+3022.495+2082.279)</f>
        <v>6241.4840000000004</v>
      </c>
      <c r="AR18" s="874">
        <v>5977.8680000000004</v>
      </c>
      <c r="AS18" s="868">
        <f t="shared" si="1"/>
        <v>-0.6274799258158934</v>
      </c>
      <c r="AT18" s="867">
        <v>2228.3939999999998</v>
      </c>
      <c r="AU18" s="868">
        <f t="shared" si="18"/>
        <v>-0.8611341872735534</v>
      </c>
      <c r="AV18" s="868"/>
      <c r="AW18" s="877">
        <f t="shared" si="2"/>
        <v>1.1049519788232276</v>
      </c>
      <c r="AX18" s="877">
        <f t="shared" si="3"/>
        <v>1.1049093665422305</v>
      </c>
      <c r="AY18" s="878">
        <f t="shared" si="4"/>
        <v>1.1092178732270208</v>
      </c>
      <c r="AZ18" s="877">
        <f t="shared" si="5"/>
        <v>1.11132529932615</v>
      </c>
      <c r="BA18" s="877">
        <f t="shared" si="6"/>
        <v>1.0739839800515163</v>
      </c>
      <c r="BB18" s="877">
        <f t="shared" si="7"/>
        <v>0.9650117951971654</v>
      </c>
      <c r="BC18" s="877">
        <f t="shared" si="8"/>
        <v>1.0195086329846164</v>
      </c>
      <c r="BD18" s="877">
        <f t="shared" si="9"/>
        <v>1.071162248575134</v>
      </c>
      <c r="BE18" s="877">
        <f t="shared" si="10"/>
        <v>1.0326516765621181</v>
      </c>
      <c r="BF18" s="877">
        <f t="shared" si="11"/>
        <v>1.1030928020193436</v>
      </c>
      <c r="BG18" s="877">
        <f t="shared" si="12"/>
        <v>1.0173129448533618</v>
      </c>
      <c r="BH18" s="877">
        <f t="shared" si="13"/>
        <v>0.97509107093520919</v>
      </c>
      <c r="BI18" s="877">
        <f t="shared" si="14"/>
        <v>0.92864735559873957</v>
      </c>
      <c r="BJ18" s="877">
        <f t="shared" si="15"/>
        <v>1.0813626953838487</v>
      </c>
      <c r="BK18" s="877">
        <f t="shared" si="16"/>
        <v>1.0876254717784954</v>
      </c>
      <c r="BL18" s="868">
        <f t="shared" si="17"/>
        <v>-1.9466330258190948E-2</v>
      </c>
      <c r="BM18" s="871"/>
      <c r="BN18" s="871" t="s">
        <v>485</v>
      </c>
      <c r="BO18" s="871" t="s">
        <v>681</v>
      </c>
      <c r="BP18" s="871"/>
    </row>
    <row r="19" spans="1:68" s="412" customFormat="1" ht="102" x14ac:dyDescent="0.2">
      <c r="A19" s="412">
        <v>16</v>
      </c>
      <c r="B19" s="370">
        <v>25</v>
      </c>
      <c r="C19" s="413"/>
      <c r="D19" s="345"/>
      <c r="E19" s="345">
        <v>990</v>
      </c>
      <c r="F19" s="345">
        <v>70</v>
      </c>
      <c r="G19" s="413" t="s">
        <v>39</v>
      </c>
      <c r="H19" s="413" t="s">
        <v>9</v>
      </c>
      <c r="I19" s="345">
        <v>2872</v>
      </c>
      <c r="J19" s="413" t="s">
        <v>38</v>
      </c>
      <c r="K19" s="371">
        <v>23561144.824999999</v>
      </c>
      <c r="L19" s="371">
        <v>26205024.850000001</v>
      </c>
      <c r="M19" s="371">
        <v>25122960.274999999</v>
      </c>
      <c r="N19" s="371">
        <v>24428644.800000001</v>
      </c>
      <c r="O19" s="371">
        <v>25532418.975000001</v>
      </c>
      <c r="P19" s="371">
        <v>22483103.125</v>
      </c>
      <c r="Q19" s="371">
        <v>25822382.949999999</v>
      </c>
      <c r="R19" s="371">
        <v>24207612.199999999</v>
      </c>
      <c r="S19" s="371">
        <v>22853504.774999999</v>
      </c>
      <c r="T19" s="371">
        <v>26281225.383000001</v>
      </c>
      <c r="U19" s="371">
        <v>21085735.956999999</v>
      </c>
      <c r="V19" s="371">
        <v>28357274.66</v>
      </c>
      <c r="W19" s="371">
        <v>28741120.403000001</v>
      </c>
      <c r="X19" s="371">
        <v>31191961.151000001</v>
      </c>
      <c r="Y19" s="371">
        <v>27633597.045000002</v>
      </c>
      <c r="Z19" s="372">
        <v>65.5</v>
      </c>
      <c r="AA19" s="123">
        <f t="shared" si="0"/>
        <v>9.9933954538723377E-2</v>
      </c>
      <c r="AB19" s="345"/>
      <c r="AC19" s="371">
        <v>24905.960999999999</v>
      </c>
      <c r="AD19" s="371">
        <v>28858.785</v>
      </c>
      <c r="AE19" s="373">
        <v>30896.05</v>
      </c>
      <c r="AF19" s="371">
        <v>32828.178</v>
      </c>
      <c r="AG19" s="371">
        <v>29235.192999999999</v>
      </c>
      <c r="AH19" s="371">
        <v>30221.678</v>
      </c>
      <c r="AI19" s="371">
        <v>31725.409</v>
      </c>
      <c r="AJ19" s="371">
        <v>20907.391</v>
      </c>
      <c r="AK19" s="371">
        <v>1195.5139999999999</v>
      </c>
      <c r="AL19" s="371">
        <v>3143.7890000000002</v>
      </c>
      <c r="AM19" s="371">
        <v>1712.546</v>
      </c>
      <c r="AN19" s="371">
        <v>2419.8710000000001</v>
      </c>
      <c r="AO19" s="371">
        <v>741.05100000000004</v>
      </c>
      <c r="AP19" s="371">
        <v>2046.319</v>
      </c>
      <c r="AQ19" s="1072">
        <v>2419.8710000000001</v>
      </c>
      <c r="AR19" s="371">
        <v>3482.3020000000001</v>
      </c>
      <c r="AS19" s="123">
        <f t="shared" si="1"/>
        <v>-0.88728973444825476</v>
      </c>
      <c r="AT19" s="127">
        <v>2251.1309999999999</v>
      </c>
      <c r="AU19" s="123">
        <f t="shared" si="18"/>
        <v>-0.92713855007355306</v>
      </c>
      <c r="AV19" s="123"/>
      <c r="AW19" s="374">
        <f t="shared" si="2"/>
        <v>2.1141554185918046</v>
      </c>
      <c r="AX19" s="374">
        <f t="shared" si="3"/>
        <v>2.2025382662440025</v>
      </c>
      <c r="AY19" s="375">
        <f t="shared" si="4"/>
        <v>2.4595867415150781</v>
      </c>
      <c r="AZ19" s="374">
        <f t="shared" si="5"/>
        <v>2.6876790152517995</v>
      </c>
      <c r="BA19" s="374">
        <f t="shared" si="6"/>
        <v>2.2900449055473797</v>
      </c>
      <c r="BB19" s="374">
        <f t="shared" si="7"/>
        <v>2.6883902842037068</v>
      </c>
      <c r="BC19" s="374">
        <f t="shared" si="8"/>
        <v>2.457202269940002</v>
      </c>
      <c r="BD19" s="374">
        <f t="shared" si="9"/>
        <v>1.7273402124311956</v>
      </c>
      <c r="BE19" s="374">
        <f t="shared" si="10"/>
        <v>0.10462412761370428</v>
      </c>
      <c r="BF19" s="374">
        <f t="shared" si="11"/>
        <v>0.23924219317669704</v>
      </c>
      <c r="BG19" s="374">
        <f t="shared" si="12"/>
        <v>0.16243644551865619</v>
      </c>
      <c r="BH19" s="374">
        <f t="shared" si="13"/>
        <v>0.17067020925063747</v>
      </c>
      <c r="BI19" s="374">
        <f t="shared" si="14"/>
        <v>5.1567300759969611E-2</v>
      </c>
      <c r="BJ19" s="374">
        <f t="shared" si="15"/>
        <v>0.1312081013498182</v>
      </c>
      <c r="BK19" s="374">
        <f t="shared" si="16"/>
        <v>0.25203392770975391</v>
      </c>
      <c r="BL19" s="123">
        <f t="shared" si="17"/>
        <v>-0.89752996978894761</v>
      </c>
      <c r="BM19" s="413" t="s">
        <v>324</v>
      </c>
      <c r="BN19" s="413" t="s">
        <v>472</v>
      </c>
      <c r="BO19" s="413" t="s">
        <v>775</v>
      </c>
      <c r="BP19" s="413"/>
    </row>
    <row r="20" spans="1:68" s="412" customFormat="1" ht="114.75" x14ac:dyDescent="0.2">
      <c r="A20" s="412">
        <v>17</v>
      </c>
      <c r="B20" s="370">
        <v>26</v>
      </c>
      <c r="C20" s="413"/>
      <c r="D20" s="345"/>
      <c r="E20" s="345">
        <v>1001</v>
      </c>
      <c r="F20" s="345">
        <v>1</v>
      </c>
      <c r="G20" s="413" t="s">
        <v>42</v>
      </c>
      <c r="H20" s="413" t="s">
        <v>9</v>
      </c>
      <c r="I20" s="345">
        <v>2526</v>
      </c>
      <c r="J20" s="413" t="s">
        <v>41</v>
      </c>
      <c r="K20" s="371">
        <v>35759654.825000003</v>
      </c>
      <c r="L20" s="371">
        <v>32438774.355999999</v>
      </c>
      <c r="M20" s="371">
        <v>29110607.456999999</v>
      </c>
      <c r="N20" s="371">
        <v>33078183.081999999</v>
      </c>
      <c r="O20" s="371">
        <v>35652564.739</v>
      </c>
      <c r="P20" s="371">
        <v>27263623.208000001</v>
      </c>
      <c r="Q20" s="371">
        <v>31252666.127</v>
      </c>
      <c r="R20" s="371">
        <v>31543107.956999999</v>
      </c>
      <c r="S20" s="371">
        <v>29116134.210000001</v>
      </c>
      <c r="T20" s="371">
        <v>27033668.890999999</v>
      </c>
      <c r="U20" s="371">
        <v>32361188.361000001</v>
      </c>
      <c r="V20" s="371">
        <v>28291488.940000001</v>
      </c>
      <c r="W20" s="371">
        <v>26530709.938000001</v>
      </c>
      <c r="X20" s="371">
        <v>28153996.090999998</v>
      </c>
      <c r="Y20" s="371">
        <v>24492242.620000001</v>
      </c>
      <c r="Z20" s="372">
        <v>53</v>
      </c>
      <c r="AA20" s="123">
        <f t="shared" si="0"/>
        <v>-0.15864886515411603</v>
      </c>
      <c r="AB20" s="345"/>
      <c r="AC20" s="371">
        <v>34977.769</v>
      </c>
      <c r="AD20" s="371">
        <v>27833.638999999999</v>
      </c>
      <c r="AE20" s="373">
        <v>29379.416000000001</v>
      </c>
      <c r="AF20" s="371">
        <v>34856.913999999997</v>
      </c>
      <c r="AG20" s="371">
        <v>36929.794000000002</v>
      </c>
      <c r="AH20" s="371">
        <v>34362.131000000001</v>
      </c>
      <c r="AI20" s="371">
        <v>46201.375</v>
      </c>
      <c r="AJ20" s="371">
        <v>45140.813999999998</v>
      </c>
      <c r="AK20" s="371">
        <v>35317.089</v>
      </c>
      <c r="AL20" s="371">
        <v>962.91</v>
      </c>
      <c r="AM20" s="371">
        <v>958.57</v>
      </c>
      <c r="AN20" s="371">
        <v>1528.107</v>
      </c>
      <c r="AO20" s="371">
        <v>1779.2370000000001</v>
      </c>
      <c r="AP20" s="371">
        <v>2355.4850000000001</v>
      </c>
      <c r="AQ20" s="1072">
        <v>1528.107</v>
      </c>
      <c r="AR20" s="371">
        <v>1902.06</v>
      </c>
      <c r="AS20" s="123">
        <f t="shared" si="1"/>
        <v>-0.93525875395208669</v>
      </c>
      <c r="AT20" s="127">
        <v>1350.6</v>
      </c>
      <c r="AU20" s="123">
        <f t="shared" si="18"/>
        <v>-0.95402903856223698</v>
      </c>
      <c r="AV20" s="123"/>
      <c r="AW20" s="374">
        <f t="shared" si="2"/>
        <v>1.9562699456229999</v>
      </c>
      <c r="AX20" s="374">
        <f t="shared" si="3"/>
        <v>1.7160721730444655</v>
      </c>
      <c r="AY20" s="375">
        <f t="shared" si="4"/>
        <v>2.0184680820142327</v>
      </c>
      <c r="AZ20" s="374">
        <f t="shared" si="5"/>
        <v>2.1075470749763112</v>
      </c>
      <c r="BA20" s="374">
        <f t="shared" si="6"/>
        <v>2.0716486609224414</v>
      </c>
      <c r="BB20" s="374">
        <f t="shared" si="7"/>
        <v>2.5207310662888767</v>
      </c>
      <c r="BC20" s="374">
        <f t="shared" si="8"/>
        <v>2.9566357514750026</v>
      </c>
      <c r="BD20" s="374">
        <f t="shared" si="9"/>
        <v>2.8621665348599499</v>
      </c>
      <c r="BE20" s="374">
        <f t="shared" si="10"/>
        <v>2.4259462980405049</v>
      </c>
      <c r="BF20" s="374">
        <f t="shared" si="11"/>
        <v>7.1237833376036522E-2</v>
      </c>
      <c r="BG20" s="374">
        <f t="shared" si="12"/>
        <v>5.9241953002888981E-2</v>
      </c>
      <c r="BH20" s="374">
        <f t="shared" si="13"/>
        <v>0.10802591572615902</v>
      </c>
      <c r="BI20" s="374">
        <f t="shared" si="14"/>
        <v>0.13412660303157545</v>
      </c>
      <c r="BJ20" s="374">
        <f t="shared" si="15"/>
        <v>0.16732864438757089</v>
      </c>
      <c r="BK20" s="374">
        <f t="shared" si="16"/>
        <v>0.15531938250904032</v>
      </c>
      <c r="BL20" s="123">
        <f t="shared" si="17"/>
        <v>-0.92305086025732597</v>
      </c>
      <c r="BM20" s="413" t="s">
        <v>324</v>
      </c>
      <c r="BN20" s="413" t="s">
        <v>486</v>
      </c>
      <c r="BO20" s="413" t="s">
        <v>687</v>
      </c>
      <c r="BP20" s="413"/>
    </row>
    <row r="21" spans="1:68" s="412" customFormat="1" ht="102" x14ac:dyDescent="0.2">
      <c r="A21" s="412">
        <v>18</v>
      </c>
      <c r="B21" s="370">
        <v>27</v>
      </c>
      <c r="C21" s="413"/>
      <c r="D21" s="345"/>
      <c r="E21" s="345"/>
      <c r="F21" s="345">
        <v>2</v>
      </c>
      <c r="G21" s="413"/>
      <c r="H21" s="413"/>
      <c r="I21" s="345">
        <v>3122</v>
      </c>
      <c r="J21" s="413" t="s">
        <v>43</v>
      </c>
      <c r="K21" s="371">
        <v>29807554.925000001</v>
      </c>
      <c r="L21" s="371">
        <v>34741064.092</v>
      </c>
      <c r="M21" s="371">
        <v>26501576.473999999</v>
      </c>
      <c r="N21" s="371">
        <v>30091900.754999999</v>
      </c>
      <c r="O21" s="371">
        <v>32848961.477000002</v>
      </c>
      <c r="P21" s="371">
        <v>35612746.666000001</v>
      </c>
      <c r="Q21" s="371">
        <v>26072213.410999998</v>
      </c>
      <c r="R21" s="371">
        <v>32572114.940000001</v>
      </c>
      <c r="S21" s="371">
        <v>31097134.199999999</v>
      </c>
      <c r="T21" s="371">
        <v>26189531.822999999</v>
      </c>
      <c r="U21" s="371">
        <v>30158395.785999998</v>
      </c>
      <c r="V21" s="371">
        <v>29989577.171999998</v>
      </c>
      <c r="W21" s="371">
        <v>23903662.344000001</v>
      </c>
      <c r="X21" s="371">
        <v>32048132.129999999</v>
      </c>
      <c r="Y21" s="371">
        <v>25162770.771000002</v>
      </c>
      <c r="Z21" s="372">
        <v>69.666666666666671</v>
      </c>
      <c r="AA21" s="123">
        <f t="shared" si="0"/>
        <v>-5.0517964631782E-2</v>
      </c>
      <c r="AB21" s="345"/>
      <c r="AC21" s="371">
        <v>30754.87</v>
      </c>
      <c r="AD21" s="371">
        <v>30991.679</v>
      </c>
      <c r="AE21" s="373">
        <v>26237.21</v>
      </c>
      <c r="AF21" s="371">
        <v>32104.901000000002</v>
      </c>
      <c r="AG21" s="371">
        <v>33866.154000000002</v>
      </c>
      <c r="AH21" s="371">
        <v>43279.336000000003</v>
      </c>
      <c r="AI21" s="371">
        <v>36972.142999999996</v>
      </c>
      <c r="AJ21" s="371">
        <v>45642.226000000002</v>
      </c>
      <c r="AK21" s="371">
        <v>14799.378000000001</v>
      </c>
      <c r="AL21" s="371">
        <v>1459.7380000000001</v>
      </c>
      <c r="AM21" s="371">
        <v>1056.826</v>
      </c>
      <c r="AN21" s="371">
        <v>1768.2729999999999</v>
      </c>
      <c r="AO21" s="371">
        <v>1442.7349999999999</v>
      </c>
      <c r="AP21" s="371">
        <v>2272.1979999999999</v>
      </c>
      <c r="AQ21" s="1072" t="s">
        <v>1097</v>
      </c>
      <c r="AR21" s="371">
        <v>1545.876</v>
      </c>
      <c r="AS21" s="123">
        <f t="shared" si="1"/>
        <v>-0.94108077802479762</v>
      </c>
      <c r="AT21" s="127">
        <v>481.37799999999999</v>
      </c>
      <c r="AU21" s="123">
        <f t="shared" si="18"/>
        <v>-0.98165285104628119</v>
      </c>
      <c r="AV21" s="123"/>
      <c r="AW21" s="374">
        <f t="shared" si="2"/>
        <v>2.0635620786329891</v>
      </c>
      <c r="AX21" s="374">
        <f t="shared" si="3"/>
        <v>1.7841525474250866</v>
      </c>
      <c r="AY21" s="375">
        <f t="shared" si="4"/>
        <v>1.980049000159718</v>
      </c>
      <c r="AZ21" s="374">
        <f t="shared" si="5"/>
        <v>2.1337901690816605</v>
      </c>
      <c r="BA21" s="374">
        <f t="shared" si="6"/>
        <v>2.0619314874664889</v>
      </c>
      <c r="BB21" s="374">
        <f t="shared" si="7"/>
        <v>2.430553105375576</v>
      </c>
      <c r="BC21" s="374">
        <f t="shared" si="8"/>
        <v>2.8361338116694967</v>
      </c>
      <c r="BD21" s="374">
        <f t="shared" si="9"/>
        <v>2.8025337675539959</v>
      </c>
      <c r="BE21" s="374">
        <f t="shared" si="10"/>
        <v>0.95181619661917272</v>
      </c>
      <c r="BF21" s="374">
        <f t="shared" si="11"/>
        <v>0.11147492134380489</v>
      </c>
      <c r="BG21" s="374">
        <f t="shared" si="12"/>
        <v>7.0085027565729818E-2</v>
      </c>
      <c r="BH21" s="374">
        <f t="shared" si="13"/>
        <v>0.11792583735731772</v>
      </c>
      <c r="BI21" s="374">
        <f t="shared" si="14"/>
        <v>0.12071246482965296</v>
      </c>
      <c r="BJ21" s="374">
        <f t="shared" si="15"/>
        <v>0.14179909086639178</v>
      </c>
      <c r="BK21" s="374">
        <f t="shared" si="16"/>
        <v>0.1228700936052413</v>
      </c>
      <c r="BL21" s="123">
        <f t="shared" si="17"/>
        <v>-0.93794593285553529</v>
      </c>
      <c r="BM21" s="413" t="s">
        <v>324</v>
      </c>
      <c r="BN21" s="413" t="s">
        <v>486</v>
      </c>
      <c r="BO21" s="413" t="s">
        <v>688</v>
      </c>
      <c r="BP21" s="413"/>
    </row>
    <row r="22" spans="1:68" s="412" customFormat="1" ht="140.25" x14ac:dyDescent="0.2">
      <c r="A22" s="412">
        <v>19</v>
      </c>
      <c r="B22" s="370">
        <v>28</v>
      </c>
      <c r="C22" s="413"/>
      <c r="D22" s="345"/>
      <c r="E22" s="345">
        <v>1008</v>
      </c>
      <c r="F22" s="345" t="s">
        <v>351</v>
      </c>
      <c r="G22" s="413" t="s">
        <v>45</v>
      </c>
      <c r="H22" s="413" t="s">
        <v>9</v>
      </c>
      <c r="I22" s="345">
        <v>3178</v>
      </c>
      <c r="J22" s="413" t="s">
        <v>44</v>
      </c>
      <c r="K22" s="371">
        <v>17489373.600000001</v>
      </c>
      <c r="L22" s="371">
        <v>15628630.129999999</v>
      </c>
      <c r="M22" s="371">
        <v>14606159.979</v>
      </c>
      <c r="N22" s="371">
        <v>14720259.088</v>
      </c>
      <c r="O22" s="371">
        <v>16141287.782</v>
      </c>
      <c r="P22" s="371">
        <v>15718095.388</v>
      </c>
      <c r="Q22" s="371">
        <v>12454510.855</v>
      </c>
      <c r="R22" s="371">
        <v>13943591.887</v>
      </c>
      <c r="S22" s="371">
        <v>14672365.052999999</v>
      </c>
      <c r="T22" s="371">
        <v>8973759.2679999992</v>
      </c>
      <c r="U22" s="371">
        <v>11857217.509</v>
      </c>
      <c r="V22" s="371">
        <v>3905392.66</v>
      </c>
      <c r="W22" s="371">
        <v>1812117.311</v>
      </c>
      <c r="X22" s="371">
        <v>3962919.926</v>
      </c>
      <c r="Y22" s="371">
        <v>4619793.5609999998</v>
      </c>
      <c r="Z22" s="372">
        <v>73.333333333333329</v>
      </c>
      <c r="AA22" s="123">
        <f t="shared" si="0"/>
        <v>-0.68370923174591369</v>
      </c>
      <c r="AB22" s="345"/>
      <c r="AC22" s="371">
        <v>30064.921999999999</v>
      </c>
      <c r="AD22" s="371">
        <v>25151.893</v>
      </c>
      <c r="AE22" s="373">
        <v>23994.466999999997</v>
      </c>
      <c r="AF22" s="371">
        <v>26029.720999999998</v>
      </c>
      <c r="AG22" s="371">
        <v>30563.485000000001</v>
      </c>
      <c r="AH22" s="371">
        <v>29992.014000000003</v>
      </c>
      <c r="AI22" s="371">
        <v>25368.309000000001</v>
      </c>
      <c r="AJ22" s="371">
        <v>26619.975999999999</v>
      </c>
      <c r="AK22" s="371">
        <v>22026.464</v>
      </c>
      <c r="AL22" s="371">
        <v>14104.929</v>
      </c>
      <c r="AM22" s="371">
        <v>12103.713</v>
      </c>
      <c r="AN22" s="371">
        <v>1578.221</v>
      </c>
      <c r="AO22" s="371">
        <v>600.11</v>
      </c>
      <c r="AP22" s="371">
        <v>1461.271</v>
      </c>
      <c r="AQ22" s="1072">
        <f>SUM(850.342+727.879)</f>
        <v>1578.221</v>
      </c>
      <c r="AR22" s="371">
        <v>1767.731</v>
      </c>
      <c r="AS22" s="123">
        <f t="shared" si="1"/>
        <v>-0.92632755709889281</v>
      </c>
      <c r="AT22" s="127">
        <v>1133.297</v>
      </c>
      <c r="AU22" s="123">
        <f t="shared" si="18"/>
        <v>-0.95276840281553243</v>
      </c>
      <c r="AV22" s="123"/>
      <c r="AW22" s="374">
        <f t="shared" si="2"/>
        <v>3.4380787657254914</v>
      </c>
      <c r="AX22" s="374">
        <f t="shared" si="3"/>
        <v>3.2186945101118729</v>
      </c>
      <c r="AY22" s="375">
        <f t="shared" si="4"/>
        <v>3.285527070016764</v>
      </c>
      <c r="AZ22" s="374">
        <f t="shared" si="5"/>
        <v>3.5365846272664458</v>
      </c>
      <c r="BA22" s="374">
        <f t="shared" si="6"/>
        <v>3.7869946206005882</v>
      </c>
      <c r="BB22" s="374">
        <f t="shared" si="7"/>
        <v>3.8162402326298954</v>
      </c>
      <c r="BC22" s="374">
        <f t="shared" si="8"/>
        <v>4.0737543682521444</v>
      </c>
      <c r="BD22" s="374">
        <f t="shared" si="9"/>
        <v>3.8182379713534997</v>
      </c>
      <c r="BE22" s="374">
        <f t="shared" si="10"/>
        <v>3.0024421993912069</v>
      </c>
      <c r="BF22" s="374">
        <f t="shared" si="11"/>
        <v>3.1435942460140445</v>
      </c>
      <c r="BG22" s="374">
        <f t="shared" si="12"/>
        <v>2.0415772909306762</v>
      </c>
      <c r="BH22" s="374">
        <f t="shared" si="13"/>
        <v>0.80822654078527401</v>
      </c>
      <c r="BI22" s="374">
        <f t="shared" si="14"/>
        <v>0.66233018840136226</v>
      </c>
      <c r="BJ22" s="374">
        <f t="shared" si="15"/>
        <v>0.73747187795184332</v>
      </c>
      <c r="BK22" s="374">
        <f t="shared" si="16"/>
        <v>0.76528571099932752</v>
      </c>
      <c r="BL22" s="123">
        <f t="shared" si="17"/>
        <v>-0.76707368568555956</v>
      </c>
      <c r="BM22" s="413"/>
      <c r="BN22" s="413" t="s">
        <v>487</v>
      </c>
      <c r="BO22" s="413" t="s">
        <v>683</v>
      </c>
      <c r="BP22" s="413"/>
    </row>
    <row r="23" spans="1:68" s="412" customFormat="1" ht="140.25" x14ac:dyDescent="0.2">
      <c r="A23" s="412">
        <v>20</v>
      </c>
      <c r="B23" s="370">
        <v>29</v>
      </c>
      <c r="C23" s="413"/>
      <c r="D23" s="345"/>
      <c r="E23" s="345"/>
      <c r="F23" s="345" t="s">
        <v>355</v>
      </c>
      <c r="G23" s="413"/>
      <c r="H23" s="413"/>
      <c r="I23" s="345">
        <v>3775</v>
      </c>
      <c r="J23" s="413" t="s">
        <v>46</v>
      </c>
      <c r="K23" s="371">
        <v>17291865.899999999</v>
      </c>
      <c r="L23" s="371">
        <v>14687580.289000001</v>
      </c>
      <c r="M23" s="371">
        <v>15727305.986</v>
      </c>
      <c r="N23" s="371">
        <v>16266365.02</v>
      </c>
      <c r="O23" s="371">
        <v>17554078.476999998</v>
      </c>
      <c r="P23" s="371">
        <v>14799551.23</v>
      </c>
      <c r="Q23" s="371">
        <v>13020624.647</v>
      </c>
      <c r="R23" s="371">
        <v>17055071.734999999</v>
      </c>
      <c r="S23" s="371">
        <v>11556125.313999999</v>
      </c>
      <c r="T23" s="371">
        <v>8548272.8430000003</v>
      </c>
      <c r="U23" s="371">
        <v>10357463.024</v>
      </c>
      <c r="V23" s="371">
        <v>3699384.551</v>
      </c>
      <c r="W23" s="371">
        <v>1025324.7359999999</v>
      </c>
      <c r="X23" s="371">
        <v>2704047.9950000001</v>
      </c>
      <c r="Y23" s="371">
        <v>4609966.71</v>
      </c>
      <c r="Z23" s="372">
        <v>76.5</v>
      </c>
      <c r="AA23" s="123">
        <f t="shared" si="0"/>
        <v>-0.70688134928488955</v>
      </c>
      <c r="AB23" s="345"/>
      <c r="AC23" s="371">
        <v>28943.269999999997</v>
      </c>
      <c r="AD23" s="371">
        <v>22359.33</v>
      </c>
      <c r="AE23" s="373">
        <v>23772.735000000001</v>
      </c>
      <c r="AF23" s="371">
        <v>27311.118999999999</v>
      </c>
      <c r="AG23" s="371">
        <v>32090.099000000002</v>
      </c>
      <c r="AH23" s="371">
        <v>26674.67</v>
      </c>
      <c r="AI23" s="371">
        <v>25450.807000000001</v>
      </c>
      <c r="AJ23" s="371">
        <v>33372.118000000002</v>
      </c>
      <c r="AK23" s="371">
        <v>18406.968000000001</v>
      </c>
      <c r="AL23" s="371">
        <v>12797.548000000001</v>
      </c>
      <c r="AM23" s="371">
        <v>10984.791000000001</v>
      </c>
      <c r="AN23" s="371">
        <v>1431.6849999999999</v>
      </c>
      <c r="AO23" s="371">
        <v>325.61400000000003</v>
      </c>
      <c r="AP23" s="371">
        <v>1033.991</v>
      </c>
      <c r="AQ23" s="1072">
        <f>SUM(845.793+585.892)</f>
        <v>1431.6849999999999</v>
      </c>
      <c r="AR23" s="371">
        <v>1756.72</v>
      </c>
      <c r="AS23" s="123">
        <f t="shared" si="1"/>
        <v>-0.92610358042522234</v>
      </c>
      <c r="AT23" s="127">
        <v>1041.3920000000001</v>
      </c>
      <c r="AU23" s="123">
        <f t="shared" si="18"/>
        <v>-0.95619384980314637</v>
      </c>
      <c r="AV23" s="123"/>
      <c r="AW23" s="374">
        <f t="shared" si="2"/>
        <v>3.3476167543029578</v>
      </c>
      <c r="AX23" s="374">
        <f t="shared" si="3"/>
        <v>3.044658079826208</v>
      </c>
      <c r="AY23" s="375">
        <f t="shared" si="4"/>
        <v>3.0231159769081639</v>
      </c>
      <c r="AZ23" s="374">
        <f t="shared" si="5"/>
        <v>3.3579867372237291</v>
      </c>
      <c r="BA23" s="374">
        <f t="shared" si="6"/>
        <v>3.6561416814953445</v>
      </c>
      <c r="BB23" s="374">
        <f t="shared" si="7"/>
        <v>3.6047944407838641</v>
      </c>
      <c r="BC23" s="374">
        <f t="shared" si="8"/>
        <v>3.9093066100886276</v>
      </c>
      <c r="BD23" s="374">
        <f t="shared" si="9"/>
        <v>3.9134538415941766</v>
      </c>
      <c r="BE23" s="374">
        <f t="shared" si="10"/>
        <v>3.1856643121895454</v>
      </c>
      <c r="BF23" s="374">
        <f t="shared" si="11"/>
        <v>2.9941833245249398</v>
      </c>
      <c r="BG23" s="374">
        <f t="shared" si="12"/>
        <v>2.1211354507462641</v>
      </c>
      <c r="BH23" s="374">
        <f t="shared" si="13"/>
        <v>0.7740125311454813</v>
      </c>
      <c r="BI23" s="374">
        <f t="shared" si="14"/>
        <v>0.63514316697417528</v>
      </c>
      <c r="BJ23" s="374">
        <f t="shared" si="15"/>
        <v>0.76477266817152034</v>
      </c>
      <c r="BK23" s="374">
        <f t="shared" si="16"/>
        <v>0.76213999384824194</v>
      </c>
      <c r="BL23" s="123">
        <f t="shared" si="17"/>
        <v>-0.74789587972483063</v>
      </c>
      <c r="BM23" s="413"/>
      <c r="BN23" s="413" t="s">
        <v>609</v>
      </c>
      <c r="BO23" s="413" t="s">
        <v>682</v>
      </c>
      <c r="BP23" s="413"/>
    </row>
    <row r="24" spans="1:68" s="412" customFormat="1" ht="140.25" x14ac:dyDescent="0.2">
      <c r="A24" s="412">
        <v>21</v>
      </c>
      <c r="B24" s="370">
        <v>30</v>
      </c>
      <c r="C24" s="413"/>
      <c r="D24" s="345"/>
      <c r="E24" s="345">
        <v>1010</v>
      </c>
      <c r="F24" s="377" t="s">
        <v>356</v>
      </c>
      <c r="G24" s="413" t="s">
        <v>48</v>
      </c>
      <c r="H24" s="413" t="s">
        <v>9</v>
      </c>
      <c r="I24" s="345">
        <v>1008</v>
      </c>
      <c r="J24" s="413" t="s">
        <v>47</v>
      </c>
      <c r="K24" s="371">
        <v>44040672.939999998</v>
      </c>
      <c r="L24" s="371">
        <v>40372259.421000004</v>
      </c>
      <c r="M24" s="371">
        <v>44575133.169</v>
      </c>
      <c r="N24" s="371">
        <v>43875561.990000002</v>
      </c>
      <c r="O24" s="371">
        <v>45782192.516000003</v>
      </c>
      <c r="P24" s="371">
        <v>45862342.320999995</v>
      </c>
      <c r="Q24" s="371">
        <v>43845876.843999997</v>
      </c>
      <c r="R24" s="371">
        <v>42814334.245000005</v>
      </c>
      <c r="S24" s="371">
        <v>46955772.998000003</v>
      </c>
      <c r="T24" s="371">
        <v>32997592.655999996</v>
      </c>
      <c r="U24" s="371">
        <v>30834791.987999998</v>
      </c>
      <c r="V24" s="371">
        <v>37809281.612999998</v>
      </c>
      <c r="W24" s="371">
        <v>17062691.211999997</v>
      </c>
      <c r="X24" s="371">
        <v>18690757.004000001</v>
      </c>
      <c r="Y24" s="371">
        <v>17356137.002</v>
      </c>
      <c r="Z24" s="372">
        <v>27.166666666666668</v>
      </c>
      <c r="AA24" s="123">
        <f t="shared" si="0"/>
        <v>-0.61063185305141354</v>
      </c>
      <c r="AB24" s="345"/>
      <c r="AC24" s="371">
        <v>57814.39</v>
      </c>
      <c r="AD24" s="371">
        <v>52328.168000000005</v>
      </c>
      <c r="AE24" s="373">
        <v>60900.846000000005</v>
      </c>
      <c r="AF24" s="371">
        <v>63494.399999999994</v>
      </c>
      <c r="AG24" s="371">
        <v>64282.889000000003</v>
      </c>
      <c r="AH24" s="371">
        <v>66394.216</v>
      </c>
      <c r="AI24" s="371">
        <v>58358.486999999994</v>
      </c>
      <c r="AJ24" s="371">
        <v>60470.097999999998</v>
      </c>
      <c r="AK24" s="371">
        <v>75821.803</v>
      </c>
      <c r="AL24" s="371">
        <v>50655.171999999999</v>
      </c>
      <c r="AM24" s="371">
        <v>45682.595000000001</v>
      </c>
      <c r="AN24" s="371">
        <v>55342.871999999996</v>
      </c>
      <c r="AO24" s="371">
        <v>24024.332999999999</v>
      </c>
      <c r="AP24" s="371">
        <v>29047.976000000002</v>
      </c>
      <c r="AQ24" s="1072">
        <f>SUM(5059.465+5752.407+8303.265+2994.069+33233.666)</f>
        <v>55342.871999999996</v>
      </c>
      <c r="AR24" s="371">
        <v>26828.256000000001</v>
      </c>
      <c r="AS24" s="123">
        <f t="shared" si="1"/>
        <v>-0.55947646441561749</v>
      </c>
      <c r="AT24" s="127">
        <v>28596.469000000001</v>
      </c>
      <c r="AU24" s="123">
        <f t="shared" si="18"/>
        <v>-0.5304421715258274</v>
      </c>
      <c r="AV24" s="123"/>
      <c r="AW24" s="374">
        <f t="shared" si="2"/>
        <v>2.6254998455071292</v>
      </c>
      <c r="AX24" s="374">
        <f t="shared" si="3"/>
        <v>2.5922833525032303</v>
      </c>
      <c r="AY24" s="375">
        <f t="shared" si="4"/>
        <v>2.7325031545773961</v>
      </c>
      <c r="AZ24" s="374">
        <f t="shared" si="5"/>
        <v>2.8942945512343048</v>
      </c>
      <c r="BA24" s="374">
        <f t="shared" si="6"/>
        <v>2.8082049140627925</v>
      </c>
      <c r="BB24" s="374">
        <f t="shared" si="7"/>
        <v>2.8953696056469678</v>
      </c>
      <c r="BC24" s="374">
        <f t="shared" si="8"/>
        <v>2.661982891008642</v>
      </c>
      <c r="BD24" s="374">
        <f t="shared" si="9"/>
        <v>2.8247594674235481</v>
      </c>
      <c r="BE24" s="374">
        <f t="shared" si="10"/>
        <v>3.2294986605046199</v>
      </c>
      <c r="BF24" s="374">
        <f t="shared" si="11"/>
        <v>3.0702343972834822</v>
      </c>
      <c r="BG24" s="374">
        <f t="shared" si="12"/>
        <v>2.9630551759699455</v>
      </c>
      <c r="BH24" s="374">
        <f t="shared" si="13"/>
        <v>2.9274754578236371</v>
      </c>
      <c r="BI24" s="374">
        <f t="shared" si="14"/>
        <v>2.8160074751987492</v>
      </c>
      <c r="BJ24" s="374">
        <f t="shared" si="15"/>
        <v>3.1082717509818849</v>
      </c>
      <c r="BK24" s="374">
        <f t="shared" si="16"/>
        <v>3.0915008330377316</v>
      </c>
      <c r="BL24" s="123">
        <f t="shared" si="17"/>
        <v>0.1313805174786184</v>
      </c>
      <c r="BM24" s="413"/>
      <c r="BN24" s="413" t="s">
        <v>621</v>
      </c>
      <c r="BO24" s="413" t="s">
        <v>689</v>
      </c>
      <c r="BP24" s="413"/>
    </row>
    <row r="25" spans="1:68" s="412" customFormat="1" ht="114.75" x14ac:dyDescent="0.2">
      <c r="A25" s="412">
        <v>22</v>
      </c>
      <c r="B25" s="370">
        <v>31</v>
      </c>
      <c r="C25" s="413"/>
      <c r="D25" s="345"/>
      <c r="E25" s="345">
        <v>6113</v>
      </c>
      <c r="F25" s="345" t="s">
        <v>351</v>
      </c>
      <c r="G25" s="413" t="s">
        <v>273</v>
      </c>
      <c r="H25" s="413" t="s">
        <v>9</v>
      </c>
      <c r="I25" s="345">
        <v>1378</v>
      </c>
      <c r="J25" s="413" t="s">
        <v>272</v>
      </c>
      <c r="K25" s="371">
        <v>86539070.625</v>
      </c>
      <c r="L25" s="371">
        <v>71063915.843999997</v>
      </c>
      <c r="M25" s="371">
        <v>76555526.203000009</v>
      </c>
      <c r="N25" s="371">
        <v>78215723.469000012</v>
      </c>
      <c r="O25" s="371">
        <v>80809299.400000006</v>
      </c>
      <c r="P25" s="371">
        <v>74860173.324000001</v>
      </c>
      <c r="Q25" s="371">
        <v>84506160.800000012</v>
      </c>
      <c r="R25" s="371">
        <v>83944725.295000002</v>
      </c>
      <c r="S25" s="371">
        <v>90777593.838</v>
      </c>
      <c r="T25" s="371">
        <v>69743612.162</v>
      </c>
      <c r="U25" s="371">
        <v>79373909.048000008</v>
      </c>
      <c r="V25" s="371">
        <v>67137860.518000007</v>
      </c>
      <c r="W25" s="371">
        <v>72914736.473000005</v>
      </c>
      <c r="X25" s="371">
        <v>69289614.041000009</v>
      </c>
      <c r="Y25" s="371">
        <v>76627063.751000002</v>
      </c>
      <c r="Z25" s="372">
        <v>33</v>
      </c>
      <c r="AA25" s="123">
        <f t="shared" si="0"/>
        <v>9.3445308977824779E-4</v>
      </c>
      <c r="AB25" s="345"/>
      <c r="AC25" s="371">
        <v>94646.138000000006</v>
      </c>
      <c r="AD25" s="371">
        <v>76670.152999999991</v>
      </c>
      <c r="AE25" s="373">
        <v>71816.538</v>
      </c>
      <c r="AF25" s="371">
        <v>68824.747000000003</v>
      </c>
      <c r="AG25" s="371">
        <v>87277.968999999997</v>
      </c>
      <c r="AH25" s="371">
        <v>75512.324999999997</v>
      </c>
      <c r="AI25" s="371">
        <v>91062.269</v>
      </c>
      <c r="AJ25" s="371">
        <v>47473.82</v>
      </c>
      <c r="AK25" s="371">
        <v>3618.953</v>
      </c>
      <c r="AL25" s="371">
        <v>3306.252</v>
      </c>
      <c r="AM25" s="371">
        <v>4661.665</v>
      </c>
      <c r="AN25" s="371">
        <v>4586.7740000000003</v>
      </c>
      <c r="AO25" s="371">
        <v>4916.6710000000003</v>
      </c>
      <c r="AP25" s="371">
        <v>4546.5360000000001</v>
      </c>
      <c r="AQ25" s="1072">
        <f>SUM(2313.503+2273.271)</f>
        <v>4586.7740000000003</v>
      </c>
      <c r="AR25" s="371">
        <v>4693.7550000000001</v>
      </c>
      <c r="AS25" s="123">
        <f t="shared" si="1"/>
        <v>-0.93464242177755763</v>
      </c>
      <c r="AT25" s="127">
        <v>4572.6959999999999</v>
      </c>
      <c r="AU25" s="123">
        <f t="shared" si="18"/>
        <v>-0.93632809200577172</v>
      </c>
      <c r="AV25" s="123"/>
      <c r="AW25" s="374">
        <f t="shared" si="2"/>
        <v>2.1873620161725649</v>
      </c>
      <c r="AX25" s="374">
        <f t="shared" si="3"/>
        <v>2.1577801360765663</v>
      </c>
      <c r="AY25" s="375">
        <f t="shared" si="4"/>
        <v>1.8761947454862038</v>
      </c>
      <c r="AZ25" s="374">
        <f t="shared" si="5"/>
        <v>1.7598698560214168</v>
      </c>
      <c r="BA25" s="374">
        <f t="shared" si="6"/>
        <v>2.160097158322845</v>
      </c>
      <c r="BB25" s="374">
        <f t="shared" si="7"/>
        <v>2.0174231943914274</v>
      </c>
      <c r="BC25" s="374">
        <f t="shared" si="8"/>
        <v>2.1551628458312351</v>
      </c>
      <c r="BD25" s="374">
        <f t="shared" si="9"/>
        <v>1.1310733302936351</v>
      </c>
      <c r="BE25" s="374">
        <f t="shared" si="10"/>
        <v>7.9732296197634764E-2</v>
      </c>
      <c r="BF25" s="374">
        <f t="shared" si="11"/>
        <v>9.4811607759009084E-2</v>
      </c>
      <c r="BG25" s="374">
        <f t="shared" si="12"/>
        <v>0.11746089000557949</v>
      </c>
      <c r="BH25" s="374">
        <f t="shared" si="13"/>
        <v>0.13663747890120098</v>
      </c>
      <c r="BI25" s="374">
        <f t="shared" si="14"/>
        <v>0.13486083164603141</v>
      </c>
      <c r="BJ25" s="374">
        <f t="shared" si="15"/>
        <v>0.13123282797649086</v>
      </c>
      <c r="BK25" s="374">
        <f t="shared" si="16"/>
        <v>0.12250906586352776</v>
      </c>
      <c r="BL25" s="123">
        <f t="shared" si="17"/>
        <v>-0.93470343835134218</v>
      </c>
      <c r="BM25" s="413" t="s">
        <v>325</v>
      </c>
      <c r="BN25" s="413" t="s">
        <v>488</v>
      </c>
      <c r="BO25" s="413" t="s">
        <v>690</v>
      </c>
      <c r="BP25" s="413"/>
    </row>
    <row r="26" spans="1:68" s="412" customFormat="1" ht="153" x14ac:dyDescent="0.2">
      <c r="A26" s="412">
        <v>23</v>
      </c>
      <c r="B26" s="370">
        <v>32</v>
      </c>
      <c r="C26" s="413"/>
      <c r="D26" s="345"/>
      <c r="E26" s="345"/>
      <c r="F26" s="345" t="s">
        <v>355</v>
      </c>
      <c r="G26" s="413"/>
      <c r="H26" s="413"/>
      <c r="I26" s="345">
        <v>3319</v>
      </c>
      <c r="J26" s="413" t="s">
        <v>274</v>
      </c>
      <c r="K26" s="371">
        <v>83540407.699999988</v>
      </c>
      <c r="L26" s="371">
        <v>80377866.923000008</v>
      </c>
      <c r="M26" s="371">
        <v>71415848.989999995</v>
      </c>
      <c r="N26" s="371">
        <v>79796239.877000004</v>
      </c>
      <c r="O26" s="371">
        <v>89502263.603</v>
      </c>
      <c r="P26" s="371">
        <v>93121158.706</v>
      </c>
      <c r="Q26" s="371">
        <v>84454961.675999999</v>
      </c>
      <c r="R26" s="371">
        <v>94942642.968999997</v>
      </c>
      <c r="S26" s="371">
        <v>80989382.213</v>
      </c>
      <c r="T26" s="371">
        <v>74204283.001000002</v>
      </c>
      <c r="U26" s="371">
        <v>86888868.191</v>
      </c>
      <c r="V26" s="371">
        <v>68401494.395999998</v>
      </c>
      <c r="W26" s="371">
        <v>74170947.263999999</v>
      </c>
      <c r="X26" s="371">
        <v>70449688.744000003</v>
      </c>
      <c r="Y26" s="371">
        <v>62377507.954000004</v>
      </c>
      <c r="Z26" s="372">
        <v>75</v>
      </c>
      <c r="AA26" s="123">
        <f t="shared" si="0"/>
        <v>-0.12655931650781865</v>
      </c>
      <c r="AB26" s="345"/>
      <c r="AC26" s="371">
        <v>56150.282999999996</v>
      </c>
      <c r="AD26" s="371">
        <v>55809.748999999996</v>
      </c>
      <c r="AE26" s="373">
        <v>37600.18</v>
      </c>
      <c r="AF26" s="371">
        <v>50375.756999999998</v>
      </c>
      <c r="AG26" s="371">
        <v>62796.270000000004</v>
      </c>
      <c r="AH26" s="371">
        <v>58964.309000000001</v>
      </c>
      <c r="AI26" s="371">
        <v>45145.605000000003</v>
      </c>
      <c r="AJ26" s="371">
        <v>6577.5059999999994</v>
      </c>
      <c r="AK26" s="371">
        <v>5443.96</v>
      </c>
      <c r="AL26" s="371">
        <v>5765.777</v>
      </c>
      <c r="AM26" s="371">
        <v>7073.42</v>
      </c>
      <c r="AN26" s="371">
        <v>5124.3270000000002</v>
      </c>
      <c r="AO26" s="371">
        <v>5519.5640000000003</v>
      </c>
      <c r="AP26" s="371">
        <v>6235.6310000000003</v>
      </c>
      <c r="AQ26" s="1072">
        <f>SUM(2111.925+3012.402)</f>
        <v>5124.3270000000002</v>
      </c>
      <c r="AR26" s="371">
        <v>5267.9719999999998</v>
      </c>
      <c r="AS26" s="123">
        <f t="shared" si="1"/>
        <v>-0.85989503241739795</v>
      </c>
      <c r="AT26" s="127">
        <v>5144.9489999999996</v>
      </c>
      <c r="AU26" s="123">
        <f t="shared" si="18"/>
        <v>-0.86316690505205029</v>
      </c>
      <c r="AV26" s="123"/>
      <c r="AW26" s="374">
        <f t="shared" si="2"/>
        <v>1.3442664345532036</v>
      </c>
      <c r="AX26" s="374">
        <f t="shared" si="3"/>
        <v>1.3886845007585071</v>
      </c>
      <c r="AY26" s="375">
        <f t="shared" si="4"/>
        <v>1.0529925928701056</v>
      </c>
      <c r="AZ26" s="374">
        <f t="shared" si="5"/>
        <v>1.2626097940868015</v>
      </c>
      <c r="BA26" s="374">
        <f t="shared" si="6"/>
        <v>1.4032331132660909</v>
      </c>
      <c r="BB26" s="374">
        <f t="shared" si="7"/>
        <v>1.2663998133047458</v>
      </c>
      <c r="BC26" s="374">
        <f t="shared" si="8"/>
        <v>1.0691048602495372</v>
      </c>
      <c r="BD26" s="374">
        <f t="shared" si="9"/>
        <v>0.13855746573534169</v>
      </c>
      <c r="BE26" s="374">
        <f t="shared" si="10"/>
        <v>0.13443638786335041</v>
      </c>
      <c r="BF26" s="374">
        <f t="shared" si="11"/>
        <v>0.15540280875491508</v>
      </c>
      <c r="BG26" s="374">
        <f t="shared" si="12"/>
        <v>0.16281533290204991</v>
      </c>
      <c r="BH26" s="374">
        <f t="shared" si="13"/>
        <v>0.1498308493183933</v>
      </c>
      <c r="BI26" s="374">
        <f t="shared" si="14"/>
        <v>0.14883358521373516</v>
      </c>
      <c r="BJ26" s="374">
        <f t="shared" si="15"/>
        <v>0.17702366358662078</v>
      </c>
      <c r="BK26" s="374">
        <f t="shared" si="16"/>
        <v>0.16890613853585945</v>
      </c>
      <c r="BL26" s="123">
        <f t="shared" si="17"/>
        <v>-0.83959418168794731</v>
      </c>
      <c r="BM26" s="413" t="s">
        <v>326</v>
      </c>
      <c r="BN26" s="413" t="s">
        <v>511</v>
      </c>
      <c r="BO26" s="413" t="s">
        <v>691</v>
      </c>
      <c r="BP26" s="413"/>
    </row>
    <row r="27" spans="1:68" s="412" customFormat="1" ht="357" x14ac:dyDescent="0.2">
      <c r="A27" s="412">
        <v>24</v>
      </c>
      <c r="B27" s="370">
        <v>33</v>
      </c>
      <c r="C27" s="413"/>
      <c r="D27" s="345"/>
      <c r="E27" s="345">
        <v>6166</v>
      </c>
      <c r="F27" s="345" t="s">
        <v>357</v>
      </c>
      <c r="G27" s="413" t="s">
        <v>276</v>
      </c>
      <c r="H27" s="413" t="s">
        <v>9</v>
      </c>
      <c r="I27" s="345">
        <v>2408</v>
      </c>
      <c r="J27" s="413" t="s">
        <v>275</v>
      </c>
      <c r="K27" s="371">
        <v>182107967.84999999</v>
      </c>
      <c r="L27" s="371">
        <v>173780839.5</v>
      </c>
      <c r="M27" s="371">
        <v>164105756.42500001</v>
      </c>
      <c r="N27" s="371">
        <v>171808993.30000001</v>
      </c>
      <c r="O27" s="371">
        <v>162775849.59999999</v>
      </c>
      <c r="P27" s="371">
        <v>169808163.07499999</v>
      </c>
      <c r="Q27" s="371">
        <v>196701189.69999999</v>
      </c>
      <c r="R27" s="371">
        <v>150964619.18200001</v>
      </c>
      <c r="S27" s="371">
        <v>180749115.19999999</v>
      </c>
      <c r="T27" s="371">
        <v>172453835.926</v>
      </c>
      <c r="U27" s="371">
        <v>173726663.24900001</v>
      </c>
      <c r="V27" s="371">
        <v>161889124.61700001</v>
      </c>
      <c r="W27" s="371">
        <v>186546892.07800001</v>
      </c>
      <c r="X27" s="371">
        <v>154252624.74599999</v>
      </c>
      <c r="Y27" s="371">
        <v>164605879.20899999</v>
      </c>
      <c r="Z27" s="372">
        <v>51.166666666666664</v>
      </c>
      <c r="AA27" s="123">
        <f t="shared" si="0"/>
        <v>3.047563930083993E-3</v>
      </c>
      <c r="AB27" s="345"/>
      <c r="AC27" s="371">
        <v>63388.832000000002</v>
      </c>
      <c r="AD27" s="371">
        <v>57365.214</v>
      </c>
      <c r="AE27" s="373">
        <v>53195.834000000003</v>
      </c>
      <c r="AF27" s="371">
        <v>53561.112000000001</v>
      </c>
      <c r="AG27" s="371">
        <v>44626.036</v>
      </c>
      <c r="AH27" s="371">
        <v>67205.171000000002</v>
      </c>
      <c r="AI27" s="371">
        <v>83543.429000000004</v>
      </c>
      <c r="AJ27" s="371">
        <v>48833.225999999995</v>
      </c>
      <c r="AK27" s="371">
        <v>60051.358999999997</v>
      </c>
      <c r="AL27" s="371">
        <v>54795.883000000002</v>
      </c>
      <c r="AM27" s="371">
        <v>54242.205999999998</v>
      </c>
      <c r="AN27" s="371">
        <v>56732.962</v>
      </c>
      <c r="AO27" s="371">
        <v>54389.964</v>
      </c>
      <c r="AP27" s="371">
        <v>51636.002</v>
      </c>
      <c r="AQ27" s="1072">
        <f>SUM(21820.298+34912.664)</f>
        <v>56732.962</v>
      </c>
      <c r="AR27" s="371">
        <v>54978.642999999996</v>
      </c>
      <c r="AS27" s="123">
        <f t="shared" si="1"/>
        <v>3.3514071797426728E-2</v>
      </c>
      <c r="AT27" s="127">
        <v>29889.058000000001</v>
      </c>
      <c r="AU27" s="123">
        <f t="shared" si="18"/>
        <v>-0.43813160256120809</v>
      </c>
      <c r="AV27" s="123"/>
      <c r="AW27" s="374">
        <f t="shared" si="2"/>
        <v>0.69616758397098333</v>
      </c>
      <c r="AX27" s="374">
        <f t="shared" si="3"/>
        <v>0.66020182852206788</v>
      </c>
      <c r="AY27" s="375">
        <f t="shared" si="4"/>
        <v>0.64831161512986513</v>
      </c>
      <c r="AZ27" s="374">
        <f t="shared" si="5"/>
        <v>0.62349602277775518</v>
      </c>
      <c r="BA27" s="374">
        <f t="shared" si="6"/>
        <v>0.5483127393856343</v>
      </c>
      <c r="BB27" s="374">
        <f t="shared" si="7"/>
        <v>0.79154228846250663</v>
      </c>
      <c r="BC27" s="374">
        <f t="shared" si="8"/>
        <v>0.84944508091096727</v>
      </c>
      <c r="BD27" s="374">
        <f t="shared" si="9"/>
        <v>0.64694928208479896</v>
      </c>
      <c r="BE27" s="374">
        <f t="shared" si="10"/>
        <v>0.66447195532385106</v>
      </c>
      <c r="BF27" s="374">
        <f t="shared" si="11"/>
        <v>0.6354846525247827</v>
      </c>
      <c r="BG27" s="374">
        <f t="shared" si="12"/>
        <v>0.6244545884387982</v>
      </c>
      <c r="BH27" s="374">
        <f t="shared" si="13"/>
        <v>0.70088663626070979</v>
      </c>
      <c r="BI27" s="374">
        <f t="shared" si="14"/>
        <v>0.58312377541254523</v>
      </c>
      <c r="BJ27" s="374">
        <f t="shared" si="15"/>
        <v>0.6694991684585776</v>
      </c>
      <c r="BK27" s="374">
        <f t="shared" si="16"/>
        <v>0.66800339409740828</v>
      </c>
      <c r="BL27" s="123">
        <f t="shared" si="17"/>
        <v>3.0373941339302758E-2</v>
      </c>
      <c r="BM27" s="413"/>
      <c r="BN27" s="413" t="s">
        <v>610</v>
      </c>
      <c r="BO27" s="413" t="s">
        <v>692</v>
      </c>
      <c r="BP27" s="413"/>
    </row>
    <row r="28" spans="1:68" s="412" customFormat="1" ht="102" x14ac:dyDescent="0.2">
      <c r="A28" s="412">
        <v>25</v>
      </c>
      <c r="B28" s="370">
        <v>34</v>
      </c>
      <c r="C28" s="413"/>
      <c r="D28" s="345"/>
      <c r="E28" s="345">
        <v>6705</v>
      </c>
      <c r="F28" s="345">
        <v>4</v>
      </c>
      <c r="G28" s="413" t="s">
        <v>284</v>
      </c>
      <c r="H28" s="413" t="s">
        <v>9</v>
      </c>
      <c r="I28" s="345">
        <v>2364</v>
      </c>
      <c r="J28" s="413" t="s">
        <v>283</v>
      </c>
      <c r="K28" s="371">
        <v>23262874.550000001</v>
      </c>
      <c r="L28" s="371">
        <v>20260360.399999999</v>
      </c>
      <c r="M28" s="371">
        <v>27232157.25</v>
      </c>
      <c r="N28" s="371">
        <v>25345307.305</v>
      </c>
      <c r="O28" s="371">
        <v>28070891.978999998</v>
      </c>
      <c r="P28" s="371">
        <v>27182799.131000001</v>
      </c>
      <c r="Q28" s="371">
        <v>25277887.109000001</v>
      </c>
      <c r="R28" s="371">
        <v>24820328.285</v>
      </c>
      <c r="S28" s="371">
        <v>23807944.013</v>
      </c>
      <c r="T28" s="371">
        <v>22997258.373</v>
      </c>
      <c r="U28" s="371">
        <v>25403484.313000001</v>
      </c>
      <c r="V28" s="371">
        <v>23140387.454999998</v>
      </c>
      <c r="W28" s="371">
        <v>22350916.662999999</v>
      </c>
      <c r="X28" s="371">
        <v>23146482.879999999</v>
      </c>
      <c r="Y28" s="371">
        <v>21639416.736000001</v>
      </c>
      <c r="Z28" s="372">
        <v>49</v>
      </c>
      <c r="AA28" s="123">
        <f t="shared" si="0"/>
        <v>-0.20537265787123782</v>
      </c>
      <c r="AB28" s="345"/>
      <c r="AC28" s="371">
        <v>31594.962</v>
      </c>
      <c r="AD28" s="371">
        <v>30833.894</v>
      </c>
      <c r="AE28" s="373">
        <v>41049.35</v>
      </c>
      <c r="AF28" s="371">
        <v>41658.942999999999</v>
      </c>
      <c r="AG28" s="371">
        <v>41875.711000000003</v>
      </c>
      <c r="AH28" s="371">
        <v>32778.529000000002</v>
      </c>
      <c r="AI28" s="371">
        <v>29944.116000000002</v>
      </c>
      <c r="AJ28" s="371">
        <v>28790.358</v>
      </c>
      <c r="AK28" s="371">
        <v>32037.221000000001</v>
      </c>
      <c r="AL28" s="371">
        <v>1465.4880000000001</v>
      </c>
      <c r="AM28" s="371">
        <v>2256.431</v>
      </c>
      <c r="AN28" s="371">
        <v>2016.4469999999999</v>
      </c>
      <c r="AO28" s="371">
        <v>2283.4340000000002</v>
      </c>
      <c r="AP28" s="371">
        <v>2124.5529999999999</v>
      </c>
      <c r="AQ28" s="1072">
        <v>2016.4469999999999</v>
      </c>
      <c r="AR28" s="371">
        <v>1894.14</v>
      </c>
      <c r="AS28" s="123">
        <f t="shared" si="1"/>
        <v>-0.95385700382588279</v>
      </c>
      <c r="AT28" s="127">
        <v>967.84199999999998</v>
      </c>
      <c r="AU28" s="123">
        <f t="shared" si="18"/>
        <v>-0.97642247684798911</v>
      </c>
      <c r="AV28" s="123"/>
      <c r="AW28" s="374">
        <f t="shared" si="2"/>
        <v>2.7163420352107774</v>
      </c>
      <c r="AX28" s="374">
        <f t="shared" si="3"/>
        <v>3.0437655985626004</v>
      </c>
      <c r="AY28" s="375">
        <f t="shared" si="4"/>
        <v>3.0147703410459705</v>
      </c>
      <c r="AZ28" s="374">
        <f t="shared" si="5"/>
        <v>3.2873101516336103</v>
      </c>
      <c r="BA28" s="374">
        <f t="shared" si="6"/>
        <v>2.9835682479436327</v>
      </c>
      <c r="BB28" s="374">
        <f t="shared" si="7"/>
        <v>2.4117110855311794</v>
      </c>
      <c r="BC28" s="374">
        <f t="shared" si="8"/>
        <v>2.3691945351982069</v>
      </c>
      <c r="BD28" s="374">
        <f t="shared" si="9"/>
        <v>2.3199014670083362</v>
      </c>
      <c r="BE28" s="374">
        <f t="shared" si="10"/>
        <v>2.691305136008932</v>
      </c>
      <c r="BF28" s="374">
        <f t="shared" si="11"/>
        <v>0.12744893119264691</v>
      </c>
      <c r="BG28" s="374">
        <f t="shared" si="12"/>
        <v>0.17764736303084944</v>
      </c>
      <c r="BH28" s="374">
        <f t="shared" si="13"/>
        <v>0.17427945006722881</v>
      </c>
      <c r="BI28" s="374">
        <f t="shared" si="14"/>
        <v>0.20432575848488815</v>
      </c>
      <c r="BJ28" s="374">
        <f t="shared" si="15"/>
        <v>0.18357458547931235</v>
      </c>
      <c r="BK28" s="374">
        <f t="shared" si="16"/>
        <v>0.17506386822791303</v>
      </c>
      <c r="BL28" s="123">
        <f t="shared" si="17"/>
        <v>-0.94193127554546174</v>
      </c>
      <c r="BM28" s="413" t="s">
        <v>324</v>
      </c>
      <c r="BN28" s="413" t="s">
        <v>489</v>
      </c>
      <c r="BO28" s="413" t="s">
        <v>693</v>
      </c>
      <c r="BP28" s="413"/>
    </row>
    <row r="29" spans="1:68" s="412" customFormat="1" ht="89.25" x14ac:dyDescent="0.2">
      <c r="A29" s="412">
        <v>26</v>
      </c>
      <c r="B29" s="370">
        <v>35</v>
      </c>
      <c r="C29" s="413"/>
      <c r="D29" s="345"/>
      <c r="E29" s="345"/>
      <c r="F29" s="345" t="s">
        <v>351</v>
      </c>
      <c r="G29" s="413"/>
      <c r="H29" s="413"/>
      <c r="I29" s="345">
        <v>6041</v>
      </c>
      <c r="J29" s="413" t="s">
        <v>285</v>
      </c>
      <c r="K29" s="371">
        <v>18823180.199000001</v>
      </c>
      <c r="L29" s="371">
        <v>17788416.986000001</v>
      </c>
      <c r="M29" s="371">
        <v>17183175.6505</v>
      </c>
      <c r="N29" s="371">
        <v>18201237.885499999</v>
      </c>
      <c r="O29" s="371">
        <v>19223604.800000001</v>
      </c>
      <c r="P29" s="371">
        <v>19144210.627999999</v>
      </c>
      <c r="Q29" s="371">
        <v>17358808.800999999</v>
      </c>
      <c r="R29" s="371">
        <v>17877272.901999999</v>
      </c>
      <c r="S29" s="371">
        <v>17636278.112</v>
      </c>
      <c r="T29" s="371">
        <v>20624006.574000001</v>
      </c>
      <c r="U29" s="371">
        <v>20066936.4925</v>
      </c>
      <c r="V29" s="371">
        <v>22102161.009500001</v>
      </c>
      <c r="W29" s="371">
        <v>20319898.364500001</v>
      </c>
      <c r="X29" s="371">
        <v>20850856.547000002</v>
      </c>
      <c r="Y29" s="371">
        <v>21488763.223999999</v>
      </c>
      <c r="Z29" s="372">
        <v>87.666666666666671</v>
      </c>
      <c r="AA29" s="123">
        <f t="shared" si="0"/>
        <v>0.25056995639654739</v>
      </c>
      <c r="AB29" s="345"/>
      <c r="AC29" s="371">
        <v>30588.46</v>
      </c>
      <c r="AD29" s="371">
        <v>28181.279500000004</v>
      </c>
      <c r="AE29" s="373">
        <v>28690.998500000002</v>
      </c>
      <c r="AF29" s="371">
        <v>32243.171499999997</v>
      </c>
      <c r="AG29" s="371">
        <v>32260.027000000002</v>
      </c>
      <c r="AH29" s="371">
        <v>26293.154000000002</v>
      </c>
      <c r="AI29" s="371">
        <v>21635.074499999999</v>
      </c>
      <c r="AJ29" s="371">
        <v>24849.054499999998</v>
      </c>
      <c r="AK29" s="371">
        <v>18122.308499999999</v>
      </c>
      <c r="AL29" s="371">
        <v>1088.1844999999998</v>
      </c>
      <c r="AM29" s="371">
        <v>1324.085</v>
      </c>
      <c r="AN29" s="371">
        <v>1503.152</v>
      </c>
      <c r="AO29" s="371">
        <v>1604.8200000000002</v>
      </c>
      <c r="AP29" s="371">
        <v>1870.1670000000001</v>
      </c>
      <c r="AQ29" s="1072">
        <f>SUM(982.265+1041.774)</f>
        <v>2024.0389999999998</v>
      </c>
      <c r="AR29" s="371">
        <v>1695.1779999999999</v>
      </c>
      <c r="AS29" s="123">
        <f t="shared" si="1"/>
        <v>-0.94091603329873652</v>
      </c>
      <c r="AT29" s="127">
        <v>1464.11</v>
      </c>
      <c r="AU29" s="123">
        <f t="shared" si="18"/>
        <v>-0.94896970908837486</v>
      </c>
      <c r="AV29" s="123"/>
      <c r="AW29" s="374">
        <f t="shared" si="2"/>
        <v>3.250084170327928</v>
      </c>
      <c r="AX29" s="374">
        <f t="shared" si="3"/>
        <v>3.1684977389701947</v>
      </c>
      <c r="AY29" s="375">
        <f t="shared" si="4"/>
        <v>3.3394291117736601</v>
      </c>
      <c r="AZ29" s="374">
        <f t="shared" si="5"/>
        <v>3.5429646821644467</v>
      </c>
      <c r="BA29" s="374">
        <f t="shared" si="6"/>
        <v>3.356293196372826</v>
      </c>
      <c r="BB29" s="374">
        <f t="shared" si="7"/>
        <v>2.7468517256641629</v>
      </c>
      <c r="BC29" s="374">
        <f t="shared" si="8"/>
        <v>2.4926911458064631</v>
      </c>
      <c r="BD29" s="374">
        <f t="shared" si="9"/>
        <v>2.7799603033659617</v>
      </c>
      <c r="BE29" s="374">
        <f t="shared" si="10"/>
        <v>2.0551171154042187</v>
      </c>
      <c r="BF29" s="374">
        <f t="shared" si="11"/>
        <v>0.10552600398914125</v>
      </c>
      <c r="BG29" s="374">
        <f t="shared" si="12"/>
        <v>0.13196683016312685</v>
      </c>
      <c r="BH29" s="374">
        <f t="shared" si="13"/>
        <v>0.13601855486926476</v>
      </c>
      <c r="BI29" s="374">
        <f t="shared" si="14"/>
        <v>0.1579555144629769</v>
      </c>
      <c r="BJ29" s="374">
        <f t="shared" si="15"/>
        <v>0.17938514859420274</v>
      </c>
      <c r="BK29" s="374">
        <f t="shared" si="16"/>
        <v>0.15777343556996512</v>
      </c>
      <c r="BL29" s="123">
        <f t="shared" si="17"/>
        <v>-0.95275436899866772</v>
      </c>
      <c r="BM29" s="413" t="s">
        <v>324</v>
      </c>
      <c r="BN29" s="413" t="s">
        <v>512</v>
      </c>
      <c r="BO29" s="413" t="s">
        <v>694</v>
      </c>
      <c r="BP29" s="413"/>
    </row>
    <row r="30" spans="1:68" s="412" customFormat="1" ht="165.75" x14ac:dyDescent="0.2">
      <c r="A30" s="412">
        <v>27</v>
      </c>
      <c r="B30" s="370">
        <v>36</v>
      </c>
      <c r="C30" s="413" t="s">
        <v>51</v>
      </c>
      <c r="D30" s="345">
        <v>21</v>
      </c>
      <c r="E30" s="345">
        <v>1353</v>
      </c>
      <c r="F30" s="345" t="s">
        <v>374</v>
      </c>
      <c r="G30" s="413" t="s">
        <v>50</v>
      </c>
      <c r="H30" s="413" t="s">
        <v>9</v>
      </c>
      <c r="I30" s="345">
        <v>1554</v>
      </c>
      <c r="J30" s="413" t="s">
        <v>49</v>
      </c>
      <c r="K30" s="371">
        <v>66840518.75</v>
      </c>
      <c r="L30" s="371">
        <v>70006336.099999994</v>
      </c>
      <c r="M30" s="371">
        <v>52566915.975000001</v>
      </c>
      <c r="N30" s="371">
        <v>58101023.425000004</v>
      </c>
      <c r="O30" s="371">
        <v>57616072.299999997</v>
      </c>
      <c r="P30" s="371">
        <v>67760805.5</v>
      </c>
      <c r="Q30" s="371">
        <v>66571925</v>
      </c>
      <c r="R30" s="371">
        <v>69952050.502000004</v>
      </c>
      <c r="S30" s="371">
        <v>54967695.465000004</v>
      </c>
      <c r="T30" s="371">
        <v>59498322.107999995</v>
      </c>
      <c r="U30" s="371">
        <v>61577965.431000002</v>
      </c>
      <c r="V30" s="371">
        <v>59150626.388999999</v>
      </c>
      <c r="W30" s="371">
        <v>25870691.423</v>
      </c>
      <c r="X30" s="371">
        <v>25441659.767999999</v>
      </c>
      <c r="Y30" s="371">
        <v>41271093.759000003</v>
      </c>
      <c r="Z30" s="372">
        <v>37.166666666666664</v>
      </c>
      <c r="AA30" s="123">
        <f t="shared" si="0"/>
        <v>-0.21488462860123111</v>
      </c>
      <c r="AB30" s="345"/>
      <c r="AC30" s="371">
        <v>51810.402000000002</v>
      </c>
      <c r="AD30" s="371">
        <v>55845.862999999998</v>
      </c>
      <c r="AE30" s="373">
        <v>41899.029000000002</v>
      </c>
      <c r="AF30" s="371">
        <v>46959.659</v>
      </c>
      <c r="AG30" s="371">
        <v>48009.985000000001</v>
      </c>
      <c r="AH30" s="371">
        <v>50098.358</v>
      </c>
      <c r="AI30" s="371">
        <v>46475.756999999998</v>
      </c>
      <c r="AJ30" s="371">
        <v>46750.899999999994</v>
      </c>
      <c r="AK30" s="371">
        <v>37830.449000000001</v>
      </c>
      <c r="AL30" s="371">
        <v>40224.875</v>
      </c>
      <c r="AM30" s="371">
        <v>42924.118000000002</v>
      </c>
      <c r="AN30" s="371">
        <v>42140.792999999998</v>
      </c>
      <c r="AO30" s="371">
        <v>19699.108</v>
      </c>
      <c r="AP30" s="371">
        <v>18732.626</v>
      </c>
      <c r="AQ30" s="1072">
        <f>SUM(11979.384+30161.409)</f>
        <v>42140.792999999998</v>
      </c>
      <c r="AR30" s="371">
        <v>32833.898000000001</v>
      </c>
      <c r="AS30" s="123">
        <f t="shared" si="1"/>
        <v>-0.21635658907513108</v>
      </c>
      <c r="AT30" s="127">
        <v>21852.429</v>
      </c>
      <c r="AU30" s="123">
        <f t="shared" si="18"/>
        <v>-0.47845022852438895</v>
      </c>
      <c r="AV30" s="123"/>
      <c r="AW30" s="374">
        <f t="shared" si="2"/>
        <v>1.5502692967953664</v>
      </c>
      <c r="AX30" s="374">
        <f t="shared" si="3"/>
        <v>1.5954516722665624</v>
      </c>
      <c r="AY30" s="375">
        <f t="shared" si="4"/>
        <v>1.5941216342205244</v>
      </c>
      <c r="AZ30" s="374">
        <f t="shared" si="5"/>
        <v>1.6164830232506355</v>
      </c>
      <c r="BA30" s="374">
        <f t="shared" si="6"/>
        <v>1.6665483460940465</v>
      </c>
      <c r="BB30" s="374">
        <f t="shared" si="7"/>
        <v>1.4786824811284158</v>
      </c>
      <c r="BC30" s="374">
        <f t="shared" si="8"/>
        <v>1.3962569656803525</v>
      </c>
      <c r="BD30" s="374">
        <f t="shared" si="9"/>
        <v>1.336655599499927</v>
      </c>
      <c r="BE30" s="374">
        <f t="shared" si="10"/>
        <v>1.3764611625054599</v>
      </c>
      <c r="BF30" s="374">
        <f t="shared" si="11"/>
        <v>1.3521347686741392</v>
      </c>
      <c r="BG30" s="374">
        <f t="shared" si="12"/>
        <v>1.3941388839193718</v>
      </c>
      <c r="BH30" s="374">
        <f t="shared" si="13"/>
        <v>1.4248637951139855</v>
      </c>
      <c r="BI30" s="374">
        <f t="shared" si="14"/>
        <v>1.5228899512509175</v>
      </c>
      <c r="BJ30" s="374">
        <f t="shared" si="15"/>
        <v>1.4725946475836074</v>
      </c>
      <c r="BK30" s="374">
        <f t="shared" si="16"/>
        <v>1.5911329218329668</v>
      </c>
      <c r="BL30" s="123">
        <f t="shared" si="17"/>
        <v>-1.8748333398153701E-3</v>
      </c>
      <c r="BM30" s="413"/>
      <c r="BN30" s="413" t="s">
        <v>513</v>
      </c>
      <c r="BO30" s="413" t="s">
        <v>695</v>
      </c>
      <c r="BP30" s="413"/>
    </row>
    <row r="31" spans="1:68" s="412" customFormat="1" ht="114.75" x14ac:dyDescent="0.2">
      <c r="A31" s="412">
        <v>28</v>
      </c>
      <c r="B31" s="370">
        <v>37</v>
      </c>
      <c r="C31" s="413"/>
      <c r="D31" s="345"/>
      <c r="E31" s="345">
        <v>1355</v>
      </c>
      <c r="F31" s="345" t="s">
        <v>358</v>
      </c>
      <c r="G31" s="413" t="s">
        <v>53</v>
      </c>
      <c r="H31" s="413" t="s">
        <v>9</v>
      </c>
      <c r="I31" s="345">
        <v>2727</v>
      </c>
      <c r="J31" s="413" t="s">
        <v>52</v>
      </c>
      <c r="K31" s="371">
        <v>40723965.081</v>
      </c>
      <c r="L31" s="371">
        <v>32938758.715999998</v>
      </c>
      <c r="M31" s="371">
        <v>32474209.839999996</v>
      </c>
      <c r="N31" s="371">
        <v>39589168.864999995</v>
      </c>
      <c r="O31" s="371">
        <v>34044767.318999998</v>
      </c>
      <c r="P31" s="371">
        <v>27358947.783</v>
      </c>
      <c r="Q31" s="371">
        <v>30763755.921</v>
      </c>
      <c r="R31" s="371">
        <v>35207830.634000003</v>
      </c>
      <c r="S31" s="371">
        <v>35715069.798</v>
      </c>
      <c r="T31" s="371">
        <v>21901593.699000001</v>
      </c>
      <c r="U31" s="371">
        <v>28327181.447000001</v>
      </c>
      <c r="V31" s="371">
        <v>25488043.299999997</v>
      </c>
      <c r="W31" s="371">
        <v>24208774.413999997</v>
      </c>
      <c r="X31" s="371">
        <v>29417484.810000002</v>
      </c>
      <c r="Y31" s="371">
        <v>26979891.916999999</v>
      </c>
      <c r="Z31" s="372">
        <v>58.2</v>
      </c>
      <c r="AA31" s="123">
        <f t="shared" si="0"/>
        <v>-0.16919019585296852</v>
      </c>
      <c r="AB31" s="345"/>
      <c r="AC31" s="371">
        <v>42492.805</v>
      </c>
      <c r="AD31" s="371">
        <v>40548.404000000002</v>
      </c>
      <c r="AE31" s="373">
        <v>38490.006000000001</v>
      </c>
      <c r="AF31" s="371">
        <v>47264.201999999997</v>
      </c>
      <c r="AG31" s="371">
        <v>43109.482000000004</v>
      </c>
      <c r="AH31" s="371">
        <v>34180.721999999994</v>
      </c>
      <c r="AI31" s="371">
        <v>38254.597999999998</v>
      </c>
      <c r="AJ31" s="371">
        <v>43206.578999999998</v>
      </c>
      <c r="AK31" s="371">
        <v>44988.97</v>
      </c>
      <c r="AL31" s="371">
        <v>28797.107</v>
      </c>
      <c r="AM31" s="371">
        <v>15497.128000000001</v>
      </c>
      <c r="AN31" s="371">
        <v>952.09400000000005</v>
      </c>
      <c r="AO31" s="371">
        <v>1490.74</v>
      </c>
      <c r="AP31" s="371">
        <v>1789.192</v>
      </c>
      <c r="AQ31" s="1072">
        <f>SUM(612.12+339.974)</f>
        <v>952.09400000000005</v>
      </c>
      <c r="AR31" s="371">
        <v>1732.357</v>
      </c>
      <c r="AS31" s="123">
        <f t="shared" si="1"/>
        <v>-0.95499203091836371</v>
      </c>
      <c r="AT31" s="127">
        <v>1290.4090000000001</v>
      </c>
      <c r="AU31" s="123">
        <f t="shared" si="18"/>
        <v>-0.96647418033657884</v>
      </c>
      <c r="AV31" s="123"/>
      <c r="AW31" s="374">
        <f t="shared" si="2"/>
        <v>2.0868697296779315</v>
      </c>
      <c r="AX31" s="374">
        <f t="shared" si="3"/>
        <v>2.4620480904948989</v>
      </c>
      <c r="AY31" s="375">
        <f t="shared" si="4"/>
        <v>2.3704968459364988</v>
      </c>
      <c r="AZ31" s="374">
        <f t="shared" si="5"/>
        <v>2.3877339865947702</v>
      </c>
      <c r="BA31" s="374">
        <f t="shared" si="6"/>
        <v>2.532517352582468</v>
      </c>
      <c r="BB31" s="374">
        <f t="shared" si="7"/>
        <v>2.4986868845328059</v>
      </c>
      <c r="BC31" s="374">
        <f t="shared" si="8"/>
        <v>2.4869913867627971</v>
      </c>
      <c r="BD31" s="374">
        <f t="shared" si="9"/>
        <v>2.4543732585600235</v>
      </c>
      <c r="BE31" s="374">
        <f t="shared" si="10"/>
        <v>2.5193270098281779</v>
      </c>
      <c r="BF31" s="374">
        <f t="shared" si="11"/>
        <v>2.6296814191484925</v>
      </c>
      <c r="BG31" s="374">
        <f t="shared" si="12"/>
        <v>1.0941524859432301</v>
      </c>
      <c r="BH31" s="374">
        <f t="shared" si="13"/>
        <v>7.4709069565963904E-2</v>
      </c>
      <c r="BI31" s="374">
        <f t="shared" si="14"/>
        <v>0.12315699873991978</v>
      </c>
      <c r="BJ31" s="374">
        <f t="shared" si="15"/>
        <v>0.1216413987501605</v>
      </c>
      <c r="BK31" s="374">
        <f t="shared" si="16"/>
        <v>0.12841837953460769</v>
      </c>
      <c r="BL31" s="123">
        <f t="shared" si="17"/>
        <v>-0.94582638666879382</v>
      </c>
      <c r="BM31" s="413" t="s">
        <v>322</v>
      </c>
      <c r="BN31" s="413" t="s">
        <v>490</v>
      </c>
      <c r="BO31" s="413" t="s">
        <v>696</v>
      </c>
      <c r="BP31" s="413"/>
    </row>
    <row r="32" spans="1:68" s="412" customFormat="1" ht="178.5" x14ac:dyDescent="0.2">
      <c r="A32" s="412">
        <v>29</v>
      </c>
      <c r="B32" s="370">
        <v>38</v>
      </c>
      <c r="C32" s="413"/>
      <c r="D32" s="345"/>
      <c r="E32" s="345">
        <v>1356</v>
      </c>
      <c r="F32" s="345" t="s">
        <v>355</v>
      </c>
      <c r="G32" s="413" t="s">
        <v>55</v>
      </c>
      <c r="H32" s="413" t="s">
        <v>9</v>
      </c>
      <c r="I32" s="345">
        <v>3149</v>
      </c>
      <c r="J32" s="413" t="s">
        <v>54</v>
      </c>
      <c r="K32" s="371">
        <v>68478304.226999998</v>
      </c>
      <c r="L32" s="371">
        <v>63919253.305</v>
      </c>
      <c r="M32" s="371">
        <v>54831979.241999999</v>
      </c>
      <c r="N32" s="371">
        <v>52594748.236000001</v>
      </c>
      <c r="O32" s="371">
        <v>59185902.506999999</v>
      </c>
      <c r="P32" s="371">
        <v>62419452.005999997</v>
      </c>
      <c r="Q32" s="371">
        <v>61255507.079999998</v>
      </c>
      <c r="R32" s="371">
        <v>56799318.506999999</v>
      </c>
      <c r="S32" s="371">
        <v>63602281.255999997</v>
      </c>
      <c r="T32" s="371">
        <v>63093826.901999995</v>
      </c>
      <c r="U32" s="371">
        <v>63058064.681999996</v>
      </c>
      <c r="V32" s="371">
        <v>56460471.083999999</v>
      </c>
      <c r="W32" s="371">
        <v>58454795.594999999</v>
      </c>
      <c r="X32" s="371">
        <v>63998205.284999996</v>
      </c>
      <c r="Y32" s="371">
        <v>61226584.056000002</v>
      </c>
      <c r="Z32" s="372">
        <v>72.2</v>
      </c>
      <c r="AA32" s="123">
        <f t="shared" si="0"/>
        <v>0.1166218127158519</v>
      </c>
      <c r="AB32" s="345"/>
      <c r="AC32" s="371">
        <v>37837.463000000003</v>
      </c>
      <c r="AD32" s="371">
        <v>30456.989000000001</v>
      </c>
      <c r="AE32" s="373">
        <v>25782.083999999999</v>
      </c>
      <c r="AF32" s="371">
        <v>24988.059999999998</v>
      </c>
      <c r="AG32" s="371">
        <v>30881.330999999998</v>
      </c>
      <c r="AH32" s="371">
        <v>30722.472999999998</v>
      </c>
      <c r="AI32" s="371">
        <v>28794.091</v>
      </c>
      <c r="AJ32" s="371">
        <v>22599.300999999999</v>
      </c>
      <c r="AK32" s="371">
        <v>10915.937</v>
      </c>
      <c r="AL32" s="371">
        <v>4408.8429999999998</v>
      </c>
      <c r="AM32" s="371">
        <v>5791.4089999999997</v>
      </c>
      <c r="AN32" s="371">
        <v>4620.5770000000002</v>
      </c>
      <c r="AO32" s="371">
        <v>4859.7690000000002</v>
      </c>
      <c r="AP32" s="371">
        <v>5619.84</v>
      </c>
      <c r="AQ32" s="1072">
        <f>SUM(3327.587+1292.99)</f>
        <v>4620.5770000000002</v>
      </c>
      <c r="AR32" s="371">
        <v>6159.0069999999996</v>
      </c>
      <c r="AS32" s="123">
        <f t="shared" si="1"/>
        <v>-0.76111291081046817</v>
      </c>
      <c r="AT32" s="127">
        <v>5292.4880000000003</v>
      </c>
      <c r="AU32" s="123">
        <f t="shared" si="18"/>
        <v>-0.79472225751805003</v>
      </c>
      <c r="AV32" s="123"/>
      <c r="AW32" s="374">
        <f t="shared" si="2"/>
        <v>1.1050934577635536</v>
      </c>
      <c r="AX32" s="374">
        <f t="shared" si="3"/>
        <v>0.95298325387720206</v>
      </c>
      <c r="AY32" s="375">
        <f t="shared" si="4"/>
        <v>0.94040318647668053</v>
      </c>
      <c r="AZ32" s="374">
        <f t="shared" si="5"/>
        <v>0.95021122214997855</v>
      </c>
      <c r="BA32" s="374">
        <f t="shared" si="6"/>
        <v>1.04353671032887</v>
      </c>
      <c r="BB32" s="374">
        <f t="shared" si="7"/>
        <v>0.9843877833803103</v>
      </c>
      <c r="BC32" s="374">
        <f t="shared" si="8"/>
        <v>0.94013068775660524</v>
      </c>
      <c r="BD32" s="374">
        <f t="shared" si="9"/>
        <v>0.79575958282720738</v>
      </c>
      <c r="BE32" s="374">
        <f t="shared" si="10"/>
        <v>0.34325614693168671</v>
      </c>
      <c r="BF32" s="374">
        <f t="shared" si="11"/>
        <v>0.13975513030293762</v>
      </c>
      <c r="BG32" s="374">
        <f t="shared" si="12"/>
        <v>0.18368495859192346</v>
      </c>
      <c r="BH32" s="374">
        <f t="shared" si="13"/>
        <v>0.16367475904073348</v>
      </c>
      <c r="BI32" s="374">
        <f t="shared" si="14"/>
        <v>0.16627443310795484</v>
      </c>
      <c r="BJ32" s="374">
        <f t="shared" si="15"/>
        <v>0.17562492494823717</v>
      </c>
      <c r="BK32" s="374">
        <f t="shared" si="16"/>
        <v>0.20118734680238748</v>
      </c>
      <c r="BL32" s="123">
        <f t="shared" si="17"/>
        <v>-0.7860626700382024</v>
      </c>
      <c r="BM32" s="413" t="s">
        <v>327</v>
      </c>
      <c r="BN32" s="413" t="s">
        <v>611</v>
      </c>
      <c r="BO32" s="413" t="s">
        <v>697</v>
      </c>
      <c r="BP32" s="413"/>
    </row>
    <row r="33" spans="1:68" s="412" customFormat="1" ht="102" x14ac:dyDescent="0.2">
      <c r="A33" s="412">
        <v>30</v>
      </c>
      <c r="B33" s="370">
        <v>39</v>
      </c>
      <c r="C33" s="413"/>
      <c r="D33" s="345"/>
      <c r="E33" s="345">
        <v>1364</v>
      </c>
      <c r="F33" s="345">
        <v>4</v>
      </c>
      <c r="G33" s="413" t="s">
        <v>57</v>
      </c>
      <c r="H33" s="413" t="s">
        <v>9</v>
      </c>
      <c r="I33" s="345">
        <v>3948</v>
      </c>
      <c r="J33" s="413" t="s">
        <v>56</v>
      </c>
      <c r="K33" s="371">
        <v>32093552.092</v>
      </c>
      <c r="L33" s="371">
        <v>27578636.572000001</v>
      </c>
      <c r="M33" s="371">
        <v>31325830.513</v>
      </c>
      <c r="N33" s="371">
        <v>30906020.640999999</v>
      </c>
      <c r="O33" s="371">
        <v>35452976.941</v>
      </c>
      <c r="P33" s="371">
        <v>32152848.318999998</v>
      </c>
      <c r="Q33" s="371">
        <v>30140005.868000001</v>
      </c>
      <c r="R33" s="371">
        <v>34983484.678999998</v>
      </c>
      <c r="S33" s="371">
        <v>33072823.971000001</v>
      </c>
      <c r="T33" s="371">
        <v>36428449.108999997</v>
      </c>
      <c r="U33" s="371">
        <v>33958213.019000001</v>
      </c>
      <c r="V33" s="371">
        <v>32028752.010000002</v>
      </c>
      <c r="W33" s="371">
        <v>24019043.644000001</v>
      </c>
      <c r="X33" s="371">
        <v>28093645.559</v>
      </c>
      <c r="Y33" s="371">
        <v>24695317.517000001</v>
      </c>
      <c r="Z33" s="372">
        <v>81</v>
      </c>
      <c r="AA33" s="123">
        <f t="shared" si="0"/>
        <v>-0.21166279991358514</v>
      </c>
      <c r="AB33" s="345"/>
      <c r="AC33" s="371">
        <v>8178.7420000000002</v>
      </c>
      <c r="AD33" s="371">
        <v>5451.3289999999997</v>
      </c>
      <c r="AE33" s="373">
        <v>7211.9049999999997</v>
      </c>
      <c r="AF33" s="371">
        <v>8111.0739999999996</v>
      </c>
      <c r="AG33" s="371">
        <v>9365.4889999999996</v>
      </c>
      <c r="AH33" s="371">
        <v>7902.5770000000002</v>
      </c>
      <c r="AI33" s="371">
        <v>8009.3530000000001</v>
      </c>
      <c r="AJ33" s="371">
        <v>9384.1550000000007</v>
      </c>
      <c r="AK33" s="371">
        <v>9498.6010000000006</v>
      </c>
      <c r="AL33" s="371">
        <v>8164.3710000000001</v>
      </c>
      <c r="AM33" s="371">
        <v>8228.42</v>
      </c>
      <c r="AN33" s="371">
        <v>10755.873</v>
      </c>
      <c r="AO33" s="371">
        <v>7784.1620000000003</v>
      </c>
      <c r="AP33" s="371">
        <v>9361.4220000000005</v>
      </c>
      <c r="AQ33" s="1072">
        <v>10755.873</v>
      </c>
      <c r="AR33" s="371">
        <v>7503.8969999999999</v>
      </c>
      <c r="AS33" s="123">
        <f t="shared" si="1"/>
        <v>4.048749948869268E-2</v>
      </c>
      <c r="AT33" s="127">
        <v>1128.5709999999999</v>
      </c>
      <c r="AU33" s="123">
        <f t="shared" si="18"/>
        <v>-0.84351277505735311</v>
      </c>
      <c r="AV33" s="123"/>
      <c r="AW33" s="374">
        <f t="shared" si="2"/>
        <v>0.50968132019507595</v>
      </c>
      <c r="AX33" s="374">
        <f t="shared" si="3"/>
        <v>0.39532984060093945</v>
      </c>
      <c r="AY33" s="375">
        <f t="shared" si="4"/>
        <v>0.46044461595405173</v>
      </c>
      <c r="AZ33" s="374">
        <f t="shared" si="5"/>
        <v>0.52488633811625884</v>
      </c>
      <c r="BA33" s="374">
        <f t="shared" si="6"/>
        <v>0.5283330094161528</v>
      </c>
      <c r="BB33" s="374">
        <f t="shared" si="7"/>
        <v>0.49156310642190609</v>
      </c>
      <c r="BC33" s="374">
        <f t="shared" si="8"/>
        <v>0.53147653886183377</v>
      </c>
      <c r="BD33" s="374">
        <f t="shared" si="9"/>
        <v>0.53649058040425301</v>
      </c>
      <c r="BE33" s="374">
        <f t="shared" si="10"/>
        <v>0.57440519795520784</v>
      </c>
      <c r="BF33" s="374">
        <f t="shared" si="11"/>
        <v>0.44824148157231947</v>
      </c>
      <c r="BG33" s="374">
        <f t="shared" si="12"/>
        <v>0.48462031823618673</v>
      </c>
      <c r="BH33" s="374">
        <f t="shared" si="13"/>
        <v>0.67163859501249423</v>
      </c>
      <c r="BI33" s="374">
        <f t="shared" si="14"/>
        <v>0.64816585667385618</v>
      </c>
      <c r="BJ33" s="374">
        <f t="shared" si="15"/>
        <v>0.66644408824336443</v>
      </c>
      <c r="BK33" s="374">
        <f t="shared" si="16"/>
        <v>0.60771820365009643</v>
      </c>
      <c r="BL33" s="123">
        <f t="shared" si="17"/>
        <v>0.31985081938875642</v>
      </c>
      <c r="BM33" s="413" t="s">
        <v>328</v>
      </c>
      <c r="BN33" s="413" t="s">
        <v>514</v>
      </c>
      <c r="BO33" s="413" t="s">
        <v>698</v>
      </c>
      <c r="BP33" s="413"/>
    </row>
    <row r="34" spans="1:68" s="412" customFormat="1" ht="127.5" x14ac:dyDescent="0.2">
      <c r="A34" s="412">
        <v>31</v>
      </c>
      <c r="B34" s="370">
        <v>40</v>
      </c>
      <c r="C34" s="413"/>
      <c r="D34" s="345"/>
      <c r="E34" s="345">
        <v>1378</v>
      </c>
      <c r="F34" s="345">
        <v>3</v>
      </c>
      <c r="G34" s="413" t="s">
        <v>59</v>
      </c>
      <c r="H34" s="413" t="s">
        <v>9</v>
      </c>
      <c r="I34" s="345">
        <v>2850</v>
      </c>
      <c r="J34" s="413" t="s">
        <v>60</v>
      </c>
      <c r="K34" s="371">
        <v>49674895.950000003</v>
      </c>
      <c r="L34" s="371">
        <v>57906968.674999997</v>
      </c>
      <c r="M34" s="371">
        <v>57718638.325000003</v>
      </c>
      <c r="N34" s="371">
        <v>61701359.450000003</v>
      </c>
      <c r="O34" s="371">
        <v>52061206.524999999</v>
      </c>
      <c r="P34" s="371">
        <v>46316268.625</v>
      </c>
      <c r="Q34" s="371">
        <v>61305861.899999999</v>
      </c>
      <c r="R34" s="371">
        <v>52779641</v>
      </c>
      <c r="S34" s="371">
        <v>68920748.474999994</v>
      </c>
      <c r="T34" s="371">
        <v>53796707.112999998</v>
      </c>
      <c r="U34" s="371">
        <v>59060663.920000002</v>
      </c>
      <c r="V34" s="371">
        <v>39716327.130999997</v>
      </c>
      <c r="W34" s="371">
        <v>64275317.284999996</v>
      </c>
      <c r="X34" s="371">
        <v>38271742.020000003</v>
      </c>
      <c r="Y34" s="371">
        <v>58436645.838</v>
      </c>
      <c r="Z34" s="372">
        <v>61.333333333333336</v>
      </c>
      <c r="AA34" s="123">
        <f t="shared" si="0"/>
        <v>1.2439786069745202E-2</v>
      </c>
      <c r="AB34" s="345"/>
      <c r="AC34" s="371">
        <v>102919.734</v>
      </c>
      <c r="AD34" s="371">
        <v>75348.884000000005</v>
      </c>
      <c r="AE34" s="373">
        <v>47558.258999999998</v>
      </c>
      <c r="AF34" s="371">
        <v>75468.952000000005</v>
      </c>
      <c r="AG34" s="371">
        <v>56927.642</v>
      </c>
      <c r="AH34" s="371">
        <v>53519.135000000002</v>
      </c>
      <c r="AI34" s="371">
        <v>52974.366999999998</v>
      </c>
      <c r="AJ34" s="371">
        <v>3926.1680000000001</v>
      </c>
      <c r="AK34" s="371">
        <v>3439.1849999999999</v>
      </c>
      <c r="AL34" s="371">
        <v>3589.47</v>
      </c>
      <c r="AM34" s="371">
        <v>4933.7489999999998</v>
      </c>
      <c r="AN34" s="371">
        <v>3954.0529999999999</v>
      </c>
      <c r="AO34" s="371">
        <v>4434.665</v>
      </c>
      <c r="AP34" s="371">
        <v>2698.3989999999999</v>
      </c>
      <c r="AQ34" s="1072">
        <v>3954.0529999999999</v>
      </c>
      <c r="AR34" s="371">
        <v>5000.7079999999996</v>
      </c>
      <c r="AS34" s="123">
        <f t="shared" si="1"/>
        <v>-0.89485090276328239</v>
      </c>
      <c r="AT34" s="127">
        <v>2668.1379999999999</v>
      </c>
      <c r="AU34" s="123">
        <f t="shared" si="18"/>
        <v>-0.94389748371570958</v>
      </c>
      <c r="AV34" s="123"/>
      <c r="AW34" s="374">
        <f t="shared" si="2"/>
        <v>4.1437322426842442</v>
      </c>
      <c r="AX34" s="374">
        <f t="shared" si="3"/>
        <v>2.6024116172577396</v>
      </c>
      <c r="AY34" s="375">
        <f t="shared" si="4"/>
        <v>1.6479341987318097</v>
      </c>
      <c r="AZ34" s="374">
        <f t="shared" si="5"/>
        <v>2.4462654525839622</v>
      </c>
      <c r="BA34" s="374">
        <f t="shared" si="6"/>
        <v>2.1869505453225759</v>
      </c>
      <c r="BB34" s="374">
        <f t="shared" si="7"/>
        <v>2.3110296484942712</v>
      </c>
      <c r="BC34" s="374">
        <f t="shared" si="8"/>
        <v>1.7281990778111873</v>
      </c>
      <c r="BD34" s="374">
        <f t="shared" si="9"/>
        <v>0.14877585090053946</v>
      </c>
      <c r="BE34" s="374">
        <f t="shared" si="10"/>
        <v>9.9801150628754845E-2</v>
      </c>
      <c r="BF34" s="374">
        <f t="shared" si="11"/>
        <v>0.13344571415719989</v>
      </c>
      <c r="BG34" s="374">
        <f t="shared" si="12"/>
        <v>0.16707394304550852</v>
      </c>
      <c r="BH34" s="374">
        <f t="shared" si="13"/>
        <v>0.19911473621203618</v>
      </c>
      <c r="BI34" s="374">
        <f t="shared" si="14"/>
        <v>0.13798967278018939</v>
      </c>
      <c r="BJ34" s="374">
        <f t="shared" si="15"/>
        <v>0.1410126039514937</v>
      </c>
      <c r="BK34" s="374">
        <f t="shared" si="16"/>
        <v>0.17114972730854977</v>
      </c>
      <c r="BL34" s="123">
        <f t="shared" si="17"/>
        <v>-0.89614286332533155</v>
      </c>
      <c r="BM34" s="413" t="s">
        <v>330</v>
      </c>
      <c r="BN34" s="413" t="s">
        <v>515</v>
      </c>
      <c r="BO34" s="413" t="s">
        <v>700</v>
      </c>
      <c r="BP34" s="413"/>
    </row>
    <row r="35" spans="1:68" s="412" customFormat="1" ht="102" x14ac:dyDescent="0.2">
      <c r="A35" s="412">
        <v>32</v>
      </c>
      <c r="B35" s="370">
        <v>41</v>
      </c>
      <c r="C35" s="413"/>
      <c r="D35" s="345"/>
      <c r="E35" s="345"/>
      <c r="F35" s="345">
        <v>2</v>
      </c>
      <c r="G35" s="413"/>
      <c r="H35" s="413"/>
      <c r="I35" s="345">
        <v>6031</v>
      </c>
      <c r="J35" s="413" t="s">
        <v>58</v>
      </c>
      <c r="K35" s="371">
        <v>50840381.899999999</v>
      </c>
      <c r="L35" s="371">
        <v>46164252.924999997</v>
      </c>
      <c r="M35" s="371">
        <v>58269001.424999997</v>
      </c>
      <c r="N35" s="371">
        <v>43512271.600000001</v>
      </c>
      <c r="O35" s="371">
        <v>41786049.424999997</v>
      </c>
      <c r="P35" s="371">
        <v>53241516.100000001</v>
      </c>
      <c r="Q35" s="371">
        <v>45638211.25</v>
      </c>
      <c r="R35" s="371">
        <v>50437240.850000001</v>
      </c>
      <c r="S35" s="371">
        <v>38968091.200000003</v>
      </c>
      <c r="T35" s="371">
        <v>44740273.181000002</v>
      </c>
      <c r="U35" s="371">
        <v>42549745.82</v>
      </c>
      <c r="V35" s="371">
        <v>52907377.805</v>
      </c>
      <c r="W35" s="371">
        <v>44809247.706</v>
      </c>
      <c r="X35" s="371">
        <v>46169364.931000002</v>
      </c>
      <c r="Y35" s="371">
        <v>40620294.924999997</v>
      </c>
      <c r="Z35" s="372">
        <v>87</v>
      </c>
      <c r="AA35" s="123">
        <f t="shared" si="0"/>
        <v>-0.30288328387978719</v>
      </c>
      <c r="AB35" s="345"/>
      <c r="AC35" s="371">
        <v>24386.962</v>
      </c>
      <c r="AD35" s="371">
        <v>17541.738000000001</v>
      </c>
      <c r="AE35" s="373">
        <v>20888.596000000001</v>
      </c>
      <c r="AF35" s="371">
        <v>19333.284</v>
      </c>
      <c r="AG35" s="371">
        <v>16375.005999999999</v>
      </c>
      <c r="AH35" s="371">
        <v>17319.513999999999</v>
      </c>
      <c r="AI35" s="371">
        <v>15805.352000000001</v>
      </c>
      <c r="AJ35" s="371">
        <v>18528.439999999999</v>
      </c>
      <c r="AK35" s="371">
        <v>13115.272000000001</v>
      </c>
      <c r="AL35" s="371">
        <v>17241.621999999999</v>
      </c>
      <c r="AM35" s="371">
        <v>16715.850999999999</v>
      </c>
      <c r="AN35" s="371">
        <v>19761.333999999999</v>
      </c>
      <c r="AO35" s="371">
        <v>11146.152</v>
      </c>
      <c r="AP35" s="371">
        <v>9201.8559999999998</v>
      </c>
      <c r="AQ35" s="1072">
        <v>19761.333999999999</v>
      </c>
      <c r="AR35" s="371">
        <v>8084.0829999999996</v>
      </c>
      <c r="AS35" s="123">
        <f t="shared" si="1"/>
        <v>-0.61299060022990548</v>
      </c>
      <c r="AT35" s="127">
        <v>7309.3919999999998</v>
      </c>
      <c r="AU35" s="123">
        <f t="shared" si="18"/>
        <v>-0.65007739151065969</v>
      </c>
      <c r="AV35" s="123"/>
      <c r="AW35" s="374">
        <f t="shared" si="2"/>
        <v>0.95935400516729796</v>
      </c>
      <c r="AX35" s="374">
        <f t="shared" si="3"/>
        <v>0.75997062179253283</v>
      </c>
      <c r="AY35" s="375">
        <f t="shared" si="4"/>
        <v>0.7169711335069443</v>
      </c>
      <c r="AZ35" s="374">
        <f t="shared" si="5"/>
        <v>0.88863593138630803</v>
      </c>
      <c r="BA35" s="374">
        <f t="shared" si="6"/>
        <v>0.7837546848926602</v>
      </c>
      <c r="BB35" s="374">
        <f t="shared" si="7"/>
        <v>0.65060183363185631</v>
      </c>
      <c r="BC35" s="374">
        <f t="shared" si="8"/>
        <v>0.69263678689861008</v>
      </c>
      <c r="BD35" s="374">
        <f t="shared" si="9"/>
        <v>0.7347126721346019</v>
      </c>
      <c r="BE35" s="374">
        <f t="shared" si="10"/>
        <v>0.67312878799667764</v>
      </c>
      <c r="BF35" s="374">
        <f t="shared" si="11"/>
        <v>0.77074281286785062</v>
      </c>
      <c r="BG35" s="374">
        <f t="shared" si="12"/>
        <v>0.78570861836466777</v>
      </c>
      <c r="BH35" s="374">
        <f t="shared" si="13"/>
        <v>0.74701619395442653</v>
      </c>
      <c r="BI35" s="374">
        <f t="shared" si="14"/>
        <v>0.49749337784608777</v>
      </c>
      <c r="BJ35" s="374">
        <f t="shared" si="15"/>
        <v>0.39861306360839704</v>
      </c>
      <c r="BK35" s="374">
        <f t="shared" si="16"/>
        <v>0.39803172354736421</v>
      </c>
      <c r="BL35" s="123">
        <f t="shared" si="17"/>
        <v>-0.44484274896750914</v>
      </c>
      <c r="BM35" s="413" t="s">
        <v>329</v>
      </c>
      <c r="BN35" s="413" t="s">
        <v>491</v>
      </c>
      <c r="BO35" s="413" t="s">
        <v>699</v>
      </c>
      <c r="BP35" s="413"/>
    </row>
    <row r="36" spans="1:68" s="412" customFormat="1" ht="140.25" x14ac:dyDescent="0.2">
      <c r="A36" s="412">
        <v>33</v>
      </c>
      <c r="B36" s="370">
        <v>42</v>
      </c>
      <c r="C36" s="413"/>
      <c r="D36" s="345"/>
      <c r="E36" s="345">
        <v>1384</v>
      </c>
      <c r="F36" s="345" t="s">
        <v>351</v>
      </c>
      <c r="G36" s="413" t="s">
        <v>62</v>
      </c>
      <c r="H36" s="413" t="s">
        <v>9</v>
      </c>
      <c r="I36" s="345">
        <v>1573</v>
      </c>
      <c r="J36" s="413" t="s">
        <v>61</v>
      </c>
      <c r="K36" s="371">
        <v>18323941.151000001</v>
      </c>
      <c r="L36" s="371">
        <v>21306616.299999997</v>
      </c>
      <c r="M36" s="371">
        <v>21188527.899999999</v>
      </c>
      <c r="N36" s="371">
        <v>19100697.274999999</v>
      </c>
      <c r="O36" s="371">
        <v>22601769.675000001</v>
      </c>
      <c r="P36" s="371">
        <v>19375059.149999999</v>
      </c>
      <c r="Q36" s="371">
        <v>19193673.899999999</v>
      </c>
      <c r="R36" s="371">
        <v>18828039.5</v>
      </c>
      <c r="S36" s="371">
        <v>18255207.001000002</v>
      </c>
      <c r="T36" s="371">
        <v>14511641.682999998</v>
      </c>
      <c r="U36" s="371">
        <v>17255751.778000001</v>
      </c>
      <c r="V36" s="371">
        <v>16303456.318</v>
      </c>
      <c r="W36" s="371">
        <v>13821870.346999999</v>
      </c>
      <c r="X36" s="371">
        <v>9510387.6970000006</v>
      </c>
      <c r="Y36" s="371">
        <v>9668046.1779999994</v>
      </c>
      <c r="Z36" s="372">
        <v>40</v>
      </c>
      <c r="AA36" s="123">
        <f t="shared" si="0"/>
        <v>-0.54371317235304484</v>
      </c>
      <c r="AB36" s="345"/>
      <c r="AC36" s="371">
        <v>18101.644</v>
      </c>
      <c r="AD36" s="371">
        <v>23388.49</v>
      </c>
      <c r="AE36" s="373">
        <v>22713.133999999998</v>
      </c>
      <c r="AF36" s="371">
        <v>20595.584000000003</v>
      </c>
      <c r="AG36" s="371">
        <v>30529.165000000001</v>
      </c>
      <c r="AH36" s="371">
        <v>23422.429</v>
      </c>
      <c r="AI36" s="371">
        <v>21182.235000000001</v>
      </c>
      <c r="AJ36" s="371">
        <v>19820.913</v>
      </c>
      <c r="AK36" s="371">
        <v>20010.422999999999</v>
      </c>
      <c r="AL36" s="371">
        <v>15158.662</v>
      </c>
      <c r="AM36" s="371">
        <v>18009.419000000002</v>
      </c>
      <c r="AN36" s="371">
        <v>18316.11</v>
      </c>
      <c r="AO36" s="371">
        <v>7428.1959999999999</v>
      </c>
      <c r="AP36" s="371">
        <v>4603.71</v>
      </c>
      <c r="AQ36" s="1072">
        <f>SUM(6748.897+11567.213)</f>
        <v>18316.11</v>
      </c>
      <c r="AR36" s="371">
        <v>4323.857</v>
      </c>
      <c r="AS36" s="123">
        <f t="shared" si="1"/>
        <v>-0.80963186322063696</v>
      </c>
      <c r="AT36" s="127">
        <v>1804.0450000000001</v>
      </c>
      <c r="AU36" s="123">
        <f t="shared" si="18"/>
        <v>-0.92057260790166617</v>
      </c>
      <c r="AV36" s="123"/>
      <c r="AW36" s="374">
        <f t="shared" ref="AW36:AW67" si="19">IF(K36=0,0,AC36*2000/K36)</f>
        <v>1.9757369717389788</v>
      </c>
      <c r="AX36" s="374">
        <f t="shared" ref="AX36:AX67" si="20">IF(L36=0,0,AD36*2000/L36)</f>
        <v>2.1954203962456491</v>
      </c>
      <c r="AY36" s="375">
        <f t="shared" ref="AY36:AY67" si="21">IF(M36=0,0,AE36*2000/M36)</f>
        <v>2.1439086384099388</v>
      </c>
      <c r="AZ36" s="374">
        <f t="shared" ref="AZ36:AZ67" si="22">IF(N36=0,0,AF36*2000/N36)</f>
        <v>2.1565269271040268</v>
      </c>
      <c r="BA36" s="374">
        <f t="shared" ref="BA36:BA67" si="23">IF(O36=0,0,AG36*2000/O36)</f>
        <v>2.7014844801085247</v>
      </c>
      <c r="BB36" s="374">
        <f t="shared" ref="BB36:BB67" si="24">IF(P36=0,0,AH36*2000/P36)</f>
        <v>2.4177917412964391</v>
      </c>
      <c r="BC36" s="374">
        <f t="shared" ref="BC36:BC67" si="25">IF(Q36=0,0,AI36*2000/Q36)</f>
        <v>2.2072100537250456</v>
      </c>
      <c r="BD36" s="374">
        <f t="shared" ref="BD36:BD67" si="26">IF(R36=0,0,AJ36*2000/R36)</f>
        <v>2.1054675395173246</v>
      </c>
      <c r="BE36" s="374">
        <f t="shared" ref="BE36:BE67" si="27">IF(S36=0,0,AK36*2000/S36)</f>
        <v>2.192297572840872</v>
      </c>
      <c r="BF36" s="374">
        <f t="shared" ref="BF36:BF67" si="28">IF(T36=0,0,AL36*2000/T36)</f>
        <v>2.0891725872418649</v>
      </c>
      <c r="BG36" s="374">
        <f t="shared" ref="BG36:BG67" si="29">IF(U36=0,0,AM36*2000/U36)</f>
        <v>2.0873525803681154</v>
      </c>
      <c r="BH36" s="374">
        <f t="shared" ref="BH36:BH67" si="30">IF(V36=0,0,AN36*2000/V36)</f>
        <v>2.2468990185569311</v>
      </c>
      <c r="BI36" s="374">
        <f t="shared" ref="BI36:BI67" si="31">IF(W36=0,0,AO36*2000/W36)</f>
        <v>1.0748467195124964</v>
      </c>
      <c r="BJ36" s="374">
        <f t="shared" ref="BJ36:BJ67" si="32">IF(X36=0,0,AP36*2000/X36)</f>
        <v>0.9681434967056527</v>
      </c>
      <c r="BK36" s="374">
        <f t="shared" ref="BK36:BK67" si="33">IF(Y36=0,0,AR36*2000/Y36)</f>
        <v>0.8944634562956677</v>
      </c>
      <c r="BL36" s="123">
        <f t="shared" si="17"/>
        <v>-0.58278844523941109</v>
      </c>
      <c r="BM36" s="413"/>
      <c r="BN36" s="413" t="s">
        <v>493</v>
      </c>
      <c r="BO36" s="413" t="s">
        <v>701</v>
      </c>
      <c r="BP36" s="413" t="s">
        <v>492</v>
      </c>
    </row>
    <row r="37" spans="1:68" s="412" customFormat="1" ht="114.75" x14ac:dyDescent="0.2">
      <c r="A37" s="412">
        <v>34</v>
      </c>
      <c r="B37" s="370">
        <v>43</v>
      </c>
      <c r="C37" s="413"/>
      <c r="D37" s="345"/>
      <c r="E37" s="345">
        <v>6018</v>
      </c>
      <c r="F37" s="345">
        <v>2</v>
      </c>
      <c r="G37" s="413" t="s">
        <v>264</v>
      </c>
      <c r="H37" s="413" t="s">
        <v>9</v>
      </c>
      <c r="I37" s="345">
        <v>2840</v>
      </c>
      <c r="J37" s="413" t="s">
        <v>263</v>
      </c>
      <c r="K37" s="371">
        <v>45508819.875</v>
      </c>
      <c r="L37" s="371">
        <v>41652715.475000001</v>
      </c>
      <c r="M37" s="371">
        <v>34859948.950000003</v>
      </c>
      <c r="N37" s="371">
        <v>48254883.924999997</v>
      </c>
      <c r="O37" s="371">
        <v>42149046.674999997</v>
      </c>
      <c r="P37" s="371">
        <v>35725527.674999997</v>
      </c>
      <c r="Q37" s="371">
        <v>45529586.475000001</v>
      </c>
      <c r="R37" s="371">
        <v>37734310.299999997</v>
      </c>
      <c r="S37" s="371">
        <v>42991629.318999998</v>
      </c>
      <c r="T37" s="371">
        <v>43862453.158</v>
      </c>
      <c r="U37" s="371">
        <v>44237244.262000002</v>
      </c>
      <c r="V37" s="371">
        <v>42907717.075999998</v>
      </c>
      <c r="W37" s="371">
        <v>32436811.434999999</v>
      </c>
      <c r="X37" s="371">
        <v>37767156.340999998</v>
      </c>
      <c r="Y37" s="371">
        <v>32985030.899999999</v>
      </c>
      <c r="Z37" s="372">
        <v>61</v>
      </c>
      <c r="AA37" s="123">
        <f t="shared" si="0"/>
        <v>-5.3784302802313895E-2</v>
      </c>
      <c r="AB37" s="345"/>
      <c r="AC37" s="371">
        <v>14850.423000000001</v>
      </c>
      <c r="AD37" s="371">
        <v>13106.455</v>
      </c>
      <c r="AE37" s="373">
        <v>12918.1</v>
      </c>
      <c r="AF37" s="371">
        <v>14959.754999999999</v>
      </c>
      <c r="AG37" s="371">
        <v>11545.53</v>
      </c>
      <c r="AH37" s="371">
        <v>3666.6790000000001</v>
      </c>
      <c r="AI37" s="371">
        <v>3946.5439999999999</v>
      </c>
      <c r="AJ37" s="371">
        <v>2451.799</v>
      </c>
      <c r="AK37" s="371">
        <v>2713.3609999999999</v>
      </c>
      <c r="AL37" s="371">
        <v>1724.598</v>
      </c>
      <c r="AM37" s="371">
        <v>1710.252</v>
      </c>
      <c r="AN37" s="371">
        <v>2000.2760000000001</v>
      </c>
      <c r="AO37" s="371">
        <v>1496.6310000000001</v>
      </c>
      <c r="AP37" s="371">
        <v>2197.7220000000002</v>
      </c>
      <c r="AQ37" s="1072">
        <v>2000.2760000000001</v>
      </c>
      <c r="AR37" s="371">
        <v>2102.7109999999998</v>
      </c>
      <c r="AS37" s="123">
        <f t="shared" si="1"/>
        <v>-0.83722753346080314</v>
      </c>
      <c r="AT37" s="127">
        <v>2656.8319999999999</v>
      </c>
      <c r="AU37" s="123">
        <f t="shared" si="18"/>
        <v>-0.79433260309178588</v>
      </c>
      <c r="AV37" s="123"/>
      <c r="AW37" s="374">
        <f t="shared" si="19"/>
        <v>0.65263933632161675</v>
      </c>
      <c r="AX37" s="374">
        <f t="shared" si="20"/>
        <v>0.62932055452022118</v>
      </c>
      <c r="AY37" s="375">
        <f t="shared" si="21"/>
        <v>0.74114279504703628</v>
      </c>
      <c r="AZ37" s="374">
        <f t="shared" si="22"/>
        <v>0.62003071122297804</v>
      </c>
      <c r="BA37" s="374">
        <f t="shared" si="23"/>
        <v>0.54784299578704532</v>
      </c>
      <c r="BB37" s="374">
        <f t="shared" si="24"/>
        <v>0.20526941034188659</v>
      </c>
      <c r="BC37" s="374">
        <f t="shared" si="25"/>
        <v>0.17336173269076458</v>
      </c>
      <c r="BD37" s="374">
        <f t="shared" si="26"/>
        <v>0.12995064600398964</v>
      </c>
      <c r="BE37" s="374">
        <f t="shared" si="27"/>
        <v>0.12622740952043143</v>
      </c>
      <c r="BF37" s="374">
        <f t="shared" si="28"/>
        <v>7.8636641402053162E-2</v>
      </c>
      <c r="BG37" s="374">
        <f t="shared" si="29"/>
        <v>7.7321814617151208E-2</v>
      </c>
      <c r="BH37" s="374">
        <f t="shared" si="30"/>
        <v>9.3236188560534464E-2</v>
      </c>
      <c r="BI37" s="374">
        <f t="shared" si="31"/>
        <v>9.2279785452962476E-2</v>
      </c>
      <c r="BJ37" s="374">
        <f t="shared" si="32"/>
        <v>0.11638270989516648</v>
      </c>
      <c r="BK37" s="374">
        <f t="shared" si="33"/>
        <v>0.12749486313199118</v>
      </c>
      <c r="BL37" s="123">
        <f t="shared" si="17"/>
        <v>-0.82797530518542006</v>
      </c>
      <c r="BM37" s="413" t="s">
        <v>376</v>
      </c>
      <c r="BN37" s="413" t="s">
        <v>494</v>
      </c>
      <c r="BO37" s="413" t="s">
        <v>702</v>
      </c>
      <c r="BP37" s="413"/>
    </row>
    <row r="38" spans="1:68" s="412" customFormat="1" ht="114.75" x14ac:dyDescent="0.2">
      <c r="A38" s="412">
        <v>35</v>
      </c>
      <c r="B38" s="370">
        <v>44</v>
      </c>
      <c r="C38" s="413"/>
      <c r="D38" s="345"/>
      <c r="E38" s="345">
        <v>6041</v>
      </c>
      <c r="F38" s="345">
        <v>1</v>
      </c>
      <c r="G38" s="413" t="s">
        <v>270</v>
      </c>
      <c r="H38" s="413" t="s">
        <v>9</v>
      </c>
      <c r="I38" s="345">
        <v>2850</v>
      </c>
      <c r="J38" s="413" t="s">
        <v>269</v>
      </c>
      <c r="K38" s="371">
        <v>21402823.125</v>
      </c>
      <c r="L38" s="371">
        <v>21961439.5</v>
      </c>
      <c r="M38" s="371">
        <v>22549559.100000001</v>
      </c>
      <c r="N38" s="371">
        <v>19600617.100000001</v>
      </c>
      <c r="O38" s="371">
        <v>13256730.824999999</v>
      </c>
      <c r="P38" s="371">
        <v>20888540.649999999</v>
      </c>
      <c r="Q38" s="371">
        <v>21353286.199999999</v>
      </c>
      <c r="R38" s="371">
        <v>21486710.046999998</v>
      </c>
      <c r="S38" s="371">
        <v>21775904.693999998</v>
      </c>
      <c r="T38" s="371">
        <v>17036835.885000002</v>
      </c>
      <c r="U38" s="371">
        <v>21450632.706999999</v>
      </c>
      <c r="V38" s="371">
        <v>18578810.691</v>
      </c>
      <c r="W38" s="371">
        <v>18208960.067000002</v>
      </c>
      <c r="X38" s="371">
        <v>14456056.759</v>
      </c>
      <c r="Y38" s="371">
        <v>17250521.399999999</v>
      </c>
      <c r="Z38" s="372">
        <v>61</v>
      </c>
      <c r="AA38" s="123">
        <f t="shared" si="0"/>
        <v>-0.23499518001662403</v>
      </c>
      <c r="AB38" s="345"/>
      <c r="AC38" s="371">
        <v>16299.525</v>
      </c>
      <c r="AD38" s="371">
        <v>18588.843000000001</v>
      </c>
      <c r="AE38" s="373">
        <v>19032.208999999999</v>
      </c>
      <c r="AF38" s="371">
        <v>21066.079000000002</v>
      </c>
      <c r="AG38" s="371">
        <v>11527.028</v>
      </c>
      <c r="AH38" s="371">
        <v>20677.488000000001</v>
      </c>
      <c r="AI38" s="371">
        <v>15707.263000000001</v>
      </c>
      <c r="AJ38" s="371">
        <v>15688.767</v>
      </c>
      <c r="AK38" s="371">
        <v>17172.365000000002</v>
      </c>
      <c r="AL38" s="371">
        <v>4978.491</v>
      </c>
      <c r="AM38" s="371">
        <v>2327.873</v>
      </c>
      <c r="AN38" s="371">
        <v>1454.8789999999999</v>
      </c>
      <c r="AO38" s="371">
        <v>1051.2180000000001</v>
      </c>
      <c r="AP38" s="371">
        <v>757.702</v>
      </c>
      <c r="AQ38" s="1072">
        <v>1454.8789999999999</v>
      </c>
      <c r="AR38" s="371">
        <v>909.11300000000006</v>
      </c>
      <c r="AS38" s="123">
        <f t="shared" si="1"/>
        <v>-0.9522329226208055</v>
      </c>
      <c r="AT38" s="127">
        <v>485.8</v>
      </c>
      <c r="AU38" s="123">
        <f t="shared" si="18"/>
        <v>-0.9744748494512645</v>
      </c>
      <c r="AV38" s="123"/>
      <c r="AW38" s="374">
        <f t="shared" si="19"/>
        <v>1.5231191609448018</v>
      </c>
      <c r="AX38" s="374">
        <f t="shared" si="20"/>
        <v>1.6928619820208051</v>
      </c>
      <c r="AY38" s="375">
        <f t="shared" si="21"/>
        <v>1.6880338028427349</v>
      </c>
      <c r="AZ38" s="374">
        <f t="shared" si="22"/>
        <v>2.1495322205952383</v>
      </c>
      <c r="BA38" s="374">
        <f t="shared" si="23"/>
        <v>1.7390453426514376</v>
      </c>
      <c r="BB38" s="374">
        <f t="shared" si="24"/>
        <v>1.9797924945034397</v>
      </c>
      <c r="BC38" s="374">
        <f t="shared" si="25"/>
        <v>1.4711799254580309</v>
      </c>
      <c r="BD38" s="374">
        <f t="shared" si="26"/>
        <v>1.4603228661514409</v>
      </c>
      <c r="BE38" s="374">
        <f t="shared" si="27"/>
        <v>1.5771895809896312</v>
      </c>
      <c r="BF38" s="374">
        <f t="shared" si="28"/>
        <v>0.58443845249261195</v>
      </c>
      <c r="BG38" s="374">
        <f t="shared" si="29"/>
        <v>0.21704469344070618</v>
      </c>
      <c r="BH38" s="374">
        <f t="shared" si="30"/>
        <v>0.1566170218532639</v>
      </c>
      <c r="BI38" s="374">
        <f t="shared" si="31"/>
        <v>0.11546161847047121</v>
      </c>
      <c r="BJ38" s="374">
        <f t="shared" si="32"/>
        <v>0.10482831004772759</v>
      </c>
      <c r="BK38" s="374">
        <f t="shared" si="33"/>
        <v>0.10540121993066251</v>
      </c>
      <c r="BL38" s="123">
        <f t="shared" si="17"/>
        <v>-0.93755976938781593</v>
      </c>
      <c r="BM38" s="413" t="s">
        <v>322</v>
      </c>
      <c r="BN38" s="413" t="s">
        <v>495</v>
      </c>
      <c r="BO38" s="413" t="s">
        <v>704</v>
      </c>
      <c r="BP38" s="413"/>
    </row>
    <row r="39" spans="1:68" s="412" customFormat="1" ht="114.75" x14ac:dyDescent="0.2">
      <c r="A39" s="412">
        <v>36</v>
      </c>
      <c r="B39" s="370">
        <v>45</v>
      </c>
      <c r="C39" s="413"/>
      <c r="D39" s="345"/>
      <c r="E39" s="411"/>
      <c r="F39" s="345">
        <v>2</v>
      </c>
      <c r="G39" s="411"/>
      <c r="H39" s="411"/>
      <c r="I39" s="345">
        <v>3947</v>
      </c>
      <c r="J39" s="413" t="s">
        <v>271</v>
      </c>
      <c r="K39" s="371">
        <v>41527366.174999997</v>
      </c>
      <c r="L39" s="371">
        <v>34206533.700000003</v>
      </c>
      <c r="M39" s="371">
        <v>39145381.174999997</v>
      </c>
      <c r="N39" s="371">
        <v>35915896.725000001</v>
      </c>
      <c r="O39" s="371">
        <v>38430055.725000001</v>
      </c>
      <c r="P39" s="371">
        <v>37098929.274999999</v>
      </c>
      <c r="Q39" s="371">
        <v>41104151.399999999</v>
      </c>
      <c r="R39" s="371">
        <v>39166833.864</v>
      </c>
      <c r="S39" s="371">
        <v>30482959.651999999</v>
      </c>
      <c r="T39" s="371">
        <v>32592287.787999999</v>
      </c>
      <c r="U39" s="371">
        <v>35224440.522</v>
      </c>
      <c r="V39" s="371">
        <v>37745071.581</v>
      </c>
      <c r="W39" s="371">
        <v>27631200.02</v>
      </c>
      <c r="X39" s="371">
        <v>36348692.909999996</v>
      </c>
      <c r="Y39" s="371">
        <v>35123859.075999998</v>
      </c>
      <c r="Z39" s="372">
        <v>80.666666666666671</v>
      </c>
      <c r="AA39" s="123">
        <f t="shared" si="0"/>
        <v>-0.10273299118028066</v>
      </c>
      <c r="AB39" s="345"/>
      <c r="AC39" s="371">
        <v>22351.655999999999</v>
      </c>
      <c r="AD39" s="371">
        <v>18793.73</v>
      </c>
      <c r="AE39" s="373">
        <v>21478.115000000002</v>
      </c>
      <c r="AF39" s="371">
        <v>19296.275000000001</v>
      </c>
      <c r="AG39" s="371">
        <v>20394.723000000002</v>
      </c>
      <c r="AH39" s="371">
        <v>19656.643</v>
      </c>
      <c r="AI39" s="371">
        <v>22075.249</v>
      </c>
      <c r="AJ39" s="371">
        <v>20123.151999999998</v>
      </c>
      <c r="AK39" s="371">
        <v>11626.633</v>
      </c>
      <c r="AL39" s="371">
        <v>1304.5889999999999</v>
      </c>
      <c r="AM39" s="371">
        <v>1876.0170000000001</v>
      </c>
      <c r="AN39" s="371">
        <v>2396.13</v>
      </c>
      <c r="AO39" s="371">
        <v>1828.0360000000001</v>
      </c>
      <c r="AP39" s="371">
        <v>1734.575</v>
      </c>
      <c r="AQ39" s="1072">
        <v>2396.13</v>
      </c>
      <c r="AR39" s="371">
        <v>1741.6880000000001</v>
      </c>
      <c r="AS39" s="123">
        <f t="shared" si="1"/>
        <v>-0.91890871242657945</v>
      </c>
      <c r="AT39" s="127">
        <v>771.19200000000001</v>
      </c>
      <c r="AU39" s="123">
        <f t="shared" si="18"/>
        <v>-0.96409405573999396</v>
      </c>
      <c r="AV39" s="123"/>
      <c r="AW39" s="374">
        <f t="shared" si="19"/>
        <v>1.0764783832332705</v>
      </c>
      <c r="AX39" s="374">
        <f t="shared" si="20"/>
        <v>1.0988386116421962</v>
      </c>
      <c r="AY39" s="375">
        <f t="shared" si="21"/>
        <v>1.0973511742793753</v>
      </c>
      <c r="AZ39" s="374">
        <f t="shared" si="22"/>
        <v>1.0745255866920025</v>
      </c>
      <c r="BA39" s="374">
        <f t="shared" si="23"/>
        <v>1.0613944016080399</v>
      </c>
      <c r="BB39" s="374">
        <f t="shared" si="24"/>
        <v>1.059687887717347</v>
      </c>
      <c r="BC39" s="374">
        <f t="shared" si="25"/>
        <v>1.0741128692903754</v>
      </c>
      <c r="BD39" s="374">
        <f t="shared" si="26"/>
        <v>1.0275608219890398</v>
      </c>
      <c r="BE39" s="374">
        <f t="shared" si="27"/>
        <v>0.76282835608695054</v>
      </c>
      <c r="BF39" s="374">
        <f t="shared" si="28"/>
        <v>8.0055073671774002E-2</v>
      </c>
      <c r="BG39" s="374">
        <f t="shared" si="29"/>
        <v>0.10651791609455388</v>
      </c>
      <c r="BH39" s="374">
        <f t="shared" si="30"/>
        <v>0.12696386042654409</v>
      </c>
      <c r="BI39" s="374">
        <f t="shared" si="31"/>
        <v>0.13231680120131098</v>
      </c>
      <c r="BJ39" s="374">
        <f t="shared" si="32"/>
        <v>9.5440845936047181E-2</v>
      </c>
      <c r="BK39" s="374">
        <f t="shared" si="33"/>
        <v>9.9174068329529824E-2</v>
      </c>
      <c r="BL39" s="123">
        <f t="shared" si="17"/>
        <v>-0.9096241288531387</v>
      </c>
      <c r="BM39" s="413" t="s">
        <v>331</v>
      </c>
      <c r="BN39" s="413" t="s">
        <v>516</v>
      </c>
      <c r="BO39" s="413" t="s">
        <v>703</v>
      </c>
      <c r="BP39" s="413"/>
    </row>
    <row r="40" spans="1:68" s="412" customFormat="1" ht="63.75" x14ac:dyDescent="0.2">
      <c r="A40" s="412">
        <v>37</v>
      </c>
      <c r="B40" s="370">
        <v>46</v>
      </c>
      <c r="C40" s="413" t="s">
        <v>65</v>
      </c>
      <c r="D40" s="345">
        <v>23</v>
      </c>
      <c r="E40" s="345">
        <v>1507</v>
      </c>
      <c r="F40" s="345">
        <v>4</v>
      </c>
      <c r="G40" s="413" t="s">
        <v>64</v>
      </c>
      <c r="H40" s="413" t="s">
        <v>40</v>
      </c>
      <c r="I40" s="345">
        <v>3809</v>
      </c>
      <c r="J40" s="413" t="s">
        <v>63</v>
      </c>
      <c r="K40" s="371">
        <v>14349809.34</v>
      </c>
      <c r="L40" s="371">
        <v>6211210.3540000003</v>
      </c>
      <c r="M40" s="371">
        <v>3446150.102</v>
      </c>
      <c r="N40" s="371">
        <v>10027948.606000001</v>
      </c>
      <c r="O40" s="371">
        <v>4943087.9409999996</v>
      </c>
      <c r="P40" s="371">
        <v>6382955.2029999997</v>
      </c>
      <c r="Q40" s="371">
        <v>577749.16399999999</v>
      </c>
      <c r="R40" s="371">
        <v>3212458.0120000001</v>
      </c>
      <c r="S40" s="371">
        <v>1559476.3489999999</v>
      </c>
      <c r="T40" s="371">
        <v>2229756.2089999998</v>
      </c>
      <c r="U40" s="371">
        <v>1571448.2069999999</v>
      </c>
      <c r="V40" s="371">
        <v>769111.36600000004</v>
      </c>
      <c r="W40" s="371">
        <v>503709.47</v>
      </c>
      <c r="X40" s="371">
        <v>1869915.673</v>
      </c>
      <c r="Y40" s="371">
        <v>2204675.41</v>
      </c>
      <c r="Z40" s="372">
        <v>78</v>
      </c>
      <c r="AA40" s="123">
        <f t="shared" si="0"/>
        <v>-0.36024974399098297</v>
      </c>
      <c r="AB40" s="345"/>
      <c r="AC40" s="371">
        <v>4678.0110000000004</v>
      </c>
      <c r="AD40" s="371">
        <v>2002.7370000000001</v>
      </c>
      <c r="AE40" s="373">
        <v>1158.886</v>
      </c>
      <c r="AF40" s="371">
        <v>3226.6689999999999</v>
      </c>
      <c r="AG40" s="371">
        <v>1569.6130000000001</v>
      </c>
      <c r="AH40" s="371">
        <v>1992.1030000000001</v>
      </c>
      <c r="AI40" s="371">
        <v>170.59399999999999</v>
      </c>
      <c r="AJ40" s="371">
        <v>1050.2429999999999</v>
      </c>
      <c r="AK40" s="371">
        <v>574.83000000000004</v>
      </c>
      <c r="AL40" s="371">
        <v>756.61900000000003</v>
      </c>
      <c r="AM40" s="371">
        <v>556.71699999999998</v>
      </c>
      <c r="AN40" s="371">
        <v>283.88099999999997</v>
      </c>
      <c r="AO40" s="371">
        <v>186.07900000000001</v>
      </c>
      <c r="AP40" s="371">
        <v>667.80799999999999</v>
      </c>
      <c r="AQ40" s="1088"/>
      <c r="AR40" s="371">
        <v>689.16</v>
      </c>
      <c r="AS40" s="123">
        <f t="shared" si="1"/>
        <v>-0.40532545910469192</v>
      </c>
      <c r="AT40" s="127">
        <v>1340.2850000000001</v>
      </c>
      <c r="AU40" s="123">
        <f t="shared" si="18"/>
        <v>0.15652876987037562</v>
      </c>
      <c r="AV40" s="123"/>
      <c r="AW40" s="374">
        <f t="shared" si="19"/>
        <v>0.65199625850917409</v>
      </c>
      <c r="AX40" s="374">
        <f t="shared" si="20"/>
        <v>0.64487817538178971</v>
      </c>
      <c r="AY40" s="375">
        <f t="shared" si="21"/>
        <v>0.67256849858480139</v>
      </c>
      <c r="AZ40" s="374">
        <f t="shared" si="22"/>
        <v>0.64353520880021142</v>
      </c>
      <c r="BA40" s="374">
        <f t="shared" si="23"/>
        <v>0.63507387233837609</v>
      </c>
      <c r="BB40" s="374">
        <f t="shared" si="24"/>
        <v>0.62419457340502982</v>
      </c>
      <c r="BC40" s="374">
        <f t="shared" si="25"/>
        <v>0.59054693846341944</v>
      </c>
      <c r="BD40" s="374">
        <f t="shared" si="26"/>
        <v>0.65385632813058536</v>
      </c>
      <c r="BE40" s="374">
        <f t="shared" si="27"/>
        <v>0.73720900014752322</v>
      </c>
      <c r="BF40" s="374">
        <f t="shared" si="28"/>
        <v>0.6786562557341892</v>
      </c>
      <c r="BG40" s="374">
        <f t="shared" si="29"/>
        <v>0.70854005562526312</v>
      </c>
      <c r="BH40" s="374">
        <f t="shared" si="30"/>
        <v>0.73820518730963591</v>
      </c>
      <c r="BI40" s="374">
        <f t="shared" si="31"/>
        <v>0.73883463020856055</v>
      </c>
      <c r="BJ40" s="374">
        <f t="shared" si="32"/>
        <v>0.71426536462855783</v>
      </c>
      <c r="BK40" s="374">
        <f t="shared" si="33"/>
        <v>0.62518046590813103</v>
      </c>
      <c r="BL40" s="123">
        <f t="shared" si="17"/>
        <v>-7.0458299454082135E-2</v>
      </c>
      <c r="BM40" s="413"/>
      <c r="BN40" s="413" t="s">
        <v>517</v>
      </c>
      <c r="BO40" s="413" t="s">
        <v>706</v>
      </c>
      <c r="BP40" s="226" t="s">
        <v>705</v>
      </c>
    </row>
    <row r="41" spans="1:68" s="412" customFormat="1" ht="102" x14ac:dyDescent="0.2">
      <c r="A41" s="412">
        <v>38</v>
      </c>
      <c r="B41" s="370">
        <v>47</v>
      </c>
      <c r="C41" s="413" t="s">
        <v>18</v>
      </c>
      <c r="D41" s="345">
        <v>24</v>
      </c>
      <c r="E41" s="345">
        <v>602</v>
      </c>
      <c r="F41" s="345">
        <v>2</v>
      </c>
      <c r="G41" s="413" t="s">
        <v>17</v>
      </c>
      <c r="H41" s="413" t="s">
        <v>9</v>
      </c>
      <c r="I41" s="345">
        <v>3405</v>
      </c>
      <c r="J41" s="413" t="s">
        <v>19</v>
      </c>
      <c r="K41" s="371">
        <v>41179260.174999997</v>
      </c>
      <c r="L41" s="371">
        <v>51466296.774999999</v>
      </c>
      <c r="M41" s="371">
        <v>35560729.450000003</v>
      </c>
      <c r="N41" s="371">
        <v>43585260.200000003</v>
      </c>
      <c r="O41" s="371">
        <v>37807777.174999997</v>
      </c>
      <c r="P41" s="371">
        <v>43814759.600000001</v>
      </c>
      <c r="Q41" s="371">
        <v>39027526.5</v>
      </c>
      <c r="R41" s="371">
        <v>46944987.575000003</v>
      </c>
      <c r="S41" s="371">
        <v>36535383.964000002</v>
      </c>
      <c r="T41" s="371">
        <v>38837685.722999997</v>
      </c>
      <c r="U41" s="371">
        <v>28951815.942000002</v>
      </c>
      <c r="V41" s="371">
        <v>31941291.963</v>
      </c>
      <c r="W41" s="371">
        <v>25593204.032000002</v>
      </c>
      <c r="X41" s="371">
        <v>28769557.510000002</v>
      </c>
      <c r="Y41" s="371">
        <v>26042087.039999999</v>
      </c>
      <c r="Z41" s="372">
        <v>75.666666666666671</v>
      </c>
      <c r="AA41" s="123">
        <f t="shared" si="0"/>
        <v>-0.2676728671548666</v>
      </c>
      <c r="AB41" s="345"/>
      <c r="AC41" s="371">
        <v>21234.684000000001</v>
      </c>
      <c r="AD41" s="371">
        <v>26530.444</v>
      </c>
      <c r="AE41" s="373">
        <v>19498.153999999999</v>
      </c>
      <c r="AF41" s="371">
        <v>22614.174999999999</v>
      </c>
      <c r="AG41" s="371">
        <v>20146.821</v>
      </c>
      <c r="AH41" s="371">
        <v>22822.111000000001</v>
      </c>
      <c r="AI41" s="371">
        <v>19969.108</v>
      </c>
      <c r="AJ41" s="371">
        <v>24717.822</v>
      </c>
      <c r="AK41" s="371">
        <v>18729.659</v>
      </c>
      <c r="AL41" s="371">
        <v>20293.338</v>
      </c>
      <c r="AM41" s="371">
        <v>719.90200000000004</v>
      </c>
      <c r="AN41" s="371">
        <v>1505.538</v>
      </c>
      <c r="AO41" s="371">
        <v>1301.278</v>
      </c>
      <c r="AP41" s="371">
        <v>1481.268</v>
      </c>
      <c r="AQ41" s="1072">
        <v>1505.538</v>
      </c>
      <c r="AR41" s="371">
        <v>1475.1869999999999</v>
      </c>
      <c r="AS41" s="123">
        <f t="shared" si="1"/>
        <v>-0.92434222234576657</v>
      </c>
      <c r="AT41" s="127">
        <v>1642.519</v>
      </c>
      <c r="AU41" s="123">
        <f t="shared" si="18"/>
        <v>-0.91576028171692558</v>
      </c>
      <c r="AV41" s="123"/>
      <c r="AW41" s="374">
        <f t="shared" si="19"/>
        <v>1.0313290675820161</v>
      </c>
      <c r="AX41" s="374">
        <f t="shared" si="20"/>
        <v>1.0309832127998488</v>
      </c>
      <c r="AY41" s="375">
        <f t="shared" si="21"/>
        <v>1.0966115882080141</v>
      </c>
      <c r="AZ41" s="374">
        <f t="shared" si="22"/>
        <v>1.0376982904876635</v>
      </c>
      <c r="BA41" s="374">
        <f t="shared" si="23"/>
        <v>1.0657500919319784</v>
      </c>
      <c r="BB41" s="374">
        <f t="shared" si="24"/>
        <v>1.0417544776395395</v>
      </c>
      <c r="BC41" s="374">
        <f t="shared" si="25"/>
        <v>1.0233345431204819</v>
      </c>
      <c r="BD41" s="374">
        <f t="shared" si="26"/>
        <v>1.0530547893110183</v>
      </c>
      <c r="BE41" s="374">
        <f t="shared" si="27"/>
        <v>1.0252887457515265</v>
      </c>
      <c r="BF41" s="374">
        <f t="shared" si="28"/>
        <v>1.0450333289546199</v>
      </c>
      <c r="BG41" s="374">
        <f t="shared" si="29"/>
        <v>4.973104287773867E-2</v>
      </c>
      <c r="BH41" s="374">
        <f t="shared" si="30"/>
        <v>9.4269073507983206E-2</v>
      </c>
      <c r="BI41" s="374">
        <f t="shared" si="31"/>
        <v>0.10168933896459158</v>
      </c>
      <c r="BJ41" s="374">
        <f t="shared" si="32"/>
        <v>0.10297468075309302</v>
      </c>
      <c r="BK41" s="374">
        <f t="shared" si="33"/>
        <v>0.11329253279386936</v>
      </c>
      <c r="BL41" s="123">
        <f t="shared" si="17"/>
        <v>-0.89668855042923445</v>
      </c>
      <c r="BM41" s="413" t="s">
        <v>321</v>
      </c>
      <c r="BN41" s="413" t="s">
        <v>518</v>
      </c>
      <c r="BO41" s="413" t="s">
        <v>710</v>
      </c>
      <c r="BP41" s="1101" t="s">
        <v>707</v>
      </c>
    </row>
    <row r="42" spans="1:68" s="412" customFormat="1" ht="102" x14ac:dyDescent="0.2">
      <c r="A42" s="412">
        <v>39</v>
      </c>
      <c r="B42" s="370">
        <v>48</v>
      </c>
      <c r="C42" s="413"/>
      <c r="D42" s="345"/>
      <c r="E42" s="345"/>
      <c r="F42" s="345">
        <v>1</v>
      </c>
      <c r="G42" s="413"/>
      <c r="H42" s="413"/>
      <c r="I42" s="345">
        <v>3407</v>
      </c>
      <c r="J42" s="413" t="s">
        <v>16</v>
      </c>
      <c r="K42" s="371">
        <v>52812533.625</v>
      </c>
      <c r="L42" s="371">
        <v>38796729.975000001</v>
      </c>
      <c r="M42" s="371">
        <v>38259355.25</v>
      </c>
      <c r="N42" s="371">
        <v>35838631.350000001</v>
      </c>
      <c r="O42" s="371">
        <v>38946569.799999997</v>
      </c>
      <c r="P42" s="371">
        <v>35473163.950000003</v>
      </c>
      <c r="Q42" s="371">
        <v>39865595.850000001</v>
      </c>
      <c r="R42" s="371">
        <v>32053636.425000001</v>
      </c>
      <c r="S42" s="371">
        <v>39789804.342</v>
      </c>
      <c r="T42" s="371">
        <v>28030942.493000001</v>
      </c>
      <c r="U42" s="371">
        <v>32741504.778000001</v>
      </c>
      <c r="V42" s="371">
        <v>32487812.68</v>
      </c>
      <c r="W42" s="371">
        <v>26283081.920000002</v>
      </c>
      <c r="X42" s="371">
        <v>24369677.298</v>
      </c>
      <c r="Y42" s="371">
        <v>28512201.995000001</v>
      </c>
      <c r="Z42" s="372">
        <v>76</v>
      </c>
      <c r="AA42" s="123">
        <f t="shared" si="0"/>
        <v>-0.25476522516672567</v>
      </c>
      <c r="AB42" s="345"/>
      <c r="AC42" s="371">
        <v>28464.962</v>
      </c>
      <c r="AD42" s="371">
        <v>20235.319</v>
      </c>
      <c r="AE42" s="373">
        <v>20475.995999999999</v>
      </c>
      <c r="AF42" s="371">
        <v>18152.5</v>
      </c>
      <c r="AG42" s="371">
        <v>21144.244999999999</v>
      </c>
      <c r="AH42" s="371">
        <v>18876.475999999999</v>
      </c>
      <c r="AI42" s="371">
        <v>20498.008000000002</v>
      </c>
      <c r="AJ42" s="371">
        <v>17323.278999999999</v>
      </c>
      <c r="AK42" s="371">
        <v>21194.394</v>
      </c>
      <c r="AL42" s="371">
        <v>12527.227999999999</v>
      </c>
      <c r="AM42" s="371">
        <v>540.101</v>
      </c>
      <c r="AN42" s="371">
        <v>1323.414</v>
      </c>
      <c r="AO42" s="371">
        <v>1546.85</v>
      </c>
      <c r="AP42" s="371">
        <v>1388.9549999999999</v>
      </c>
      <c r="AQ42" s="1072">
        <v>1323.414</v>
      </c>
      <c r="AR42" s="371">
        <v>1669.9</v>
      </c>
      <c r="AS42" s="123">
        <f t="shared" si="1"/>
        <v>-0.91844596961241831</v>
      </c>
      <c r="AT42" s="127">
        <v>1310.135</v>
      </c>
      <c r="AU42" s="123">
        <f t="shared" si="18"/>
        <v>-0.93601605509202102</v>
      </c>
      <c r="AV42" s="123"/>
      <c r="AW42" s="374">
        <f t="shared" si="19"/>
        <v>1.0779623716641942</v>
      </c>
      <c r="AX42" s="374">
        <f t="shared" si="20"/>
        <v>1.0431455956746518</v>
      </c>
      <c r="AY42" s="375">
        <f t="shared" si="21"/>
        <v>1.0703785187284358</v>
      </c>
      <c r="AZ42" s="374">
        <f t="shared" si="22"/>
        <v>1.0130130150743046</v>
      </c>
      <c r="BA42" s="374">
        <f t="shared" si="23"/>
        <v>1.0858078186901072</v>
      </c>
      <c r="BB42" s="374">
        <f t="shared" si="24"/>
        <v>1.0642679647412729</v>
      </c>
      <c r="BC42" s="374">
        <f t="shared" si="25"/>
        <v>1.028355782119835</v>
      </c>
      <c r="BD42" s="374">
        <f t="shared" si="26"/>
        <v>1.0808932110110812</v>
      </c>
      <c r="BE42" s="374">
        <f t="shared" si="27"/>
        <v>1.0653178295540562</v>
      </c>
      <c r="BF42" s="374">
        <f t="shared" si="28"/>
        <v>0.89381425566609829</v>
      </c>
      <c r="BG42" s="374">
        <f t="shared" si="29"/>
        <v>3.2991825126065071E-2</v>
      </c>
      <c r="BH42" s="374">
        <f t="shared" si="30"/>
        <v>8.1471412867060403E-2</v>
      </c>
      <c r="BI42" s="374">
        <f t="shared" si="31"/>
        <v>0.11770689637602437</v>
      </c>
      <c r="BJ42" s="374">
        <f t="shared" si="32"/>
        <v>0.11399043023963149</v>
      </c>
      <c r="BK42" s="374">
        <f t="shared" si="33"/>
        <v>0.11713581436416869</v>
      </c>
      <c r="BL42" s="123">
        <f t="shared" si="17"/>
        <v>-0.89056598921349706</v>
      </c>
      <c r="BM42" s="413" t="s">
        <v>321</v>
      </c>
      <c r="BN42" s="413" t="s">
        <v>519</v>
      </c>
      <c r="BO42" s="413" t="s">
        <v>711</v>
      </c>
      <c r="BP42" s="1102"/>
    </row>
    <row r="43" spans="1:68" s="412" customFormat="1" ht="76.5" x14ac:dyDescent="0.2">
      <c r="A43" s="412">
        <v>40</v>
      </c>
      <c r="B43" s="370">
        <v>49</v>
      </c>
      <c r="C43" s="413"/>
      <c r="D43" s="345"/>
      <c r="E43" s="345">
        <v>1552</v>
      </c>
      <c r="F43" s="345">
        <v>1</v>
      </c>
      <c r="G43" s="413" t="s">
        <v>67</v>
      </c>
      <c r="H43" s="413" t="s">
        <v>9</v>
      </c>
      <c r="I43" s="345">
        <v>2866</v>
      </c>
      <c r="J43" s="413" t="s">
        <v>66</v>
      </c>
      <c r="K43" s="371">
        <v>11909123.199999999</v>
      </c>
      <c r="L43" s="371">
        <v>9992375.0500000007</v>
      </c>
      <c r="M43" s="371">
        <v>13098633.425000001</v>
      </c>
      <c r="N43" s="371">
        <v>12088150.5</v>
      </c>
      <c r="O43" s="371">
        <v>10914261.475</v>
      </c>
      <c r="P43" s="371">
        <v>10947287.1</v>
      </c>
      <c r="Q43" s="371">
        <v>10825024.5</v>
      </c>
      <c r="R43" s="371">
        <v>9716173.8499999996</v>
      </c>
      <c r="S43" s="371">
        <v>10395760.564999999</v>
      </c>
      <c r="T43" s="371">
        <v>6395205.6059999997</v>
      </c>
      <c r="U43" s="371">
        <v>3657410.2609999999</v>
      </c>
      <c r="V43" s="371">
        <v>5527961.04</v>
      </c>
      <c r="W43" s="371">
        <v>4615976.3099999996</v>
      </c>
      <c r="X43" s="371">
        <v>3384509.8480000002</v>
      </c>
      <c r="Y43" s="371">
        <v>2151130.057</v>
      </c>
      <c r="Z43" s="372">
        <v>63</v>
      </c>
      <c r="AA43" s="123">
        <f t="shared" si="0"/>
        <v>-0.835774466907795</v>
      </c>
      <c r="AB43" s="345"/>
      <c r="AC43" s="371">
        <v>15633.346</v>
      </c>
      <c r="AD43" s="371">
        <v>13184.002</v>
      </c>
      <c r="AE43" s="373">
        <v>17971.2</v>
      </c>
      <c r="AF43" s="371">
        <v>15420.168</v>
      </c>
      <c r="AG43" s="371">
        <v>14860.16</v>
      </c>
      <c r="AH43" s="371">
        <v>15445.056</v>
      </c>
      <c r="AI43" s="371">
        <v>14769.803</v>
      </c>
      <c r="AJ43" s="371">
        <v>13537.087</v>
      </c>
      <c r="AK43" s="371">
        <v>12833.471</v>
      </c>
      <c r="AL43" s="371">
        <v>6960.3959999999997</v>
      </c>
      <c r="AM43" s="371">
        <v>1315.028</v>
      </c>
      <c r="AN43" s="371">
        <v>2596.777</v>
      </c>
      <c r="AO43" s="371">
        <v>1211.9690000000001</v>
      </c>
      <c r="AP43" s="371">
        <v>831.27</v>
      </c>
      <c r="AQ43" s="1072">
        <v>2596.777</v>
      </c>
      <c r="AR43" s="371">
        <v>573.37599999999998</v>
      </c>
      <c r="AS43" s="123">
        <f t="shared" si="1"/>
        <v>-0.96809472934472929</v>
      </c>
      <c r="AT43" s="127">
        <v>380.33600000000001</v>
      </c>
      <c r="AU43" s="123">
        <f t="shared" si="18"/>
        <v>-0.97883636039886046</v>
      </c>
      <c r="AV43" s="123"/>
      <c r="AW43" s="374">
        <f t="shared" si="19"/>
        <v>2.625440301096222</v>
      </c>
      <c r="AX43" s="374">
        <f t="shared" si="20"/>
        <v>2.6388124813229461</v>
      </c>
      <c r="AY43" s="375">
        <f t="shared" si="21"/>
        <v>2.7439809050156696</v>
      </c>
      <c r="AZ43" s="374">
        <f t="shared" si="22"/>
        <v>2.5512865677838805</v>
      </c>
      <c r="BA43" s="374">
        <f t="shared" si="23"/>
        <v>2.7230720161942976</v>
      </c>
      <c r="BB43" s="374">
        <f t="shared" si="24"/>
        <v>2.8217138837986631</v>
      </c>
      <c r="BC43" s="374">
        <f t="shared" si="25"/>
        <v>2.7288257869531845</v>
      </c>
      <c r="BD43" s="374">
        <f t="shared" si="26"/>
        <v>2.7865057190181917</v>
      </c>
      <c r="BE43" s="374">
        <f t="shared" si="27"/>
        <v>2.4689816429992009</v>
      </c>
      <c r="BF43" s="374">
        <f t="shared" si="28"/>
        <v>2.1767544091060143</v>
      </c>
      <c r="BG43" s="374">
        <f t="shared" si="29"/>
        <v>0.71910335792651725</v>
      </c>
      <c r="BH43" s="374">
        <f t="shared" si="30"/>
        <v>0.93950625961719869</v>
      </c>
      <c r="BI43" s="374">
        <f t="shared" si="31"/>
        <v>0.52511924611675487</v>
      </c>
      <c r="BJ43" s="374">
        <f t="shared" si="32"/>
        <v>0.4912203168746696</v>
      </c>
      <c r="BK43" s="374">
        <f t="shared" si="33"/>
        <v>0.53309282545160397</v>
      </c>
      <c r="BL43" s="123">
        <f t="shared" si="17"/>
        <v>-0.80572283703681258</v>
      </c>
      <c r="BM43" s="413"/>
      <c r="BN43" s="413" t="s">
        <v>520</v>
      </c>
      <c r="BO43" s="413" t="s">
        <v>712</v>
      </c>
      <c r="BP43" s="413"/>
    </row>
    <row r="44" spans="1:68" s="412" customFormat="1" ht="76.5" x14ac:dyDescent="0.2">
      <c r="A44" s="412">
        <v>41</v>
      </c>
      <c r="B44" s="370">
        <v>50</v>
      </c>
      <c r="C44" s="413"/>
      <c r="D44" s="345"/>
      <c r="E44" s="345"/>
      <c r="F44" s="345">
        <v>2</v>
      </c>
      <c r="G44" s="413"/>
      <c r="H44" s="413"/>
      <c r="I44" s="345">
        <v>2876</v>
      </c>
      <c r="J44" s="413" t="s">
        <v>68</v>
      </c>
      <c r="K44" s="371">
        <v>11943752.625</v>
      </c>
      <c r="L44" s="371">
        <v>14644149.324999999</v>
      </c>
      <c r="M44" s="371">
        <v>10616739.9</v>
      </c>
      <c r="N44" s="371">
        <v>13264962.375</v>
      </c>
      <c r="O44" s="371">
        <v>10498570.4</v>
      </c>
      <c r="P44" s="371">
        <v>12304876.824999999</v>
      </c>
      <c r="Q44" s="371">
        <v>9519109.6750000007</v>
      </c>
      <c r="R44" s="371">
        <v>12116305.074999999</v>
      </c>
      <c r="S44" s="371">
        <v>9114744.1799999997</v>
      </c>
      <c r="T44" s="371">
        <v>5459077.3859999999</v>
      </c>
      <c r="U44" s="371">
        <v>6418144.0029999996</v>
      </c>
      <c r="V44" s="371">
        <v>6318382.9740000004</v>
      </c>
      <c r="W44" s="371">
        <v>4385366.6370000001</v>
      </c>
      <c r="X44" s="371">
        <v>4835446.4060000004</v>
      </c>
      <c r="Y44" s="371">
        <v>4067322.4410000001</v>
      </c>
      <c r="Z44" s="372">
        <v>68</v>
      </c>
      <c r="AA44" s="123">
        <f t="shared" si="0"/>
        <v>-0.61689534835453586</v>
      </c>
      <c r="AB44" s="345"/>
      <c r="AC44" s="371">
        <v>15044.019</v>
      </c>
      <c r="AD44" s="371">
        <v>18866.899000000001</v>
      </c>
      <c r="AE44" s="373">
        <v>14415.078</v>
      </c>
      <c r="AF44" s="371">
        <v>16840.59</v>
      </c>
      <c r="AG44" s="371">
        <v>14181.983</v>
      </c>
      <c r="AH44" s="371">
        <v>17585.940999999999</v>
      </c>
      <c r="AI44" s="371">
        <v>13111.31</v>
      </c>
      <c r="AJ44" s="371">
        <v>17093.583999999999</v>
      </c>
      <c r="AK44" s="371">
        <v>11518.563</v>
      </c>
      <c r="AL44" s="371">
        <v>5516.5259999999998</v>
      </c>
      <c r="AM44" s="371">
        <v>4274.4279999999999</v>
      </c>
      <c r="AN44" s="371">
        <v>3085.1480000000001</v>
      </c>
      <c r="AO44" s="371">
        <v>961.245</v>
      </c>
      <c r="AP44" s="371">
        <v>2140.29</v>
      </c>
      <c r="AQ44" s="1072">
        <v>3085.1480000000001</v>
      </c>
      <c r="AR44" s="371">
        <v>1313.78</v>
      </c>
      <c r="AS44" s="123">
        <f t="shared" si="1"/>
        <v>-0.90886070821122156</v>
      </c>
      <c r="AT44" s="127">
        <v>944.33600000000001</v>
      </c>
      <c r="AU44" s="123">
        <f t="shared" si="18"/>
        <v>-0.93448970584827917</v>
      </c>
      <c r="AV44" s="123"/>
      <c r="AW44" s="374">
        <f t="shared" si="19"/>
        <v>2.5191444384925883</v>
      </c>
      <c r="AX44" s="374">
        <f t="shared" si="20"/>
        <v>2.5767149161462135</v>
      </c>
      <c r="AY44" s="375">
        <f t="shared" si="21"/>
        <v>2.7155375634661634</v>
      </c>
      <c r="AZ44" s="374">
        <f t="shared" si="22"/>
        <v>2.5391085966046698</v>
      </c>
      <c r="BA44" s="374">
        <f t="shared" si="23"/>
        <v>2.7016979378449468</v>
      </c>
      <c r="BB44" s="374">
        <f t="shared" si="24"/>
        <v>2.8583692872520894</v>
      </c>
      <c r="BC44" s="374">
        <f t="shared" si="25"/>
        <v>2.7547345177531004</v>
      </c>
      <c r="BD44" s="374">
        <f t="shared" si="26"/>
        <v>2.8215836254024005</v>
      </c>
      <c r="BE44" s="374">
        <f t="shared" si="27"/>
        <v>2.5274572215146911</v>
      </c>
      <c r="BF44" s="374">
        <f t="shared" si="28"/>
        <v>2.0210470048097613</v>
      </c>
      <c r="BG44" s="374">
        <f t="shared" si="29"/>
        <v>1.3319825787648349</v>
      </c>
      <c r="BH44" s="374">
        <f t="shared" si="30"/>
        <v>0.97656252009266065</v>
      </c>
      <c r="BI44" s="374">
        <f t="shared" si="31"/>
        <v>0.43838751902284789</v>
      </c>
      <c r="BJ44" s="374">
        <f t="shared" si="32"/>
        <v>0.88525022109406448</v>
      </c>
      <c r="BK44" s="374">
        <f t="shared" si="33"/>
        <v>0.64601713734650035</v>
      </c>
      <c r="BL44" s="123">
        <f t="shared" si="17"/>
        <v>-0.76210340595623649</v>
      </c>
      <c r="BM44" s="413"/>
      <c r="BN44" s="413" t="s">
        <v>520</v>
      </c>
      <c r="BO44" s="413" t="s">
        <v>713</v>
      </c>
      <c r="BP44" s="413"/>
    </row>
    <row r="45" spans="1:68" s="412" customFormat="1" ht="76.5" x14ac:dyDescent="0.2">
      <c r="A45" s="412">
        <v>42</v>
      </c>
      <c r="B45" s="370">
        <v>51</v>
      </c>
      <c r="C45" s="413"/>
      <c r="D45" s="345"/>
      <c r="E45" s="345">
        <v>1554</v>
      </c>
      <c r="F45" s="345">
        <v>3</v>
      </c>
      <c r="G45" s="413" t="s">
        <v>70</v>
      </c>
      <c r="H45" s="413" t="s">
        <v>9</v>
      </c>
      <c r="I45" s="345">
        <v>3797</v>
      </c>
      <c r="J45" s="413" t="s">
        <v>69</v>
      </c>
      <c r="K45" s="371">
        <v>22188267.699999999</v>
      </c>
      <c r="L45" s="371">
        <v>18143738.75</v>
      </c>
      <c r="M45" s="371">
        <v>15191281.975</v>
      </c>
      <c r="N45" s="371">
        <v>19594810.75</v>
      </c>
      <c r="O45" s="371">
        <v>18511297.125</v>
      </c>
      <c r="P45" s="371">
        <v>22255774.800000001</v>
      </c>
      <c r="Q45" s="371">
        <v>18039440.625</v>
      </c>
      <c r="R45" s="371">
        <v>21134996.649999999</v>
      </c>
      <c r="S45" s="371">
        <v>14317495.775</v>
      </c>
      <c r="T45" s="371">
        <v>17081268.574999999</v>
      </c>
      <c r="U45" s="371">
        <v>11758234.122</v>
      </c>
      <c r="V45" s="371">
        <v>11425504.710000001</v>
      </c>
      <c r="W45" s="371">
        <v>8271871.659</v>
      </c>
      <c r="X45" s="371">
        <v>12748700.33</v>
      </c>
      <c r="Y45" s="371">
        <v>10167413.341</v>
      </c>
      <c r="Z45" s="372">
        <v>77</v>
      </c>
      <c r="AA45" s="123">
        <f t="shared" si="0"/>
        <v>-0.33070735190536804</v>
      </c>
      <c r="AB45" s="345"/>
      <c r="AC45" s="371">
        <v>14938.603999999999</v>
      </c>
      <c r="AD45" s="371">
        <v>12242.208000000001</v>
      </c>
      <c r="AE45" s="373">
        <v>10095.924999999999</v>
      </c>
      <c r="AF45" s="371">
        <v>13782.919</v>
      </c>
      <c r="AG45" s="371">
        <v>12693.880999999999</v>
      </c>
      <c r="AH45" s="371">
        <v>15479.773999999999</v>
      </c>
      <c r="AI45" s="371">
        <v>12860.26</v>
      </c>
      <c r="AJ45" s="371">
        <v>14039.912</v>
      </c>
      <c r="AK45" s="371">
        <v>9116.9840000000004</v>
      </c>
      <c r="AL45" s="371">
        <v>10734.445</v>
      </c>
      <c r="AM45" s="371">
        <v>5852.1</v>
      </c>
      <c r="AN45" s="371">
        <v>6013.4440000000004</v>
      </c>
      <c r="AO45" s="371">
        <v>4960.18</v>
      </c>
      <c r="AP45" s="371">
        <v>8553.5329999999994</v>
      </c>
      <c r="AQ45" s="1072">
        <v>6013.4440000000004</v>
      </c>
      <c r="AR45" s="371">
        <v>7276.125</v>
      </c>
      <c r="AS45" s="123">
        <f t="shared" si="1"/>
        <v>-0.27930080700876836</v>
      </c>
      <c r="AT45" s="127">
        <v>8750.9320000000007</v>
      </c>
      <c r="AU45" s="123">
        <f t="shared" si="18"/>
        <v>-0.13322137397019082</v>
      </c>
      <c r="AV45" s="123"/>
      <c r="AW45" s="374">
        <f t="shared" si="19"/>
        <v>1.3465317979735751</v>
      </c>
      <c r="AX45" s="374">
        <f t="shared" si="20"/>
        <v>1.3494691660504647</v>
      </c>
      <c r="AY45" s="375">
        <f t="shared" si="21"/>
        <v>1.3291735373768547</v>
      </c>
      <c r="AZ45" s="374">
        <f t="shared" si="22"/>
        <v>1.4067927652733263</v>
      </c>
      <c r="BA45" s="374">
        <f t="shared" si="23"/>
        <v>1.3714739614715141</v>
      </c>
      <c r="BB45" s="374">
        <f t="shared" si="24"/>
        <v>1.3910793166365072</v>
      </c>
      <c r="BC45" s="374">
        <f t="shared" si="25"/>
        <v>1.4257936559493511</v>
      </c>
      <c r="BD45" s="374">
        <f t="shared" si="26"/>
        <v>1.3285937284499167</v>
      </c>
      <c r="BE45" s="374">
        <f t="shared" si="27"/>
        <v>1.2735445001379788</v>
      </c>
      <c r="BF45" s="374">
        <f t="shared" si="28"/>
        <v>1.2568674220966052</v>
      </c>
      <c r="BG45" s="374">
        <f t="shared" si="29"/>
        <v>0.99540457168658514</v>
      </c>
      <c r="BH45" s="374">
        <f t="shared" si="30"/>
        <v>1.0526351618824898</v>
      </c>
      <c r="BI45" s="374">
        <f t="shared" si="31"/>
        <v>1.1992884330121834</v>
      </c>
      <c r="BJ45" s="374">
        <f t="shared" si="32"/>
        <v>1.3418674497936058</v>
      </c>
      <c r="BK45" s="374">
        <f t="shared" si="33"/>
        <v>1.4312637356168247</v>
      </c>
      <c r="BL45" s="123">
        <f t="shared" si="17"/>
        <v>7.680727562591011E-2</v>
      </c>
      <c r="BM45" s="413"/>
      <c r="BN45" s="413" t="s">
        <v>521</v>
      </c>
      <c r="BO45" s="413" t="s">
        <v>714</v>
      </c>
      <c r="BP45" s="413" t="s">
        <v>708</v>
      </c>
    </row>
    <row r="46" spans="1:68" s="412" customFormat="1" ht="114.75" x14ac:dyDescent="0.2">
      <c r="A46" s="412">
        <v>43</v>
      </c>
      <c r="B46" s="370">
        <v>52</v>
      </c>
      <c r="C46" s="413"/>
      <c r="D46" s="345"/>
      <c r="E46" s="345">
        <v>1571</v>
      </c>
      <c r="F46" s="345" t="s">
        <v>351</v>
      </c>
      <c r="G46" s="413" t="s">
        <v>72</v>
      </c>
      <c r="H46" s="413" t="s">
        <v>9</v>
      </c>
      <c r="I46" s="345">
        <v>983</v>
      </c>
      <c r="J46" s="413" t="s">
        <v>71</v>
      </c>
      <c r="K46" s="371">
        <v>35236291.204000004</v>
      </c>
      <c r="L46" s="371">
        <v>30327651.778000001</v>
      </c>
      <c r="M46" s="371">
        <v>46246757.5</v>
      </c>
      <c r="N46" s="371">
        <v>37634373.853</v>
      </c>
      <c r="O46" s="371">
        <v>44474317.899999999</v>
      </c>
      <c r="P46" s="371">
        <v>41921086.399999999</v>
      </c>
      <c r="Q46" s="371">
        <v>41017091.100000001</v>
      </c>
      <c r="R46" s="371">
        <v>43178578.361000001</v>
      </c>
      <c r="S46" s="371">
        <v>41677273.816</v>
      </c>
      <c r="T46" s="371">
        <v>40109181.048</v>
      </c>
      <c r="U46" s="371">
        <v>42066516.523000002</v>
      </c>
      <c r="V46" s="371">
        <v>37237008.182000004</v>
      </c>
      <c r="W46" s="371">
        <v>20277459.835000001</v>
      </c>
      <c r="X46" s="371">
        <v>26378165.359999999</v>
      </c>
      <c r="Y46" s="371">
        <v>29096586.285</v>
      </c>
      <c r="Z46" s="372">
        <v>23.666666666666668</v>
      </c>
      <c r="AA46" s="123">
        <f t="shared" si="0"/>
        <v>-0.37084051168344073</v>
      </c>
      <c r="AB46" s="345"/>
      <c r="AC46" s="371">
        <v>32600.675000000003</v>
      </c>
      <c r="AD46" s="371">
        <v>32022.3</v>
      </c>
      <c r="AE46" s="373">
        <v>48730.967999999993</v>
      </c>
      <c r="AF46" s="371">
        <v>41665.754000000001</v>
      </c>
      <c r="AG46" s="371">
        <v>54512.971000000005</v>
      </c>
      <c r="AH46" s="371">
        <v>48097.346000000005</v>
      </c>
      <c r="AI46" s="371">
        <v>48553.705000000002</v>
      </c>
      <c r="AJ46" s="371">
        <v>44785.676999999996</v>
      </c>
      <c r="AK46" s="371">
        <v>42700.019</v>
      </c>
      <c r="AL46" s="371">
        <v>40897.517999999996</v>
      </c>
      <c r="AM46" s="371">
        <v>2473.4769999999999</v>
      </c>
      <c r="AN46" s="371">
        <v>5668.4169999999995</v>
      </c>
      <c r="AO46" s="371">
        <v>4646.567</v>
      </c>
      <c r="AP46" s="371">
        <v>4443.5779999999995</v>
      </c>
      <c r="AQ46" s="1072">
        <f>SUM(1650.752+4017.665)</f>
        <v>5668.4169999999995</v>
      </c>
      <c r="AR46" s="371">
        <v>3849.989</v>
      </c>
      <c r="AS46" s="123">
        <f t="shared" si="1"/>
        <v>-0.92099502312369408</v>
      </c>
      <c r="AT46" s="127">
        <v>1473.6010000000001</v>
      </c>
      <c r="AU46" s="123">
        <f t="shared" si="18"/>
        <v>-0.96976048167153173</v>
      </c>
      <c r="AV46" s="123"/>
      <c r="AW46" s="374">
        <f t="shared" si="19"/>
        <v>1.8504033135189435</v>
      </c>
      <c r="AX46" s="374">
        <f t="shared" si="20"/>
        <v>2.1117559799489203</v>
      </c>
      <c r="AY46" s="375">
        <f t="shared" si="21"/>
        <v>2.107432850832839</v>
      </c>
      <c r="AZ46" s="374">
        <f t="shared" si="22"/>
        <v>2.214239257055084</v>
      </c>
      <c r="BA46" s="374">
        <f t="shared" si="23"/>
        <v>2.4514359555810077</v>
      </c>
      <c r="BB46" s="374">
        <f t="shared" si="24"/>
        <v>2.2946612375961712</v>
      </c>
      <c r="BC46" s="374">
        <f t="shared" si="25"/>
        <v>2.3674865134451233</v>
      </c>
      <c r="BD46" s="374">
        <f t="shared" si="26"/>
        <v>2.0744396272412509</v>
      </c>
      <c r="BE46" s="374">
        <f t="shared" si="27"/>
        <v>2.0490792746433124</v>
      </c>
      <c r="BF46" s="374">
        <f t="shared" si="28"/>
        <v>2.0393095511502253</v>
      </c>
      <c r="BG46" s="374">
        <f t="shared" si="29"/>
        <v>0.11759837535621086</v>
      </c>
      <c r="BH46" s="374">
        <f t="shared" si="30"/>
        <v>0.30445072129828382</v>
      </c>
      <c r="BI46" s="374">
        <f t="shared" si="31"/>
        <v>0.45829872556125317</v>
      </c>
      <c r="BJ46" s="374">
        <f t="shared" si="32"/>
        <v>0.33691334779015875</v>
      </c>
      <c r="BK46" s="374">
        <f t="shared" si="33"/>
        <v>0.2646350992717495</v>
      </c>
      <c r="BL46" s="123">
        <f t="shared" si="17"/>
        <v>-0.87442774313441685</v>
      </c>
      <c r="BM46" s="413" t="s">
        <v>321</v>
      </c>
      <c r="BN46" s="413" t="s">
        <v>522</v>
      </c>
      <c r="BO46" s="413" t="s">
        <v>715</v>
      </c>
      <c r="BP46" s="413"/>
    </row>
    <row r="47" spans="1:68" s="412" customFormat="1" ht="114.75" x14ac:dyDescent="0.2">
      <c r="A47" s="412">
        <v>44</v>
      </c>
      <c r="B47" s="370">
        <v>53</v>
      </c>
      <c r="C47" s="413"/>
      <c r="D47" s="345"/>
      <c r="E47" s="345">
        <v>1572</v>
      </c>
      <c r="F47" s="345" t="s">
        <v>350</v>
      </c>
      <c r="G47" s="413" t="s">
        <v>74</v>
      </c>
      <c r="H47" s="413" t="s">
        <v>9</v>
      </c>
      <c r="I47" s="345">
        <v>2727</v>
      </c>
      <c r="J47" s="413" t="s">
        <v>73</v>
      </c>
      <c r="K47" s="371">
        <v>28293670.855999999</v>
      </c>
      <c r="L47" s="371">
        <v>29922788.710000001</v>
      </c>
      <c r="M47" s="371">
        <v>29581223.865000002</v>
      </c>
      <c r="N47" s="371">
        <v>25318969.938000001</v>
      </c>
      <c r="O47" s="371">
        <v>32606920.030000001</v>
      </c>
      <c r="P47" s="371">
        <v>33247880.214000002</v>
      </c>
      <c r="Q47" s="371">
        <v>31195014.148000002</v>
      </c>
      <c r="R47" s="371">
        <v>29866120.801999997</v>
      </c>
      <c r="S47" s="371">
        <v>26786290.532000002</v>
      </c>
      <c r="T47" s="371">
        <v>22869998.206</v>
      </c>
      <c r="U47" s="371">
        <v>28885914.185000002</v>
      </c>
      <c r="V47" s="371">
        <v>14136296.598000001</v>
      </c>
      <c r="W47" s="371">
        <v>11258702.402000001</v>
      </c>
      <c r="X47" s="371">
        <v>10983894.168000001</v>
      </c>
      <c r="Y47" s="371">
        <v>12601227.059</v>
      </c>
      <c r="Z47" s="372">
        <v>57.5</v>
      </c>
      <c r="AA47" s="123">
        <f t="shared" si="0"/>
        <v>-0.574012653549823</v>
      </c>
      <c r="AB47" s="345"/>
      <c r="AC47" s="371">
        <v>29212.495999999999</v>
      </c>
      <c r="AD47" s="371">
        <v>33642.076000000001</v>
      </c>
      <c r="AE47" s="373">
        <v>33904.702999999994</v>
      </c>
      <c r="AF47" s="371">
        <v>30106.187000000005</v>
      </c>
      <c r="AG47" s="371">
        <v>38799.645000000004</v>
      </c>
      <c r="AH47" s="371">
        <v>37727.254999999997</v>
      </c>
      <c r="AI47" s="371">
        <v>35952.207000000002</v>
      </c>
      <c r="AJ47" s="371">
        <v>33832.480000000003</v>
      </c>
      <c r="AK47" s="371">
        <v>29823.880999999998</v>
      </c>
      <c r="AL47" s="371">
        <v>25673.195</v>
      </c>
      <c r="AM47" s="371">
        <v>2575.4760000000001</v>
      </c>
      <c r="AN47" s="371">
        <v>1124.0360000000001</v>
      </c>
      <c r="AO47" s="371">
        <v>817.8</v>
      </c>
      <c r="AP47" s="371">
        <v>849.95600000000002</v>
      </c>
      <c r="AQ47" s="1072">
        <f>SUM(261.005+423.836+439.195)</f>
        <v>1124.0360000000001</v>
      </c>
      <c r="AR47" s="371">
        <v>625.31200000000001</v>
      </c>
      <c r="AS47" s="123">
        <f t="shared" si="1"/>
        <v>-0.98155677694625443</v>
      </c>
      <c r="AT47" s="127">
        <v>398.72300000000001</v>
      </c>
      <c r="AU47" s="123">
        <f t="shared" si="18"/>
        <v>-0.9882398910853164</v>
      </c>
      <c r="AV47" s="123"/>
      <c r="AW47" s="374">
        <f t="shared" si="19"/>
        <v>2.0649491646860771</v>
      </c>
      <c r="AX47" s="374">
        <f t="shared" si="20"/>
        <v>2.2485922903808118</v>
      </c>
      <c r="AY47" s="375">
        <f t="shared" si="21"/>
        <v>2.2923123907740313</v>
      </c>
      <c r="AZ47" s="374">
        <f t="shared" si="22"/>
        <v>2.3781525925993621</v>
      </c>
      <c r="BA47" s="374">
        <f t="shared" si="23"/>
        <v>2.3798411480938642</v>
      </c>
      <c r="BB47" s="374">
        <f t="shared" si="24"/>
        <v>2.2694532557966705</v>
      </c>
      <c r="BC47" s="374">
        <f t="shared" si="25"/>
        <v>2.3049969991634058</v>
      </c>
      <c r="BD47" s="374">
        <f t="shared" si="26"/>
        <v>2.2656092650461921</v>
      </c>
      <c r="BE47" s="374">
        <f t="shared" si="27"/>
        <v>2.2268018757110966</v>
      </c>
      <c r="BF47" s="374">
        <f t="shared" si="28"/>
        <v>2.2451418464269555</v>
      </c>
      <c r="BG47" s="374">
        <f t="shared" si="29"/>
        <v>0.17832054637463432</v>
      </c>
      <c r="BH47" s="374">
        <f t="shared" si="30"/>
        <v>0.15902835544056543</v>
      </c>
      <c r="BI47" s="374">
        <f t="shared" si="31"/>
        <v>0.14527429019790516</v>
      </c>
      <c r="BJ47" s="374">
        <f t="shared" si="32"/>
        <v>0.15476405489707371</v>
      </c>
      <c r="BK47" s="374">
        <f t="shared" si="33"/>
        <v>9.9246207860907015E-2</v>
      </c>
      <c r="BL47" s="123">
        <f t="shared" si="17"/>
        <v>-0.95670476316389175</v>
      </c>
      <c r="BM47" s="413" t="s">
        <v>321</v>
      </c>
      <c r="BN47" s="413" t="s">
        <v>709</v>
      </c>
      <c r="BO47" s="413" t="s">
        <v>716</v>
      </c>
      <c r="BP47" s="413"/>
    </row>
    <row r="48" spans="1:68" s="412" customFormat="1" ht="89.25" x14ac:dyDescent="0.2">
      <c r="A48" s="412">
        <v>45</v>
      </c>
      <c r="B48" s="370">
        <v>54</v>
      </c>
      <c r="C48" s="413"/>
      <c r="D48" s="345"/>
      <c r="E48" s="345">
        <v>1573</v>
      </c>
      <c r="F48" s="345">
        <v>2</v>
      </c>
      <c r="G48" s="413" t="s">
        <v>76</v>
      </c>
      <c r="H48" s="413" t="s">
        <v>9</v>
      </c>
      <c r="I48" s="345">
        <v>1571</v>
      </c>
      <c r="J48" s="413" t="s">
        <v>77</v>
      </c>
      <c r="K48" s="371">
        <v>37273355.019000001</v>
      </c>
      <c r="L48" s="371">
        <v>36994819.298</v>
      </c>
      <c r="M48" s="371">
        <v>33545861.241</v>
      </c>
      <c r="N48" s="371">
        <v>38205354.137000002</v>
      </c>
      <c r="O48" s="371">
        <v>31167196.616999999</v>
      </c>
      <c r="P48" s="371">
        <v>31393688.225000001</v>
      </c>
      <c r="Q48" s="371">
        <v>35112681.193000004</v>
      </c>
      <c r="R48" s="371">
        <v>34331368.952</v>
      </c>
      <c r="S48" s="371">
        <v>27390642.381999999</v>
      </c>
      <c r="T48" s="371">
        <v>32698784.818999998</v>
      </c>
      <c r="U48" s="371">
        <v>34519975.523000002</v>
      </c>
      <c r="V48" s="371">
        <v>34063290.167000003</v>
      </c>
      <c r="W48" s="371">
        <v>29547701.565000001</v>
      </c>
      <c r="X48" s="371">
        <v>17072423.315000001</v>
      </c>
      <c r="Y48" s="371">
        <v>30351288.254999999</v>
      </c>
      <c r="Z48" s="372">
        <v>37.5</v>
      </c>
      <c r="AA48" s="123">
        <f t="shared" si="0"/>
        <v>-9.5230018482744178E-2</v>
      </c>
      <c r="AB48" s="345"/>
      <c r="AC48" s="371">
        <v>37721.896000000001</v>
      </c>
      <c r="AD48" s="371">
        <v>40564.483999999997</v>
      </c>
      <c r="AE48" s="373">
        <v>32586.773000000001</v>
      </c>
      <c r="AF48" s="371">
        <v>42301.353999999999</v>
      </c>
      <c r="AG48" s="371">
        <v>40915.341</v>
      </c>
      <c r="AH48" s="371">
        <v>40929.934999999998</v>
      </c>
      <c r="AI48" s="371">
        <v>48053.815000000002</v>
      </c>
      <c r="AJ48" s="371">
        <v>47798.45</v>
      </c>
      <c r="AK48" s="371">
        <v>30863.67</v>
      </c>
      <c r="AL48" s="371">
        <v>36636.940999999999</v>
      </c>
      <c r="AM48" s="371">
        <v>2228.7269999999999</v>
      </c>
      <c r="AN48" s="371">
        <v>1925.846</v>
      </c>
      <c r="AO48" s="371">
        <v>1698.607</v>
      </c>
      <c r="AP48" s="371">
        <v>1047.674</v>
      </c>
      <c r="AQ48" s="1072">
        <v>1925.846</v>
      </c>
      <c r="AR48" s="371">
        <v>1538.2819999999999</v>
      </c>
      <c r="AS48" s="123">
        <f t="shared" si="1"/>
        <v>-0.95279428251456511</v>
      </c>
      <c r="AT48" s="127">
        <v>1520.8969999999999</v>
      </c>
      <c r="AU48" s="123">
        <f t="shared" si="18"/>
        <v>-0.95332778118287442</v>
      </c>
      <c r="AV48" s="123"/>
      <c r="AW48" s="374">
        <f t="shared" si="19"/>
        <v>2.0240676472923544</v>
      </c>
      <c r="AX48" s="374">
        <f t="shared" si="20"/>
        <v>2.1929818698799797</v>
      </c>
      <c r="AY48" s="375">
        <f t="shared" si="21"/>
        <v>1.9428192805002249</v>
      </c>
      <c r="AZ48" s="374">
        <f t="shared" si="22"/>
        <v>2.2144202013315839</v>
      </c>
      <c r="BA48" s="374">
        <f t="shared" si="23"/>
        <v>2.6255387356643376</v>
      </c>
      <c r="BB48" s="374">
        <f t="shared" si="24"/>
        <v>2.607526373241225</v>
      </c>
      <c r="BC48" s="374">
        <f t="shared" si="25"/>
        <v>2.7371202293477901</v>
      </c>
      <c r="BD48" s="374">
        <f t="shared" si="26"/>
        <v>2.7845350453009226</v>
      </c>
      <c r="BE48" s="374">
        <f t="shared" si="27"/>
        <v>2.2535922721025581</v>
      </c>
      <c r="BF48" s="374">
        <f t="shared" si="28"/>
        <v>2.2408747727353888</v>
      </c>
      <c r="BG48" s="374">
        <f t="shared" si="29"/>
        <v>0.12912680071369353</v>
      </c>
      <c r="BH48" s="374">
        <f t="shared" si="30"/>
        <v>0.11307457327570372</v>
      </c>
      <c r="BI48" s="374">
        <f t="shared" si="31"/>
        <v>0.1149738835870769</v>
      </c>
      <c r="BJ48" s="374">
        <f t="shared" si="32"/>
        <v>0.12273289862482535</v>
      </c>
      <c r="BK48" s="374">
        <f t="shared" si="33"/>
        <v>0.10136518668176051</v>
      </c>
      <c r="BL48" s="123">
        <f t="shared" si="17"/>
        <v>-0.94782572537798704</v>
      </c>
      <c r="BM48" s="413" t="s">
        <v>322</v>
      </c>
      <c r="BN48" s="413" t="s">
        <v>523</v>
      </c>
      <c r="BO48" s="413" t="s">
        <v>717</v>
      </c>
      <c r="BP48" s="413"/>
    </row>
    <row r="49" spans="1:68" s="412" customFormat="1" ht="89.25" x14ac:dyDescent="0.2">
      <c r="A49" s="412">
        <v>46</v>
      </c>
      <c r="B49" s="370">
        <v>55</v>
      </c>
      <c r="C49" s="413"/>
      <c r="D49" s="345"/>
      <c r="E49" s="345"/>
      <c r="F49" s="345">
        <v>1</v>
      </c>
      <c r="G49" s="413"/>
      <c r="H49" s="413"/>
      <c r="I49" s="345">
        <v>1573</v>
      </c>
      <c r="J49" s="413" t="s">
        <v>75</v>
      </c>
      <c r="K49" s="371">
        <v>36873071.723999999</v>
      </c>
      <c r="L49" s="371">
        <v>31726435.978</v>
      </c>
      <c r="M49" s="371">
        <v>38948283.678999998</v>
      </c>
      <c r="N49" s="371">
        <v>37448100.546999998</v>
      </c>
      <c r="O49" s="371">
        <v>30450065.173999999</v>
      </c>
      <c r="P49" s="371">
        <v>28646100.548</v>
      </c>
      <c r="Q49" s="371">
        <v>35354741.456</v>
      </c>
      <c r="R49" s="371">
        <v>31476081.322999999</v>
      </c>
      <c r="S49" s="371">
        <v>36783941.093000002</v>
      </c>
      <c r="T49" s="371">
        <v>29360496.197000001</v>
      </c>
      <c r="U49" s="371">
        <v>42910594.744000003</v>
      </c>
      <c r="V49" s="371">
        <v>33003664.850000001</v>
      </c>
      <c r="W49" s="371">
        <v>21254145.254999999</v>
      </c>
      <c r="X49" s="371">
        <v>21666365.212000001</v>
      </c>
      <c r="Y49" s="371">
        <v>29586254.980999999</v>
      </c>
      <c r="Z49" s="372">
        <v>39.833333333333336</v>
      </c>
      <c r="AA49" s="123">
        <f t="shared" si="0"/>
        <v>-0.24037076383542377</v>
      </c>
      <c r="AB49" s="345"/>
      <c r="AC49" s="371">
        <v>37896.239000000001</v>
      </c>
      <c r="AD49" s="371">
        <v>34770.928999999996</v>
      </c>
      <c r="AE49" s="373">
        <v>37756.595999999998</v>
      </c>
      <c r="AF49" s="371">
        <v>43039.197999999997</v>
      </c>
      <c r="AG49" s="371">
        <v>40084.752999999997</v>
      </c>
      <c r="AH49" s="371">
        <v>38551.800999999999</v>
      </c>
      <c r="AI49" s="371">
        <v>50019.008999999998</v>
      </c>
      <c r="AJ49" s="371">
        <v>45270.038</v>
      </c>
      <c r="AK49" s="371">
        <v>39694.83</v>
      </c>
      <c r="AL49" s="371">
        <v>32914.400999999998</v>
      </c>
      <c r="AM49" s="371">
        <v>3028.6509999999998</v>
      </c>
      <c r="AN49" s="371">
        <v>3251.797</v>
      </c>
      <c r="AO49" s="371">
        <v>1231.654</v>
      </c>
      <c r="AP49" s="371">
        <v>1373.8140000000001</v>
      </c>
      <c r="AQ49" s="1072">
        <v>3251.797</v>
      </c>
      <c r="AR49" s="371">
        <v>1342.4829999999999</v>
      </c>
      <c r="AS49" s="123">
        <f t="shared" si="1"/>
        <v>-0.96444374911339992</v>
      </c>
      <c r="AT49" s="127">
        <v>1213.8330000000001</v>
      </c>
      <c r="AU49" s="123">
        <f t="shared" si="18"/>
        <v>-0.96785110077190228</v>
      </c>
      <c r="AV49" s="123"/>
      <c r="AW49" s="374">
        <f t="shared" si="19"/>
        <v>2.0554967204066181</v>
      </c>
      <c r="AX49" s="374">
        <f t="shared" si="20"/>
        <v>2.1919215271523806</v>
      </c>
      <c r="AY49" s="375">
        <f t="shared" si="21"/>
        <v>1.9388066653297729</v>
      </c>
      <c r="AZ49" s="374">
        <f t="shared" si="22"/>
        <v>2.2986051293033025</v>
      </c>
      <c r="BA49" s="374">
        <f t="shared" si="23"/>
        <v>2.6328188639955128</v>
      </c>
      <c r="BB49" s="374">
        <f t="shared" si="24"/>
        <v>2.6915915438753557</v>
      </c>
      <c r="BC49" s="374">
        <f t="shared" si="25"/>
        <v>2.8295502634208263</v>
      </c>
      <c r="BD49" s="374">
        <f t="shared" si="26"/>
        <v>2.8764722987877511</v>
      </c>
      <c r="BE49" s="374">
        <f t="shared" si="27"/>
        <v>2.1582695502714331</v>
      </c>
      <c r="BF49" s="374">
        <f t="shared" si="28"/>
        <v>2.242087516447568</v>
      </c>
      <c r="BG49" s="374">
        <f t="shared" si="29"/>
        <v>0.14116098917149048</v>
      </c>
      <c r="BH49" s="374">
        <f t="shared" si="30"/>
        <v>0.19705672171737618</v>
      </c>
      <c r="BI49" s="374">
        <f t="shared" si="31"/>
        <v>0.11589776819750074</v>
      </c>
      <c r="BJ49" s="374">
        <f t="shared" si="32"/>
        <v>0.12681536441923427</v>
      </c>
      <c r="BK49" s="374">
        <f t="shared" si="33"/>
        <v>9.0750451577067071E-2</v>
      </c>
      <c r="BL49" s="123">
        <f t="shared" si="17"/>
        <v>-0.95319262451491982</v>
      </c>
      <c r="BM49" s="413" t="s">
        <v>322</v>
      </c>
      <c r="BN49" s="413" t="s">
        <v>524</v>
      </c>
      <c r="BO49" s="413" t="s">
        <v>718</v>
      </c>
      <c r="BP49" s="413"/>
    </row>
    <row r="50" spans="1:68" s="412" customFormat="1" ht="63.75" x14ac:dyDescent="0.2">
      <c r="A50" s="412">
        <v>47</v>
      </c>
      <c r="B50" s="370">
        <v>56</v>
      </c>
      <c r="C50" s="413" t="s">
        <v>80</v>
      </c>
      <c r="D50" s="345">
        <v>25</v>
      </c>
      <c r="E50" s="345">
        <v>1599</v>
      </c>
      <c r="F50" s="345">
        <v>1</v>
      </c>
      <c r="G50" s="413" t="s">
        <v>79</v>
      </c>
      <c r="H50" s="413" t="s">
        <v>40</v>
      </c>
      <c r="I50" s="345">
        <v>1384</v>
      </c>
      <c r="J50" s="413" t="s">
        <v>78</v>
      </c>
      <c r="K50" s="371">
        <v>25492996.225000001</v>
      </c>
      <c r="L50" s="371">
        <v>24686717.274999999</v>
      </c>
      <c r="M50" s="371">
        <v>27295647.625</v>
      </c>
      <c r="N50" s="371">
        <v>26772465.624000002</v>
      </c>
      <c r="O50" s="371">
        <v>31093134.931000002</v>
      </c>
      <c r="P50" s="371">
        <v>28602031.238000002</v>
      </c>
      <c r="Q50" s="371">
        <v>10401537.995999999</v>
      </c>
      <c r="R50" s="371">
        <v>18976807.427999999</v>
      </c>
      <c r="S50" s="371">
        <v>14716689.861</v>
      </c>
      <c r="T50" s="371">
        <v>5155624.3530000001</v>
      </c>
      <c r="U50" s="371">
        <v>1147951.061</v>
      </c>
      <c r="V50" s="371">
        <v>500263.565</v>
      </c>
      <c r="W50" s="371">
        <v>325482.02399999998</v>
      </c>
      <c r="X50" s="371">
        <v>53036.785000000003</v>
      </c>
      <c r="Y50" s="371">
        <v>3044237.2370000002</v>
      </c>
      <c r="Z50" s="372">
        <v>35.333333333333336</v>
      </c>
      <c r="AA50" s="123">
        <f t="shared" si="0"/>
        <v>-0.88847169780240742</v>
      </c>
      <c r="AB50" s="345"/>
      <c r="AC50" s="371">
        <v>12472.300999999999</v>
      </c>
      <c r="AD50" s="371">
        <v>11738.736999999999</v>
      </c>
      <c r="AE50" s="373">
        <v>13065.857</v>
      </c>
      <c r="AF50" s="371">
        <v>13784.642</v>
      </c>
      <c r="AG50" s="371">
        <v>16120.574000000001</v>
      </c>
      <c r="AH50" s="371">
        <v>15862.833000000001</v>
      </c>
      <c r="AI50" s="371">
        <v>3829.0720000000001</v>
      </c>
      <c r="AJ50" s="371">
        <v>5168.9690000000001</v>
      </c>
      <c r="AK50" s="371">
        <v>3655.6970000000001</v>
      </c>
      <c r="AL50" s="371">
        <v>1353.713</v>
      </c>
      <c r="AM50" s="371">
        <v>241.55</v>
      </c>
      <c r="AN50" s="371">
        <v>99.055000000000007</v>
      </c>
      <c r="AO50" s="371">
        <v>63.655000000000001</v>
      </c>
      <c r="AP50" s="371">
        <v>10.635999999999999</v>
      </c>
      <c r="AQ50" s="1088"/>
      <c r="AR50" s="371">
        <v>540.94399999999996</v>
      </c>
      <c r="AS50" s="123">
        <f t="shared" si="1"/>
        <v>-0.95859865908527853</v>
      </c>
      <c r="AT50" s="127">
        <v>304.80700000000002</v>
      </c>
      <c r="AU50" s="123">
        <f t="shared" si="18"/>
        <v>-0.97667148813889504</v>
      </c>
      <c r="AV50" s="123"/>
      <c r="AW50" s="374">
        <f t="shared" si="19"/>
        <v>0.97848843579782074</v>
      </c>
      <c r="AX50" s="374">
        <f t="shared" si="20"/>
        <v>0.95101644088480786</v>
      </c>
      <c r="AY50" s="375">
        <f t="shared" si="21"/>
        <v>0.95735827041033617</v>
      </c>
      <c r="AZ50" s="374">
        <f t="shared" si="22"/>
        <v>1.0297626071199695</v>
      </c>
      <c r="BA50" s="374">
        <f t="shared" si="23"/>
        <v>1.0369217536780257</v>
      </c>
      <c r="BB50" s="374">
        <f t="shared" si="24"/>
        <v>1.1092102423078962</v>
      </c>
      <c r="BC50" s="374">
        <f t="shared" si="25"/>
        <v>0.73625112006945559</v>
      </c>
      <c r="BD50" s="374">
        <f t="shared" si="26"/>
        <v>0.54476697617463965</v>
      </c>
      <c r="BE50" s="374">
        <f t="shared" si="27"/>
        <v>0.49680968132484588</v>
      </c>
      <c r="BF50" s="374">
        <f t="shared" si="28"/>
        <v>0.52514027683661224</v>
      </c>
      <c r="BG50" s="374">
        <f t="shared" si="29"/>
        <v>0.42083675551391819</v>
      </c>
      <c r="BH50" s="374">
        <f t="shared" si="30"/>
        <v>0.39601125058947678</v>
      </c>
      <c r="BI50" s="374">
        <f t="shared" si="31"/>
        <v>0.39114295295152768</v>
      </c>
      <c r="BJ50" s="374">
        <f t="shared" si="32"/>
        <v>0.40108011826131618</v>
      </c>
      <c r="BK50" s="374">
        <f t="shared" si="33"/>
        <v>0.35538885959694999</v>
      </c>
      <c r="BL50" s="123">
        <f t="shared" si="17"/>
        <v>-0.62878175226435795</v>
      </c>
      <c r="BM50" s="413"/>
      <c r="BN50" s="413" t="s">
        <v>526</v>
      </c>
      <c r="BO50" s="413"/>
      <c r="BP50" s="413" t="s">
        <v>627</v>
      </c>
    </row>
    <row r="51" spans="1:68" s="412" customFormat="1" ht="63.75" x14ac:dyDescent="0.2">
      <c r="A51" s="412">
        <v>48</v>
      </c>
      <c r="B51" s="370">
        <v>57</v>
      </c>
      <c r="C51" s="413"/>
      <c r="D51" s="345"/>
      <c r="E51" s="345"/>
      <c r="F51" s="345">
        <v>2</v>
      </c>
      <c r="G51" s="413"/>
      <c r="H51" s="413"/>
      <c r="I51" s="345">
        <v>1552</v>
      </c>
      <c r="J51" s="413" t="s">
        <v>81</v>
      </c>
      <c r="K51" s="371">
        <v>23257734.800000001</v>
      </c>
      <c r="L51" s="371">
        <v>24161384.274999999</v>
      </c>
      <c r="M51" s="371">
        <v>19440918.850000001</v>
      </c>
      <c r="N51" s="371">
        <v>19149567.188000001</v>
      </c>
      <c r="O51" s="371">
        <v>23028004.964000002</v>
      </c>
      <c r="P51" s="371">
        <v>20583596.460000001</v>
      </c>
      <c r="Q51" s="371">
        <v>9016285.9130000006</v>
      </c>
      <c r="R51" s="371">
        <v>6050202.5049999999</v>
      </c>
      <c r="S51" s="371">
        <v>4361336.9119999995</v>
      </c>
      <c r="T51" s="371">
        <v>839060.821</v>
      </c>
      <c r="U51" s="371">
        <v>257195.29699999999</v>
      </c>
      <c r="V51" s="371">
        <v>146754.38800000001</v>
      </c>
      <c r="W51" s="371">
        <v>182753.38</v>
      </c>
      <c r="X51" s="371">
        <v>1232496.3389999999</v>
      </c>
      <c r="Y51" s="371">
        <v>1082617.4620000001</v>
      </c>
      <c r="Z51" s="372">
        <v>36</v>
      </c>
      <c r="AA51" s="123">
        <f t="shared" si="0"/>
        <v>-0.94431243346298932</v>
      </c>
      <c r="AB51" s="345"/>
      <c r="AC51" s="371">
        <v>11375.942999999999</v>
      </c>
      <c r="AD51" s="371">
        <v>11488.084000000001</v>
      </c>
      <c r="AE51" s="373">
        <v>8948.1990000000005</v>
      </c>
      <c r="AF51" s="371">
        <v>9686.7080000000005</v>
      </c>
      <c r="AG51" s="371">
        <v>12059.977999999999</v>
      </c>
      <c r="AH51" s="371">
        <v>11232.047</v>
      </c>
      <c r="AI51" s="371">
        <v>3013.076</v>
      </c>
      <c r="AJ51" s="371">
        <v>1506.1980000000001</v>
      </c>
      <c r="AK51" s="371">
        <v>934.55100000000004</v>
      </c>
      <c r="AL51" s="371">
        <v>186.63</v>
      </c>
      <c r="AM51" s="371">
        <v>49.28</v>
      </c>
      <c r="AN51" s="371">
        <v>28.841999999999999</v>
      </c>
      <c r="AO51" s="371">
        <v>35.189</v>
      </c>
      <c r="AP51" s="371">
        <v>35.808999999999997</v>
      </c>
      <c r="AQ51" s="1088"/>
      <c r="AR51" s="371">
        <v>159.06800000000001</v>
      </c>
      <c r="AS51" s="123">
        <f t="shared" si="1"/>
        <v>-0.98222346195027632</v>
      </c>
      <c r="AT51" s="127">
        <v>187.63</v>
      </c>
      <c r="AU51" s="123">
        <f t="shared" si="18"/>
        <v>-0.97903153472559123</v>
      </c>
      <c r="AV51" s="123"/>
      <c r="AW51" s="374">
        <f t="shared" si="19"/>
        <v>0.9782502980470823</v>
      </c>
      <c r="AX51" s="374">
        <f t="shared" si="20"/>
        <v>0.95094584558938733</v>
      </c>
      <c r="AY51" s="375">
        <f t="shared" si="21"/>
        <v>0.92055309412497233</v>
      </c>
      <c r="AZ51" s="374">
        <f t="shared" si="22"/>
        <v>1.0116894971986767</v>
      </c>
      <c r="BA51" s="374">
        <f t="shared" si="23"/>
        <v>1.0474183950241047</v>
      </c>
      <c r="BB51" s="374">
        <f t="shared" si="24"/>
        <v>1.0913590364858912</v>
      </c>
      <c r="BC51" s="374">
        <f t="shared" si="25"/>
        <v>0.66836301090577444</v>
      </c>
      <c r="BD51" s="374">
        <f t="shared" si="26"/>
        <v>0.49790002855449877</v>
      </c>
      <c r="BE51" s="374">
        <f t="shared" si="27"/>
        <v>0.42856170887813316</v>
      </c>
      <c r="BF51" s="374">
        <f t="shared" si="28"/>
        <v>0.44485452145786702</v>
      </c>
      <c r="BG51" s="374">
        <f t="shared" si="29"/>
        <v>0.38321073965827612</v>
      </c>
      <c r="BH51" s="374">
        <f t="shared" si="30"/>
        <v>0.39306490787859777</v>
      </c>
      <c r="BI51" s="374">
        <f t="shared" si="31"/>
        <v>0.38509821268421957</v>
      </c>
      <c r="BJ51" s="374">
        <f t="shared" si="32"/>
        <v>5.8108083353909261E-2</v>
      </c>
      <c r="BK51" s="374">
        <f t="shared" si="33"/>
        <v>0.29385818275301379</v>
      </c>
      <c r="BL51" s="123">
        <f t="shared" si="17"/>
        <v>-0.68078084292102736</v>
      </c>
      <c r="BM51" s="413"/>
      <c r="BN51" s="413" t="s">
        <v>525</v>
      </c>
      <c r="BO51" s="413"/>
      <c r="BP51" s="413" t="s">
        <v>628</v>
      </c>
    </row>
    <row r="52" spans="1:68" s="869" customFormat="1" ht="89.25" x14ac:dyDescent="0.2">
      <c r="A52" s="869">
        <v>49</v>
      </c>
      <c r="B52" s="870">
        <v>58</v>
      </c>
      <c r="C52" s="871"/>
      <c r="D52" s="872"/>
      <c r="E52" s="872">
        <v>1606</v>
      </c>
      <c r="F52" s="872">
        <v>1</v>
      </c>
      <c r="G52" s="871" t="s">
        <v>83</v>
      </c>
      <c r="H52" s="871" t="s">
        <v>9</v>
      </c>
      <c r="I52" s="872">
        <v>1743</v>
      </c>
      <c r="J52" s="871" t="s">
        <v>82</v>
      </c>
      <c r="K52" s="874">
        <v>12526751.65</v>
      </c>
      <c r="L52" s="874">
        <v>12557025.475</v>
      </c>
      <c r="M52" s="874">
        <v>10328260.625</v>
      </c>
      <c r="N52" s="874">
        <v>11111634.5</v>
      </c>
      <c r="O52" s="874">
        <v>9568599</v>
      </c>
      <c r="P52" s="874">
        <v>11256681.625</v>
      </c>
      <c r="Q52" s="874">
        <v>10331174.75</v>
      </c>
      <c r="R52" s="874">
        <v>11373496.625</v>
      </c>
      <c r="S52" s="874">
        <v>11385550.85</v>
      </c>
      <c r="T52" s="874">
        <v>5799685.7249999996</v>
      </c>
      <c r="U52" s="874">
        <v>5101765.6500000004</v>
      </c>
      <c r="V52" s="874">
        <v>1347631.075</v>
      </c>
      <c r="W52" s="874">
        <v>1478188.9750000001</v>
      </c>
      <c r="X52" s="874">
        <v>1331966.925</v>
      </c>
      <c r="Y52" s="874">
        <v>95279.3</v>
      </c>
      <c r="Z52" s="875">
        <v>48</v>
      </c>
      <c r="AA52" s="868">
        <f t="shared" si="0"/>
        <v>-0.99077489390910867</v>
      </c>
      <c r="AB52" s="872"/>
      <c r="AC52" s="874">
        <v>7372.6729999999998</v>
      </c>
      <c r="AD52" s="874">
        <v>7916.97</v>
      </c>
      <c r="AE52" s="876">
        <v>5281.65</v>
      </c>
      <c r="AF52" s="874">
        <v>4790.34</v>
      </c>
      <c r="AG52" s="874">
        <v>3928.6089999999999</v>
      </c>
      <c r="AH52" s="874">
        <v>4137.1869999999999</v>
      </c>
      <c r="AI52" s="874">
        <v>4149.7269999999999</v>
      </c>
      <c r="AJ52" s="874">
        <v>4857.9989999999998</v>
      </c>
      <c r="AK52" s="874">
        <v>4381.87</v>
      </c>
      <c r="AL52" s="874">
        <v>2129.3910000000001</v>
      </c>
      <c r="AM52" s="874">
        <v>550.67700000000002</v>
      </c>
      <c r="AN52" s="874">
        <v>128.798</v>
      </c>
      <c r="AO52" s="874">
        <v>133.602</v>
      </c>
      <c r="AP52" s="874">
        <v>130.22200000000001</v>
      </c>
      <c r="AQ52" s="1074">
        <v>128.798</v>
      </c>
      <c r="AR52" s="874">
        <v>9.2360000000000007</v>
      </c>
      <c r="AS52" s="868">
        <f t="shared" si="1"/>
        <v>-0.99825130404324414</v>
      </c>
      <c r="AT52" s="867">
        <v>0</v>
      </c>
      <c r="AU52" s="868">
        <f t="shared" si="18"/>
        <v>-1</v>
      </c>
      <c r="AV52" s="868"/>
      <c r="AW52" s="877">
        <f t="shared" si="19"/>
        <v>1.1771085124051293</v>
      </c>
      <c r="AX52" s="877">
        <f t="shared" si="20"/>
        <v>1.2609626405173795</v>
      </c>
      <c r="AY52" s="878">
        <f t="shared" si="21"/>
        <v>1.0227569175037157</v>
      </c>
      <c r="AZ52" s="877">
        <f t="shared" si="22"/>
        <v>0.86222058509933885</v>
      </c>
      <c r="BA52" s="877">
        <f t="shared" si="23"/>
        <v>0.82114612598981318</v>
      </c>
      <c r="BB52" s="877">
        <f t="shared" si="24"/>
        <v>0.73506334065835321</v>
      </c>
      <c r="BC52" s="877">
        <f t="shared" si="25"/>
        <v>0.80334078174410906</v>
      </c>
      <c r="BD52" s="877">
        <f t="shared" si="26"/>
        <v>0.85426657433065356</v>
      </c>
      <c r="BE52" s="877">
        <f t="shared" si="27"/>
        <v>0.76972472526439073</v>
      </c>
      <c r="BF52" s="877">
        <f t="shared" si="28"/>
        <v>0.73431254759929254</v>
      </c>
      <c r="BG52" s="877">
        <f t="shared" si="29"/>
        <v>0.21587702680933607</v>
      </c>
      <c r="BH52" s="877">
        <f t="shared" si="30"/>
        <v>0.19114726929252504</v>
      </c>
      <c r="BI52" s="877">
        <f t="shared" si="31"/>
        <v>0.1807644384575389</v>
      </c>
      <c r="BJ52" s="877">
        <f t="shared" si="32"/>
        <v>0.19553338383383659</v>
      </c>
      <c r="BK52" s="877">
        <f t="shared" si="33"/>
        <v>0.19387212122675124</v>
      </c>
      <c r="BL52" s="868">
        <f t="shared" si="17"/>
        <v>-0.81044164267307739</v>
      </c>
      <c r="BM52" s="871"/>
      <c r="BN52" s="871" t="s">
        <v>496</v>
      </c>
      <c r="BO52" s="871" t="s">
        <v>776</v>
      </c>
      <c r="BP52" s="871" t="s">
        <v>629</v>
      </c>
    </row>
    <row r="53" spans="1:68" s="869" customFormat="1" x14ac:dyDescent="0.2">
      <c r="A53" s="869">
        <v>50</v>
      </c>
      <c r="B53" s="870">
        <v>59</v>
      </c>
      <c r="C53" s="871"/>
      <c r="D53" s="872"/>
      <c r="E53" s="872">
        <v>1613</v>
      </c>
      <c r="F53" s="872">
        <v>8</v>
      </c>
      <c r="G53" s="871" t="s">
        <v>85</v>
      </c>
      <c r="H53" s="871" t="s">
        <v>9</v>
      </c>
      <c r="I53" s="872">
        <v>6705</v>
      </c>
      <c r="J53" s="871" t="s">
        <v>84</v>
      </c>
      <c r="K53" s="874">
        <v>9233630.2060000002</v>
      </c>
      <c r="L53" s="874">
        <v>8458029.5449999999</v>
      </c>
      <c r="M53" s="874">
        <v>8910086.5020000003</v>
      </c>
      <c r="N53" s="874">
        <v>6064577.7309999997</v>
      </c>
      <c r="O53" s="874">
        <v>8595082.1799999997</v>
      </c>
      <c r="P53" s="874">
        <v>8531474.8670000006</v>
      </c>
      <c r="Q53" s="874">
        <v>8397007.4470000006</v>
      </c>
      <c r="R53" s="874">
        <v>8080420.04</v>
      </c>
      <c r="S53" s="874">
        <v>6565347.0719999997</v>
      </c>
      <c r="T53" s="874">
        <v>1365627.7039999999</v>
      </c>
      <c r="U53" s="874">
        <v>3877.7</v>
      </c>
      <c r="V53" s="874">
        <v>0</v>
      </c>
      <c r="W53" s="874">
        <v>0</v>
      </c>
      <c r="X53" s="874">
        <v>0</v>
      </c>
      <c r="Y53" s="874">
        <v>0</v>
      </c>
      <c r="Z53" s="875">
        <v>94</v>
      </c>
      <c r="AA53" s="868">
        <f t="shared" si="0"/>
        <v>-1</v>
      </c>
      <c r="AB53" s="872"/>
      <c r="AC53" s="874">
        <v>5023.4340000000002</v>
      </c>
      <c r="AD53" s="874">
        <v>4527.4080000000004</v>
      </c>
      <c r="AE53" s="876">
        <v>4398.9769999999999</v>
      </c>
      <c r="AF53" s="874">
        <v>3175.1770000000001</v>
      </c>
      <c r="AG53" s="874">
        <v>4416.5739999999996</v>
      </c>
      <c r="AH53" s="874">
        <v>4321.5870000000004</v>
      </c>
      <c r="AI53" s="874">
        <v>3227.07</v>
      </c>
      <c r="AJ53" s="874">
        <v>2710.18</v>
      </c>
      <c r="AK53" s="874">
        <v>1933.9829999999999</v>
      </c>
      <c r="AL53" s="874">
        <v>379.67099999999999</v>
      </c>
      <c r="AM53" s="874">
        <v>0.55000000000000004</v>
      </c>
      <c r="AN53" s="874">
        <v>0</v>
      </c>
      <c r="AO53" s="874">
        <v>0</v>
      </c>
      <c r="AP53" s="874">
        <v>0</v>
      </c>
      <c r="AQ53" s="1088"/>
      <c r="AR53" s="874">
        <v>0</v>
      </c>
      <c r="AS53" s="868">
        <f t="shared" si="1"/>
        <v>-1</v>
      </c>
      <c r="AT53" s="867">
        <v>0</v>
      </c>
      <c r="AU53" s="868">
        <f t="shared" si="18"/>
        <v>-1</v>
      </c>
      <c r="AV53" s="868"/>
      <c r="AW53" s="877">
        <f t="shared" si="19"/>
        <v>1.0880734636168945</v>
      </c>
      <c r="AX53" s="877">
        <f t="shared" si="20"/>
        <v>1.0705585682604755</v>
      </c>
      <c r="AY53" s="878">
        <f t="shared" si="21"/>
        <v>0.98741510511993003</v>
      </c>
      <c r="AZ53" s="877">
        <f t="shared" si="22"/>
        <v>1.0471222039976851</v>
      </c>
      <c r="BA53" s="877">
        <f t="shared" si="23"/>
        <v>1.0276979108534829</v>
      </c>
      <c r="BB53" s="877">
        <f t="shared" si="24"/>
        <v>1.0130925935716057</v>
      </c>
      <c r="BC53" s="877">
        <f t="shared" si="25"/>
        <v>0.76862382708805044</v>
      </c>
      <c r="BD53" s="877">
        <f t="shared" si="26"/>
        <v>0.6708017619341482</v>
      </c>
      <c r="BE53" s="877">
        <f t="shared" si="27"/>
        <v>0.58914874683414153</v>
      </c>
      <c r="BF53" s="877">
        <f t="shared" si="28"/>
        <v>0.55603880748453249</v>
      </c>
      <c r="BG53" s="877">
        <f t="shared" si="29"/>
        <v>0.28367331149908454</v>
      </c>
      <c r="BH53" s="877">
        <f t="shared" si="30"/>
        <v>0</v>
      </c>
      <c r="BI53" s="877">
        <f t="shared" si="31"/>
        <v>0</v>
      </c>
      <c r="BJ53" s="877">
        <f t="shared" si="32"/>
        <v>0</v>
      </c>
      <c r="BK53" s="877">
        <f t="shared" si="33"/>
        <v>0</v>
      </c>
      <c r="BL53" s="868">
        <f t="shared" si="17"/>
        <v>-1</v>
      </c>
      <c r="BM53" s="871" t="s">
        <v>323</v>
      </c>
      <c r="BN53" s="871" t="s">
        <v>307</v>
      </c>
      <c r="BO53" s="871" t="s">
        <v>776</v>
      </c>
      <c r="BP53" s="871"/>
    </row>
    <row r="54" spans="1:68" s="412" customFormat="1" ht="229.5" x14ac:dyDescent="0.2">
      <c r="A54" s="412">
        <v>51</v>
      </c>
      <c r="B54" s="370">
        <v>60</v>
      </c>
      <c r="C54" s="413"/>
      <c r="D54" s="345"/>
      <c r="E54" s="345">
        <v>1619</v>
      </c>
      <c r="F54" s="345">
        <v>3</v>
      </c>
      <c r="G54" s="413" t="s">
        <v>87</v>
      </c>
      <c r="H54" s="413" t="s">
        <v>9</v>
      </c>
      <c r="I54" s="345">
        <v>1606</v>
      </c>
      <c r="J54" s="413" t="s">
        <v>89</v>
      </c>
      <c r="K54" s="371">
        <v>37083390.875</v>
      </c>
      <c r="L54" s="371">
        <v>34198316.75</v>
      </c>
      <c r="M54" s="371">
        <v>36339808.950000003</v>
      </c>
      <c r="N54" s="371">
        <v>34245995.875</v>
      </c>
      <c r="O54" s="371">
        <v>34944853.325000003</v>
      </c>
      <c r="P54" s="371">
        <v>36881694.875</v>
      </c>
      <c r="Q54" s="371">
        <v>33617166.149999999</v>
      </c>
      <c r="R54" s="371">
        <v>40643759.549999997</v>
      </c>
      <c r="S54" s="371">
        <v>37915219.335000001</v>
      </c>
      <c r="T54" s="371">
        <v>37165874.899999999</v>
      </c>
      <c r="U54" s="371">
        <v>29391034.024999999</v>
      </c>
      <c r="V54" s="371">
        <v>18244945.375</v>
      </c>
      <c r="W54" s="371">
        <v>8792613.3000000007</v>
      </c>
      <c r="X54" s="371">
        <v>19236529.774999999</v>
      </c>
      <c r="Y54" s="371">
        <v>11692964.949999999</v>
      </c>
      <c r="Z54" s="372">
        <v>43.6</v>
      </c>
      <c r="AA54" s="123">
        <f t="shared" si="0"/>
        <v>-0.67823262455539135</v>
      </c>
      <c r="AB54" s="345"/>
      <c r="AC54" s="371">
        <v>21427.052</v>
      </c>
      <c r="AD54" s="371">
        <v>19381.905999999999</v>
      </c>
      <c r="AE54" s="373">
        <v>19450.291000000001</v>
      </c>
      <c r="AF54" s="371">
        <v>17370.973999999998</v>
      </c>
      <c r="AG54" s="371">
        <v>15217.68</v>
      </c>
      <c r="AH54" s="371">
        <v>15112.14</v>
      </c>
      <c r="AI54" s="371">
        <v>12873.342000000001</v>
      </c>
      <c r="AJ54" s="371">
        <v>15942.651</v>
      </c>
      <c r="AK54" s="371">
        <v>17261.955000000002</v>
      </c>
      <c r="AL54" s="371">
        <v>19712.807000000001</v>
      </c>
      <c r="AM54" s="371">
        <v>17935.867999999999</v>
      </c>
      <c r="AN54" s="371">
        <v>10768.9</v>
      </c>
      <c r="AO54" s="371">
        <v>6033.2139999999999</v>
      </c>
      <c r="AP54" s="371">
        <v>4479.2979999999998</v>
      </c>
      <c r="AQ54" s="1072">
        <v>10768.9</v>
      </c>
      <c r="AR54" s="371">
        <v>405.16199999999998</v>
      </c>
      <c r="AS54" s="123">
        <f t="shared" si="1"/>
        <v>-0.97916936049954217</v>
      </c>
      <c r="AT54" s="127">
        <v>371.76400000000001</v>
      </c>
      <c r="AU54" s="123">
        <f t="shared" si="18"/>
        <v>-0.98088645563194921</v>
      </c>
      <c r="AV54" s="123"/>
      <c r="AW54" s="374">
        <f t="shared" si="19"/>
        <v>1.1556144944903182</v>
      </c>
      <c r="AX54" s="374">
        <f t="shared" si="20"/>
        <v>1.133500583767767</v>
      </c>
      <c r="AY54" s="375">
        <f t="shared" si="21"/>
        <v>1.0704674329334909</v>
      </c>
      <c r="AZ54" s="374">
        <f t="shared" si="22"/>
        <v>1.0144820470927538</v>
      </c>
      <c r="BA54" s="374">
        <f t="shared" si="23"/>
        <v>0.87095400621487651</v>
      </c>
      <c r="BB54" s="374">
        <f t="shared" si="24"/>
        <v>0.81949270776293193</v>
      </c>
      <c r="BC54" s="374">
        <f t="shared" si="25"/>
        <v>0.76587907157665047</v>
      </c>
      <c r="BD54" s="374">
        <f t="shared" si="26"/>
        <v>0.78450670786925281</v>
      </c>
      <c r="BE54" s="374">
        <f t="shared" si="27"/>
        <v>0.91055546045939806</v>
      </c>
      <c r="BF54" s="374">
        <f t="shared" si="28"/>
        <v>1.0608014504187011</v>
      </c>
      <c r="BG54" s="374">
        <f t="shared" si="29"/>
        <v>1.2204992845603022</v>
      </c>
      <c r="BH54" s="374">
        <f t="shared" si="30"/>
        <v>1.1804803772946346</v>
      </c>
      <c r="BI54" s="374">
        <f t="shared" si="31"/>
        <v>1.3723369365055551</v>
      </c>
      <c r="BJ54" s="374">
        <f t="shared" si="32"/>
        <v>0.46570749011303941</v>
      </c>
      <c r="BK54" s="374">
        <f t="shared" si="33"/>
        <v>6.9300130759393064E-2</v>
      </c>
      <c r="BL54" s="123">
        <f t="shared" si="17"/>
        <v>-0.93526180374354395</v>
      </c>
      <c r="BM54" s="413" t="s">
        <v>330</v>
      </c>
      <c r="BN54" s="413" t="s">
        <v>527</v>
      </c>
      <c r="BO54" s="413"/>
      <c r="BP54" s="413" t="s">
        <v>630</v>
      </c>
    </row>
    <row r="55" spans="1:68" s="412" customFormat="1" ht="204" x14ac:dyDescent="0.2">
      <c r="A55" s="412">
        <v>52</v>
      </c>
      <c r="B55" s="370">
        <v>62</v>
      </c>
      <c r="C55" s="413"/>
      <c r="D55" s="345"/>
      <c r="E55" s="345"/>
      <c r="F55" s="345">
        <v>2</v>
      </c>
      <c r="G55" s="413"/>
      <c r="H55" s="413"/>
      <c r="I55" s="345">
        <v>2403</v>
      </c>
      <c r="J55" s="413" t="s">
        <v>88</v>
      </c>
      <c r="K55" s="371">
        <v>15876030.775</v>
      </c>
      <c r="L55" s="371">
        <v>15270831.725</v>
      </c>
      <c r="M55" s="371">
        <v>15896794.699999999</v>
      </c>
      <c r="N55" s="371">
        <v>16661245</v>
      </c>
      <c r="O55" s="371">
        <v>13527078.375</v>
      </c>
      <c r="P55" s="371">
        <v>17718715.050000001</v>
      </c>
      <c r="Q55" s="371">
        <v>16687141.725</v>
      </c>
      <c r="R55" s="371">
        <v>16841471.125</v>
      </c>
      <c r="S55" s="371">
        <v>17558332.300000001</v>
      </c>
      <c r="T55" s="371">
        <v>15166254.125</v>
      </c>
      <c r="U55" s="371">
        <v>15981433.800000001</v>
      </c>
      <c r="V55" s="371">
        <v>6504259.3250000002</v>
      </c>
      <c r="W55" s="371">
        <v>3987631.65</v>
      </c>
      <c r="X55" s="371">
        <v>7716224.6749999998</v>
      </c>
      <c r="Y55" s="371">
        <v>7262817.6500000004</v>
      </c>
      <c r="Z55" s="372">
        <v>50.5</v>
      </c>
      <c r="AA55" s="123">
        <f t="shared" si="0"/>
        <v>-0.54312691413194125</v>
      </c>
      <c r="AB55" s="345"/>
      <c r="AC55" s="371">
        <v>9069.9189999999999</v>
      </c>
      <c r="AD55" s="371">
        <v>8820.6759999999995</v>
      </c>
      <c r="AE55" s="373">
        <v>8852.7420000000002</v>
      </c>
      <c r="AF55" s="371">
        <v>8601.3919999999998</v>
      </c>
      <c r="AG55" s="371">
        <v>6448.4139999999998</v>
      </c>
      <c r="AH55" s="371">
        <v>7584.848</v>
      </c>
      <c r="AI55" s="371">
        <v>6659.817</v>
      </c>
      <c r="AJ55" s="371">
        <v>6723.277</v>
      </c>
      <c r="AK55" s="371">
        <v>6576.8770000000004</v>
      </c>
      <c r="AL55" s="371">
        <v>2879.0949999999998</v>
      </c>
      <c r="AM55" s="371">
        <v>5927.8990000000003</v>
      </c>
      <c r="AN55" s="371">
        <v>3534.99</v>
      </c>
      <c r="AO55" s="371">
        <v>1228.4090000000001</v>
      </c>
      <c r="AP55" s="371">
        <v>1625.2070000000001</v>
      </c>
      <c r="AQ55" s="1072">
        <v>3534.99</v>
      </c>
      <c r="AR55" s="371">
        <v>494.55500000000001</v>
      </c>
      <c r="AS55" s="123">
        <f t="shared" si="1"/>
        <v>-0.94413538765729299</v>
      </c>
      <c r="AT55" s="127">
        <v>306.94299999999998</v>
      </c>
      <c r="AU55" s="123">
        <f t="shared" si="18"/>
        <v>-0.96532791761015968</v>
      </c>
      <c r="AV55" s="123"/>
      <c r="AW55" s="374">
        <f t="shared" si="19"/>
        <v>1.1425927712715711</v>
      </c>
      <c r="AX55" s="374">
        <f t="shared" si="20"/>
        <v>1.1552319033886806</v>
      </c>
      <c r="AY55" s="375">
        <f t="shared" si="21"/>
        <v>1.1137769804626088</v>
      </c>
      <c r="AZ55" s="374">
        <f t="shared" si="22"/>
        <v>1.0325029131976633</v>
      </c>
      <c r="BA55" s="374">
        <f t="shared" si="23"/>
        <v>0.95340824104599009</v>
      </c>
      <c r="BB55" s="374">
        <f t="shared" si="24"/>
        <v>0.85613973457968107</v>
      </c>
      <c r="BC55" s="374">
        <f t="shared" si="25"/>
        <v>0.79819745163697287</v>
      </c>
      <c r="BD55" s="374">
        <f t="shared" si="26"/>
        <v>0.79841920579251058</v>
      </c>
      <c r="BE55" s="374">
        <f t="shared" si="27"/>
        <v>0.74914597669392546</v>
      </c>
      <c r="BF55" s="374">
        <f t="shared" si="28"/>
        <v>0.37967120638630336</v>
      </c>
      <c r="BG55" s="374">
        <f t="shared" si="29"/>
        <v>0.74184820638558724</v>
      </c>
      <c r="BH55" s="374">
        <f t="shared" si="30"/>
        <v>1.0869769556735809</v>
      </c>
      <c r="BI55" s="374">
        <f t="shared" si="31"/>
        <v>0.61610956468358857</v>
      </c>
      <c r="BJ55" s="374">
        <f t="shared" si="32"/>
        <v>0.42124408462743473</v>
      </c>
      <c r="BK55" s="374">
        <f t="shared" si="33"/>
        <v>0.13618819136950244</v>
      </c>
      <c r="BL55" s="123">
        <f t="shared" si="17"/>
        <v>-0.87772400241838677</v>
      </c>
      <c r="BM55" s="413" t="s">
        <v>332</v>
      </c>
      <c r="BN55" s="413" t="s">
        <v>528</v>
      </c>
      <c r="BO55" s="413"/>
      <c r="BP55" s="413" t="s">
        <v>631</v>
      </c>
    </row>
    <row r="56" spans="1:68" s="412" customFormat="1" ht="204" x14ac:dyDescent="0.2">
      <c r="A56" s="412">
        <v>53</v>
      </c>
      <c r="B56" s="370">
        <v>63</v>
      </c>
      <c r="C56" s="413"/>
      <c r="D56" s="345"/>
      <c r="E56" s="345"/>
      <c r="F56" s="345">
        <v>1</v>
      </c>
      <c r="G56" s="413"/>
      <c r="H56" s="413"/>
      <c r="I56" s="345">
        <v>2828</v>
      </c>
      <c r="J56" s="413" t="s">
        <v>86</v>
      </c>
      <c r="K56" s="371">
        <v>17134920.975000001</v>
      </c>
      <c r="L56" s="371">
        <v>14777972.675000001</v>
      </c>
      <c r="M56" s="371">
        <v>17000578.75</v>
      </c>
      <c r="N56" s="371">
        <v>14960982.25</v>
      </c>
      <c r="O56" s="371">
        <v>15239626.275</v>
      </c>
      <c r="P56" s="371">
        <v>16990702.550000001</v>
      </c>
      <c r="Q56" s="371">
        <v>15287716.625</v>
      </c>
      <c r="R56" s="371">
        <v>18095609.074999999</v>
      </c>
      <c r="S56" s="371">
        <v>16328374.050000001</v>
      </c>
      <c r="T56" s="371">
        <v>14494874.550000001</v>
      </c>
      <c r="U56" s="371">
        <v>16786551.175000001</v>
      </c>
      <c r="V56" s="371">
        <v>8998575.375</v>
      </c>
      <c r="W56" s="371">
        <v>6399637.0499999998</v>
      </c>
      <c r="X56" s="371">
        <v>8014513.2000000002</v>
      </c>
      <c r="Y56" s="371">
        <v>6357309.4500000002</v>
      </c>
      <c r="Z56" s="372">
        <v>58.5</v>
      </c>
      <c r="AA56" s="123">
        <f t="shared" si="0"/>
        <v>-0.6260533512719384</v>
      </c>
      <c r="AB56" s="345"/>
      <c r="AC56" s="371">
        <v>9369.8310000000001</v>
      </c>
      <c r="AD56" s="371">
        <v>8065.07</v>
      </c>
      <c r="AE56" s="373">
        <v>9253.5239999999994</v>
      </c>
      <c r="AF56" s="371">
        <v>7634.4160000000002</v>
      </c>
      <c r="AG56" s="371">
        <v>6832.7759999999998</v>
      </c>
      <c r="AH56" s="371">
        <v>7247.2709999999997</v>
      </c>
      <c r="AI56" s="371">
        <v>6140.7330000000002</v>
      </c>
      <c r="AJ56" s="371">
        <v>7374.393</v>
      </c>
      <c r="AK56" s="371">
        <v>6016.7079999999996</v>
      </c>
      <c r="AL56" s="371">
        <v>2507.3989999999999</v>
      </c>
      <c r="AM56" s="371">
        <v>6349.2950000000001</v>
      </c>
      <c r="AN56" s="371">
        <v>4298.3029999999999</v>
      </c>
      <c r="AO56" s="371">
        <v>1859.5329999999999</v>
      </c>
      <c r="AP56" s="371">
        <v>1382.961</v>
      </c>
      <c r="AQ56" s="1072">
        <v>4298.3029999999999</v>
      </c>
      <c r="AR56" s="371">
        <v>407.24700000000001</v>
      </c>
      <c r="AS56" s="123">
        <f t="shared" si="1"/>
        <v>-0.95599006389349617</v>
      </c>
      <c r="AT56" s="127">
        <v>353.55</v>
      </c>
      <c r="AU56" s="123">
        <f t="shared" si="18"/>
        <v>-0.96179293423781043</v>
      </c>
      <c r="AV56" s="123"/>
      <c r="AW56" s="374">
        <f t="shared" si="19"/>
        <v>1.0936532492528754</v>
      </c>
      <c r="AX56" s="374">
        <f t="shared" si="20"/>
        <v>1.0914988378133539</v>
      </c>
      <c r="AY56" s="375">
        <f t="shared" si="21"/>
        <v>1.0886128214899742</v>
      </c>
      <c r="AZ56" s="374">
        <f t="shared" si="22"/>
        <v>1.0205768408020135</v>
      </c>
      <c r="BA56" s="374">
        <f t="shared" si="23"/>
        <v>0.89671175351706578</v>
      </c>
      <c r="BB56" s="374">
        <f t="shared" si="24"/>
        <v>0.85308667827864482</v>
      </c>
      <c r="BC56" s="374">
        <f t="shared" si="25"/>
        <v>0.80335515769020216</v>
      </c>
      <c r="BD56" s="374">
        <f t="shared" si="26"/>
        <v>0.81504777976090315</v>
      </c>
      <c r="BE56" s="374">
        <f t="shared" si="27"/>
        <v>0.73696351903452384</v>
      </c>
      <c r="BF56" s="374">
        <f t="shared" si="28"/>
        <v>0.34597043132049732</v>
      </c>
      <c r="BG56" s="374">
        <f t="shared" si="29"/>
        <v>0.7564740289781412</v>
      </c>
      <c r="BH56" s="374">
        <f t="shared" si="30"/>
        <v>0.95532966516936024</v>
      </c>
      <c r="BI56" s="374">
        <f t="shared" si="31"/>
        <v>0.58113701932518191</v>
      </c>
      <c r="BJ56" s="374">
        <f t="shared" si="32"/>
        <v>0.34511416114455962</v>
      </c>
      <c r="BK56" s="374">
        <f t="shared" si="33"/>
        <v>0.12811929424011284</v>
      </c>
      <c r="BL56" s="123">
        <f t="shared" si="17"/>
        <v>-0.88230958545504068</v>
      </c>
      <c r="BM56" s="413" t="s">
        <v>332</v>
      </c>
      <c r="BN56" s="413" t="s">
        <v>529</v>
      </c>
      <c r="BO56" s="413"/>
      <c r="BP56" s="413" t="s">
        <v>631</v>
      </c>
    </row>
    <row r="57" spans="1:68" s="869" customFormat="1" ht="409.5" x14ac:dyDescent="0.2">
      <c r="A57" s="869">
        <v>54</v>
      </c>
      <c r="B57" s="870">
        <v>65</v>
      </c>
      <c r="C57" s="871"/>
      <c r="D57" s="872"/>
      <c r="E57" s="872">
        <v>1626</v>
      </c>
      <c r="F57" s="872">
        <v>4</v>
      </c>
      <c r="G57" s="871" t="s">
        <v>91</v>
      </c>
      <c r="H57" s="871" t="s">
        <v>9</v>
      </c>
      <c r="I57" s="872">
        <v>1353</v>
      </c>
      <c r="J57" s="871" t="s">
        <v>93</v>
      </c>
      <c r="K57" s="874">
        <v>13160713.375</v>
      </c>
      <c r="L57" s="874">
        <v>15004392.050000001</v>
      </c>
      <c r="M57" s="874">
        <v>6137412.2249999996</v>
      </c>
      <c r="N57" s="874">
        <v>4145917.25</v>
      </c>
      <c r="O57" s="874">
        <v>3019694.4</v>
      </c>
      <c r="P57" s="874">
        <v>5768467.7249999996</v>
      </c>
      <c r="Q57" s="874">
        <v>2549793.3250000002</v>
      </c>
      <c r="R57" s="874">
        <v>668059.73</v>
      </c>
      <c r="S57" s="874">
        <v>348925.46500000003</v>
      </c>
      <c r="T57" s="874">
        <v>370658.34700000001</v>
      </c>
      <c r="U57" s="874">
        <v>388051.92200000002</v>
      </c>
      <c r="V57" s="874">
        <v>197617.82199999999</v>
      </c>
      <c r="W57" s="874">
        <v>295983.31099999999</v>
      </c>
      <c r="X57" s="874">
        <v>471472.77100000001</v>
      </c>
      <c r="Y57" s="874">
        <v>674930.84499999997</v>
      </c>
      <c r="Z57" s="875">
        <v>28.5</v>
      </c>
      <c r="AA57" s="868">
        <f t="shared" si="0"/>
        <v>-0.89003006148898534</v>
      </c>
      <c r="AB57" s="872"/>
      <c r="AC57" s="874">
        <v>7457.4390000000003</v>
      </c>
      <c r="AD57" s="874">
        <v>6783.4279999999999</v>
      </c>
      <c r="AE57" s="876">
        <v>2886.123</v>
      </c>
      <c r="AF57" s="874">
        <v>1568.902</v>
      </c>
      <c r="AG57" s="874">
        <v>501.40300000000002</v>
      </c>
      <c r="AH57" s="874">
        <v>1195.825</v>
      </c>
      <c r="AI57" s="874">
        <v>609.92399999999998</v>
      </c>
      <c r="AJ57" s="874">
        <v>164.35</v>
      </c>
      <c r="AK57" s="874">
        <v>92.076999999999998</v>
      </c>
      <c r="AL57" s="874">
        <v>93.501999999999995</v>
      </c>
      <c r="AM57" s="874">
        <v>96.647000000000006</v>
      </c>
      <c r="AN57" s="874">
        <v>69.384</v>
      </c>
      <c r="AO57" s="874">
        <v>103.236</v>
      </c>
      <c r="AP57" s="874">
        <v>130.435</v>
      </c>
      <c r="AQ57" s="1088"/>
      <c r="AR57" s="874">
        <v>169.05</v>
      </c>
      <c r="AS57" s="868">
        <f t="shared" si="1"/>
        <v>-0.94142661279508866</v>
      </c>
      <c r="AT57" s="867">
        <v>0</v>
      </c>
      <c r="AU57" s="868">
        <f t="shared" si="18"/>
        <v>-1</v>
      </c>
      <c r="AV57" s="868"/>
      <c r="AW57" s="877">
        <f t="shared" si="19"/>
        <v>1.1332879590199265</v>
      </c>
      <c r="AX57" s="877">
        <f t="shared" si="20"/>
        <v>0.90419231614252571</v>
      </c>
      <c r="AY57" s="878">
        <f t="shared" si="21"/>
        <v>0.94050159715318782</v>
      </c>
      <c r="AZ57" s="877">
        <f t="shared" si="22"/>
        <v>0.7568419268377824</v>
      </c>
      <c r="BA57" s="877">
        <f t="shared" si="23"/>
        <v>0.33208857161174987</v>
      </c>
      <c r="BB57" s="877">
        <f t="shared" si="24"/>
        <v>0.41460750306963018</v>
      </c>
      <c r="BC57" s="877">
        <f t="shared" si="25"/>
        <v>0.47841053941107164</v>
      </c>
      <c r="BD57" s="877">
        <f t="shared" si="26"/>
        <v>0.49202187355313276</v>
      </c>
      <c r="BE57" s="877">
        <f t="shared" si="27"/>
        <v>0.52777460653380515</v>
      </c>
      <c r="BF57" s="877">
        <f t="shared" si="28"/>
        <v>0.50451851823533866</v>
      </c>
      <c r="BG57" s="877">
        <f t="shared" si="29"/>
        <v>0.49811375499384847</v>
      </c>
      <c r="BH57" s="877">
        <f t="shared" si="30"/>
        <v>0.70220387308994836</v>
      </c>
      <c r="BI57" s="877">
        <f t="shared" si="31"/>
        <v>0.69757987131916366</v>
      </c>
      <c r="BJ57" s="877">
        <f t="shared" si="32"/>
        <v>0.55330872967847378</v>
      </c>
      <c r="BK57" s="877">
        <f t="shared" si="33"/>
        <v>0.50094021114118736</v>
      </c>
      <c r="BL57" s="868">
        <f t="shared" si="17"/>
        <v>-0.46736910106533841</v>
      </c>
      <c r="BM57" s="871"/>
      <c r="BN57" s="871" t="s">
        <v>304</v>
      </c>
      <c r="BO57" s="871" t="s">
        <v>776</v>
      </c>
      <c r="BP57" s="871" t="s">
        <v>632</v>
      </c>
    </row>
    <row r="58" spans="1:68" s="869" customFormat="1" ht="51" x14ac:dyDescent="0.2">
      <c r="A58" s="869">
        <v>55</v>
      </c>
      <c r="B58" s="870">
        <v>66</v>
      </c>
      <c r="C58" s="871"/>
      <c r="D58" s="872"/>
      <c r="E58" s="872"/>
      <c r="F58" s="872">
        <v>3</v>
      </c>
      <c r="G58" s="871"/>
      <c r="H58" s="871"/>
      <c r="I58" s="872">
        <v>6004</v>
      </c>
      <c r="J58" s="871" t="s">
        <v>92</v>
      </c>
      <c r="K58" s="874">
        <v>10412462.9</v>
      </c>
      <c r="L58" s="874">
        <v>10350675.9</v>
      </c>
      <c r="M58" s="874">
        <v>8954078.5749999993</v>
      </c>
      <c r="N58" s="874">
        <v>10024914.9</v>
      </c>
      <c r="O58" s="874">
        <v>9868497.3000000007</v>
      </c>
      <c r="P58" s="874">
        <v>11289649.550000001</v>
      </c>
      <c r="Q58" s="874">
        <v>10660096.5</v>
      </c>
      <c r="R58" s="874">
        <v>8338690.2300000004</v>
      </c>
      <c r="S58" s="874">
        <v>3985723.0440000002</v>
      </c>
      <c r="T58" s="874">
        <v>6889363.1900000004</v>
      </c>
      <c r="U58" s="874">
        <v>7061426.9460000005</v>
      </c>
      <c r="V58" s="874">
        <v>4430547.477</v>
      </c>
      <c r="W58" s="874">
        <v>2716004.8820000002</v>
      </c>
      <c r="X58" s="874">
        <v>3644366.2960000001</v>
      </c>
      <c r="Y58" s="874">
        <v>2430664.3629999999</v>
      </c>
      <c r="Z58" s="875">
        <v>84.5</v>
      </c>
      <c r="AA58" s="868">
        <f t="shared" si="0"/>
        <v>-0.72854109525166855</v>
      </c>
      <c r="AB58" s="872"/>
      <c r="AC58" s="874">
        <v>5602.6490000000003</v>
      </c>
      <c r="AD58" s="874">
        <v>5471.9780000000001</v>
      </c>
      <c r="AE58" s="876">
        <v>4998.9809999999998</v>
      </c>
      <c r="AF58" s="874">
        <v>4806.5720000000001</v>
      </c>
      <c r="AG58" s="874">
        <v>3861.1550000000002</v>
      </c>
      <c r="AH58" s="874">
        <v>4467.9290000000001</v>
      </c>
      <c r="AI58" s="874">
        <v>3683.45</v>
      </c>
      <c r="AJ58" s="874">
        <v>2624.1219999999998</v>
      </c>
      <c r="AK58" s="874">
        <v>1477.6569999999999</v>
      </c>
      <c r="AL58" s="874">
        <v>2495.3319999999999</v>
      </c>
      <c r="AM58" s="874">
        <v>2873.6419999999998</v>
      </c>
      <c r="AN58" s="874">
        <v>2343.761</v>
      </c>
      <c r="AO58" s="874">
        <v>1504.655</v>
      </c>
      <c r="AP58" s="874">
        <v>1945.877</v>
      </c>
      <c r="AQ58" s="1074">
        <v>2343.761</v>
      </c>
      <c r="AR58" s="874">
        <v>1329.329</v>
      </c>
      <c r="AS58" s="868">
        <f t="shared" si="1"/>
        <v>-0.73408000550512198</v>
      </c>
      <c r="AT58" s="867">
        <v>0</v>
      </c>
      <c r="AU58" s="868">
        <f t="shared" si="18"/>
        <v>-1</v>
      </c>
      <c r="AV58" s="868"/>
      <c r="AW58" s="877">
        <f t="shared" si="19"/>
        <v>1.0761428979497252</v>
      </c>
      <c r="AX58" s="877">
        <f t="shared" si="20"/>
        <v>1.0573180056772911</v>
      </c>
      <c r="AY58" s="878">
        <f t="shared" si="21"/>
        <v>1.1165818924031501</v>
      </c>
      <c r="AZ58" s="877">
        <f t="shared" si="22"/>
        <v>0.95892524733551598</v>
      </c>
      <c r="BA58" s="877">
        <f t="shared" si="23"/>
        <v>0.78252136726024124</v>
      </c>
      <c r="BB58" s="877">
        <f t="shared" si="24"/>
        <v>0.79150889143410119</v>
      </c>
      <c r="BC58" s="877">
        <f t="shared" si="25"/>
        <v>0.69107254329264278</v>
      </c>
      <c r="BD58" s="877">
        <f t="shared" si="26"/>
        <v>0.62938469414758436</v>
      </c>
      <c r="BE58" s="877">
        <f t="shared" si="27"/>
        <v>0.74147500149285328</v>
      </c>
      <c r="BF58" s="877">
        <f t="shared" si="28"/>
        <v>0.72440135065661992</v>
      </c>
      <c r="BG58" s="877">
        <f t="shared" si="29"/>
        <v>0.81389838682047022</v>
      </c>
      <c r="BH58" s="877">
        <f t="shared" si="30"/>
        <v>1.0580006250545817</v>
      </c>
      <c r="BI58" s="877">
        <f t="shared" si="31"/>
        <v>1.1079913809963466</v>
      </c>
      <c r="BJ58" s="877">
        <f t="shared" si="32"/>
        <v>1.0678822280492302</v>
      </c>
      <c r="BK58" s="877">
        <f t="shared" si="33"/>
        <v>1.0937988973181816</v>
      </c>
      <c r="BL58" s="868">
        <f t="shared" si="17"/>
        <v>-2.0404231198782988E-2</v>
      </c>
      <c r="BM58" s="871"/>
      <c r="BN58" s="871" t="s">
        <v>473</v>
      </c>
      <c r="BO58" s="871" t="s">
        <v>776</v>
      </c>
      <c r="BP58" s="871" t="s">
        <v>633</v>
      </c>
    </row>
    <row r="59" spans="1:68" s="869" customFormat="1" ht="38.25" x14ac:dyDescent="0.2">
      <c r="A59" s="869">
        <v>56</v>
      </c>
      <c r="B59" s="870">
        <v>67</v>
      </c>
      <c r="C59" s="871"/>
      <c r="D59" s="872"/>
      <c r="E59" s="872"/>
      <c r="F59" s="872">
        <v>1</v>
      </c>
      <c r="G59" s="871"/>
      <c r="H59" s="871"/>
      <c r="I59" s="872">
        <v>6018</v>
      </c>
      <c r="J59" s="871" t="s">
        <v>90</v>
      </c>
      <c r="K59" s="874">
        <v>6522402.75</v>
      </c>
      <c r="L59" s="874">
        <v>6495394.875</v>
      </c>
      <c r="M59" s="874">
        <v>6234367.4249999998</v>
      </c>
      <c r="N59" s="874">
        <v>5001676.2249999996</v>
      </c>
      <c r="O59" s="874">
        <v>5851237.5499999998</v>
      </c>
      <c r="P59" s="874">
        <v>6127023.4000000004</v>
      </c>
      <c r="Q59" s="874">
        <v>6212668.875</v>
      </c>
      <c r="R59" s="874">
        <v>5961879.4819999998</v>
      </c>
      <c r="S59" s="874">
        <v>4033049.3849999998</v>
      </c>
      <c r="T59" s="874">
        <v>4161979.5150000001</v>
      </c>
      <c r="U59" s="874">
        <v>3412094.9130000002</v>
      </c>
      <c r="V59" s="874">
        <v>1845628.585</v>
      </c>
      <c r="W59" s="874">
        <v>0</v>
      </c>
      <c r="X59" s="874">
        <v>0</v>
      </c>
      <c r="Y59" s="874">
        <v>0</v>
      </c>
      <c r="Z59" s="875">
        <v>85</v>
      </c>
      <c r="AA59" s="868">
        <f t="shared" si="0"/>
        <v>-1</v>
      </c>
      <c r="AB59" s="872"/>
      <c r="AC59" s="874">
        <v>3575.8980000000001</v>
      </c>
      <c r="AD59" s="874">
        <v>3350.2280000000001</v>
      </c>
      <c r="AE59" s="876">
        <v>3425.4540000000002</v>
      </c>
      <c r="AF59" s="874">
        <v>2359.5430000000001</v>
      </c>
      <c r="AG59" s="874">
        <v>2265.011</v>
      </c>
      <c r="AH59" s="874">
        <v>2460.8649999999998</v>
      </c>
      <c r="AI59" s="874">
        <v>2216.2829999999999</v>
      </c>
      <c r="AJ59" s="874">
        <v>1931.3530000000001</v>
      </c>
      <c r="AK59" s="874">
        <v>1437.7090000000001</v>
      </c>
      <c r="AL59" s="874">
        <v>1491.1679999999999</v>
      </c>
      <c r="AM59" s="874">
        <v>1447.184</v>
      </c>
      <c r="AN59" s="874">
        <v>893.27099999999996</v>
      </c>
      <c r="AO59" s="874">
        <v>0</v>
      </c>
      <c r="AP59" s="874">
        <v>0</v>
      </c>
      <c r="AQ59" s="1074">
        <v>893.27099999999996</v>
      </c>
      <c r="AR59" s="874">
        <v>0</v>
      </c>
      <c r="AS59" s="868">
        <f t="shared" si="1"/>
        <v>-1</v>
      </c>
      <c r="AT59" s="867">
        <v>0</v>
      </c>
      <c r="AU59" s="868">
        <f t="shared" si="18"/>
        <v>-1</v>
      </c>
      <c r="AV59" s="868"/>
      <c r="AW59" s="877">
        <f t="shared" si="19"/>
        <v>1.0964971459329156</v>
      </c>
      <c r="AX59" s="877">
        <f t="shared" si="20"/>
        <v>1.031570232287071</v>
      </c>
      <c r="AY59" s="878">
        <f t="shared" si="21"/>
        <v>1.0988938464755307</v>
      </c>
      <c r="AZ59" s="877">
        <f t="shared" si="22"/>
        <v>0.94350089604210641</v>
      </c>
      <c r="BA59" s="877">
        <f t="shared" si="23"/>
        <v>0.77419895556966412</v>
      </c>
      <c r="BB59" s="877">
        <f t="shared" si="24"/>
        <v>0.80328238994484658</v>
      </c>
      <c r="BC59" s="877">
        <f t="shared" si="25"/>
        <v>0.71347211467149052</v>
      </c>
      <c r="BD59" s="877">
        <f t="shared" si="26"/>
        <v>0.64790071850030062</v>
      </c>
      <c r="BE59" s="877">
        <f t="shared" si="27"/>
        <v>0.7129637466613864</v>
      </c>
      <c r="BF59" s="877">
        <f t="shared" si="28"/>
        <v>0.71656671765238134</v>
      </c>
      <c r="BG59" s="877">
        <f t="shared" si="29"/>
        <v>0.84826714197560182</v>
      </c>
      <c r="BH59" s="877">
        <f t="shared" si="30"/>
        <v>0.96798565785108925</v>
      </c>
      <c r="BI59" s="877">
        <f t="shared" si="31"/>
        <v>0</v>
      </c>
      <c r="BJ59" s="877">
        <f t="shared" si="32"/>
        <v>0</v>
      </c>
      <c r="BK59" s="877">
        <f t="shared" si="33"/>
        <v>0</v>
      </c>
      <c r="BL59" s="868">
        <f t="shared" si="17"/>
        <v>-1</v>
      </c>
      <c r="BM59" s="871"/>
      <c r="BN59" s="871" t="s">
        <v>461</v>
      </c>
      <c r="BO59" s="871" t="s">
        <v>776</v>
      </c>
      <c r="BP59" s="871" t="s">
        <v>633</v>
      </c>
    </row>
    <row r="60" spans="1:68" s="412" customFormat="1" ht="63.75" x14ac:dyDescent="0.2">
      <c r="A60" s="412">
        <v>57</v>
      </c>
      <c r="B60" s="370">
        <v>68</v>
      </c>
      <c r="C60" s="413" t="s">
        <v>96</v>
      </c>
      <c r="D60" s="345">
        <v>26</v>
      </c>
      <c r="E60" s="345">
        <v>1702</v>
      </c>
      <c r="F60" s="345" t="s">
        <v>355</v>
      </c>
      <c r="G60" s="413" t="s">
        <v>95</v>
      </c>
      <c r="H60" s="413" t="s">
        <v>40</v>
      </c>
      <c r="I60" s="345">
        <v>8006</v>
      </c>
      <c r="J60" s="413" t="s">
        <v>94</v>
      </c>
      <c r="K60" s="371">
        <v>15414132.701000001</v>
      </c>
      <c r="L60" s="371">
        <v>14535365.25</v>
      </c>
      <c r="M60" s="371">
        <v>11701995.25</v>
      </c>
      <c r="N60" s="371">
        <v>5938234.0199999996</v>
      </c>
      <c r="O60" s="371">
        <v>4109142.5049999999</v>
      </c>
      <c r="P60" s="371">
        <v>8209736.4749999996</v>
      </c>
      <c r="Q60" s="371">
        <v>3622685.0690000001</v>
      </c>
      <c r="R60" s="371">
        <v>4584312.51</v>
      </c>
      <c r="S60" s="371">
        <v>1848086.639</v>
      </c>
      <c r="T60" s="371">
        <v>1046106.6969999999</v>
      </c>
      <c r="U60" s="371">
        <v>1873416.9170000001</v>
      </c>
      <c r="V60" s="371">
        <v>1727143.531</v>
      </c>
      <c r="W60" s="371">
        <v>1684957.7919999999</v>
      </c>
      <c r="X60" s="371">
        <v>886431.799</v>
      </c>
      <c r="Y60" s="371">
        <v>159843.16400000002</v>
      </c>
      <c r="Z60" s="372">
        <v>96</v>
      </c>
      <c r="AA60" s="123">
        <f t="shared" si="0"/>
        <v>-0.98634052051935328</v>
      </c>
      <c r="AB60" s="345"/>
      <c r="AC60" s="371">
        <v>6149.424</v>
      </c>
      <c r="AD60" s="371">
        <v>4578.2260000000006</v>
      </c>
      <c r="AE60" s="373">
        <v>4588.6899999999996</v>
      </c>
      <c r="AF60" s="371">
        <v>2991.518</v>
      </c>
      <c r="AG60" s="371">
        <v>2347.67</v>
      </c>
      <c r="AH60" s="371">
        <v>2658.83</v>
      </c>
      <c r="AI60" s="371">
        <v>587.14200000000005</v>
      </c>
      <c r="AJ60" s="371">
        <v>1393.8309999999999</v>
      </c>
      <c r="AK60" s="371">
        <v>666.06299999999999</v>
      </c>
      <c r="AL60" s="371">
        <v>368.53700000000003</v>
      </c>
      <c r="AM60" s="371">
        <v>261.52499999999998</v>
      </c>
      <c r="AN60" s="371">
        <v>83.057000000000002</v>
      </c>
      <c r="AO60" s="371">
        <v>70.611999999999995</v>
      </c>
      <c r="AP60" s="371">
        <v>69.894000000000005</v>
      </c>
      <c r="AQ60" s="1088"/>
      <c r="AR60" s="371">
        <v>35.444000000000003</v>
      </c>
      <c r="AS60" s="123">
        <f t="shared" si="1"/>
        <v>-0.99227579112993025</v>
      </c>
      <c r="AT60" s="127">
        <v>53.892000000000003</v>
      </c>
      <c r="AU60" s="123">
        <f t="shared" si="18"/>
        <v>-0.98825547160518579</v>
      </c>
      <c r="AV60" s="123"/>
      <c r="AW60" s="374">
        <f t="shared" si="19"/>
        <v>0.79789425967522032</v>
      </c>
      <c r="AX60" s="374">
        <f t="shared" si="20"/>
        <v>0.62994302809143388</v>
      </c>
      <c r="AY60" s="375">
        <f t="shared" si="21"/>
        <v>0.78425771023962776</v>
      </c>
      <c r="AZ60" s="374">
        <f t="shared" si="22"/>
        <v>1.007544663926869</v>
      </c>
      <c r="BA60" s="374">
        <f t="shared" si="23"/>
        <v>1.1426568911364636</v>
      </c>
      <c r="BB60" s="374">
        <f t="shared" si="24"/>
        <v>0.64772602825841619</v>
      </c>
      <c r="BC60" s="374">
        <f t="shared" si="25"/>
        <v>0.32414741486875848</v>
      </c>
      <c r="BD60" s="374">
        <f t="shared" si="26"/>
        <v>0.6080872527601745</v>
      </c>
      <c r="BE60" s="374">
        <f t="shared" si="27"/>
        <v>0.72081360899877167</v>
      </c>
      <c r="BF60" s="374">
        <f t="shared" si="28"/>
        <v>0.70458778450970971</v>
      </c>
      <c r="BG60" s="374">
        <f t="shared" si="29"/>
        <v>0.27919572800569514</v>
      </c>
      <c r="BH60" s="374">
        <f t="shared" si="30"/>
        <v>9.6178457098942752E-2</v>
      </c>
      <c r="BI60" s="374">
        <f t="shared" si="31"/>
        <v>8.381456240062303E-2</v>
      </c>
      <c r="BJ60" s="374">
        <f t="shared" si="32"/>
        <v>0.15769741130417186</v>
      </c>
      <c r="BK60" s="374">
        <f t="shared" si="33"/>
        <v>0.44348471480456925</v>
      </c>
      <c r="BL60" s="123">
        <f t="shared" si="17"/>
        <v>-0.43451660211403759</v>
      </c>
      <c r="BM60" s="413"/>
      <c r="BN60" s="413" t="s">
        <v>620</v>
      </c>
      <c r="BO60" s="413" t="s">
        <v>719</v>
      </c>
      <c r="BP60" s="413"/>
    </row>
    <row r="61" spans="1:68" s="412" customFormat="1" ht="94.5" customHeight="1" x14ac:dyDescent="0.2">
      <c r="A61" s="412">
        <v>58</v>
      </c>
      <c r="B61" s="370">
        <v>69</v>
      </c>
      <c r="C61" s="413"/>
      <c r="D61" s="345"/>
      <c r="E61" s="345">
        <v>1733</v>
      </c>
      <c r="F61" s="345" t="s">
        <v>355</v>
      </c>
      <c r="G61" s="413" t="s">
        <v>98</v>
      </c>
      <c r="H61" s="413" t="s">
        <v>9</v>
      </c>
      <c r="I61" s="345">
        <v>1552</v>
      </c>
      <c r="J61" s="413" t="s">
        <v>99</v>
      </c>
      <c r="K61" s="371">
        <v>80713983.794</v>
      </c>
      <c r="L61" s="371">
        <v>99238958.400000006</v>
      </c>
      <c r="M61" s="371">
        <v>75862552.627000004</v>
      </c>
      <c r="N61" s="371">
        <v>98268815.875</v>
      </c>
      <c r="O61" s="371">
        <v>78133106.687999994</v>
      </c>
      <c r="P61" s="371">
        <v>94788245.296000004</v>
      </c>
      <c r="Q61" s="371">
        <v>81204032.754999995</v>
      </c>
      <c r="R61" s="371">
        <v>99028862.085999995</v>
      </c>
      <c r="S61" s="371">
        <v>90947825.027999997</v>
      </c>
      <c r="T61" s="371">
        <v>96066312.307999998</v>
      </c>
      <c r="U61" s="371">
        <v>105887891.49599999</v>
      </c>
      <c r="V61" s="371">
        <v>81340919.643999994</v>
      </c>
      <c r="W61" s="371">
        <v>79641950.816</v>
      </c>
      <c r="X61" s="371">
        <v>84331444.57100001</v>
      </c>
      <c r="Y61" s="371">
        <v>81730168.716000006</v>
      </c>
      <c r="Z61" s="372">
        <v>36.4</v>
      </c>
      <c r="AA61" s="123">
        <f t="shared" si="0"/>
        <v>7.7345355327678181E-2</v>
      </c>
      <c r="AB61" s="345"/>
      <c r="AC61" s="371">
        <v>49287.422999999995</v>
      </c>
      <c r="AD61" s="371">
        <v>58357.264999999999</v>
      </c>
      <c r="AE61" s="373">
        <v>43227.925999999999</v>
      </c>
      <c r="AF61" s="371">
        <v>62033.773000000001</v>
      </c>
      <c r="AG61" s="371">
        <v>49118.567999999999</v>
      </c>
      <c r="AH61" s="371">
        <v>59255.864000000001</v>
      </c>
      <c r="AI61" s="371">
        <v>49866.69</v>
      </c>
      <c r="AJ61" s="371">
        <v>61881.548999999999</v>
      </c>
      <c r="AK61" s="371">
        <v>57700.877999999997</v>
      </c>
      <c r="AL61" s="371">
        <v>33721.146999999997</v>
      </c>
      <c r="AM61" s="371">
        <v>1120.847</v>
      </c>
      <c r="AN61" s="371">
        <v>1520.6840000000002</v>
      </c>
      <c r="AO61" s="371">
        <v>1024.2180000000001</v>
      </c>
      <c r="AP61" s="371">
        <v>1200.1680000000001</v>
      </c>
      <c r="AQ61" s="1072">
        <f>SUM(956.479+564.205)</f>
        <v>1520.6840000000002</v>
      </c>
      <c r="AR61" s="371">
        <v>1250.0169999999998</v>
      </c>
      <c r="AS61" s="123">
        <f t="shared" si="1"/>
        <v>-0.97108311418873072</v>
      </c>
      <c r="AT61" s="127">
        <v>1460.3040000000001</v>
      </c>
      <c r="AU61" s="123">
        <f t="shared" si="18"/>
        <v>-0.9662185042141509</v>
      </c>
      <c r="AV61" s="123"/>
      <c r="AW61" s="374">
        <f t="shared" si="19"/>
        <v>1.2212858462244272</v>
      </c>
      <c r="AX61" s="374">
        <f t="shared" si="20"/>
        <v>1.176095878894271</v>
      </c>
      <c r="AY61" s="375">
        <f t="shared" si="21"/>
        <v>1.1396380560127601</v>
      </c>
      <c r="AZ61" s="374">
        <f t="shared" si="22"/>
        <v>1.2625322173192413</v>
      </c>
      <c r="BA61" s="374">
        <f t="shared" si="23"/>
        <v>1.2573048757971332</v>
      </c>
      <c r="BB61" s="374">
        <f t="shared" si="24"/>
        <v>1.2502787411025227</v>
      </c>
      <c r="BC61" s="374">
        <f t="shared" si="25"/>
        <v>1.2281825990207254</v>
      </c>
      <c r="BD61" s="374">
        <f t="shared" si="26"/>
        <v>1.2497679504033881</v>
      </c>
      <c r="BE61" s="374">
        <f t="shared" si="27"/>
        <v>1.2688786781264028</v>
      </c>
      <c r="BF61" s="374">
        <f t="shared" si="28"/>
        <v>0.7020389601692214</v>
      </c>
      <c r="BG61" s="374">
        <f t="shared" si="29"/>
        <v>2.1170447048562507E-2</v>
      </c>
      <c r="BH61" s="374">
        <f t="shared" si="30"/>
        <v>3.739038129038836E-2</v>
      </c>
      <c r="BI61" s="374">
        <f t="shared" si="31"/>
        <v>2.5720565342913112E-2</v>
      </c>
      <c r="BJ61" s="374">
        <f t="shared" si="32"/>
        <v>2.8463119684604937E-2</v>
      </c>
      <c r="BK61" s="374">
        <f t="shared" si="33"/>
        <v>3.0588876045114261E-2</v>
      </c>
      <c r="BL61" s="123">
        <f t="shared" si="17"/>
        <v>-0.97315913075758875</v>
      </c>
      <c r="BM61" s="413" t="s">
        <v>333</v>
      </c>
      <c r="BN61" s="413" t="s">
        <v>530</v>
      </c>
      <c r="BO61" s="413" t="s">
        <v>721</v>
      </c>
      <c r="BP61" s="413"/>
    </row>
    <row r="62" spans="1:68" s="412" customFormat="1" ht="96" customHeight="1" x14ac:dyDescent="0.2">
      <c r="A62" s="412">
        <v>59</v>
      </c>
      <c r="B62" s="370">
        <v>70</v>
      </c>
      <c r="C62" s="413"/>
      <c r="D62" s="345"/>
      <c r="E62" s="345"/>
      <c r="F62" s="345" t="s">
        <v>351</v>
      </c>
      <c r="G62" s="413"/>
      <c r="H62" s="413"/>
      <c r="I62" s="345">
        <v>2378</v>
      </c>
      <c r="J62" s="413" t="s">
        <v>97</v>
      </c>
      <c r="K62" s="371">
        <v>95592884.856000006</v>
      </c>
      <c r="L62" s="371">
        <v>71925225.890000001</v>
      </c>
      <c r="M62" s="371">
        <v>82484121.109999999</v>
      </c>
      <c r="N62" s="371">
        <v>70455798.278999999</v>
      </c>
      <c r="O62" s="371">
        <v>80397267.219999999</v>
      </c>
      <c r="P62" s="371">
        <v>81754611.680000007</v>
      </c>
      <c r="Q62" s="371">
        <v>88405483.56099999</v>
      </c>
      <c r="R62" s="371">
        <v>101822522.623</v>
      </c>
      <c r="S62" s="371">
        <v>94985969.164000005</v>
      </c>
      <c r="T62" s="371">
        <v>88678572.358999997</v>
      </c>
      <c r="U62" s="371">
        <v>80174782.420000002</v>
      </c>
      <c r="V62" s="371">
        <v>84763264.662999988</v>
      </c>
      <c r="W62" s="371">
        <v>79004643.576999992</v>
      </c>
      <c r="X62" s="371">
        <v>76714374.627999991</v>
      </c>
      <c r="Y62" s="371">
        <v>76093903.535999998</v>
      </c>
      <c r="Z62" s="372">
        <v>50</v>
      </c>
      <c r="AA62" s="123">
        <f t="shared" si="0"/>
        <v>-7.7472093877051451E-2</v>
      </c>
      <c r="AB62" s="345"/>
      <c r="AC62" s="371">
        <v>58254.995000000003</v>
      </c>
      <c r="AD62" s="371">
        <v>44389.834999999999</v>
      </c>
      <c r="AE62" s="373">
        <v>48676.148999999998</v>
      </c>
      <c r="AF62" s="371">
        <v>46010.774000000005</v>
      </c>
      <c r="AG62" s="371">
        <v>50616.191999999995</v>
      </c>
      <c r="AH62" s="371">
        <v>51049.89</v>
      </c>
      <c r="AI62" s="371">
        <v>53703.206000000006</v>
      </c>
      <c r="AJ62" s="371">
        <v>64510.913999999997</v>
      </c>
      <c r="AK62" s="371">
        <v>60681.376000000004</v>
      </c>
      <c r="AL62" s="371">
        <v>52176.820999999996</v>
      </c>
      <c r="AM62" s="371">
        <v>46486.952000000005</v>
      </c>
      <c r="AN62" s="371">
        <v>47550.402000000002</v>
      </c>
      <c r="AO62" s="371">
        <v>48126.398000000001</v>
      </c>
      <c r="AP62" s="371">
        <v>42565.362000000001</v>
      </c>
      <c r="AQ62" s="1072">
        <f>SUM(23831.31+23719.092)</f>
        <v>47550.402000000002</v>
      </c>
      <c r="AR62" s="371">
        <v>5036.1589999999997</v>
      </c>
      <c r="AS62" s="123">
        <f t="shared" si="1"/>
        <v>-0.89653743972227551</v>
      </c>
      <c r="AT62" s="127">
        <v>784.67499999999995</v>
      </c>
      <c r="AU62" s="123">
        <f t="shared" si="18"/>
        <v>-0.9838796820183946</v>
      </c>
      <c r="AV62" s="123"/>
      <c r="AW62" s="374">
        <f t="shared" si="19"/>
        <v>1.2188144564891965</v>
      </c>
      <c r="AX62" s="374">
        <f t="shared" si="20"/>
        <v>1.2343328630733341</v>
      </c>
      <c r="AY62" s="375">
        <f t="shared" si="21"/>
        <v>1.1802550198743338</v>
      </c>
      <c r="AZ62" s="374">
        <f t="shared" si="22"/>
        <v>1.3060890692856983</v>
      </c>
      <c r="BA62" s="374">
        <f t="shared" si="23"/>
        <v>1.2591520520590151</v>
      </c>
      <c r="BB62" s="374">
        <f t="shared" si="24"/>
        <v>1.2488565219982217</v>
      </c>
      <c r="BC62" s="374">
        <f t="shared" si="25"/>
        <v>1.2149292970711409</v>
      </c>
      <c r="BD62" s="374">
        <f t="shared" si="26"/>
        <v>1.2671246466531378</v>
      </c>
      <c r="BE62" s="374">
        <f t="shared" si="27"/>
        <v>1.2776913587148711</v>
      </c>
      <c r="BF62" s="374">
        <f t="shared" si="28"/>
        <v>1.1767627649387742</v>
      </c>
      <c r="BG62" s="374">
        <f t="shared" si="29"/>
        <v>1.1596402409045665</v>
      </c>
      <c r="BH62" s="374">
        <f t="shared" si="30"/>
        <v>1.1219577770877489</v>
      </c>
      <c r="BI62" s="374">
        <f t="shared" si="31"/>
        <v>1.2183182107035204</v>
      </c>
      <c r="BJ62" s="374">
        <f t="shared" si="32"/>
        <v>1.1097101998525336</v>
      </c>
      <c r="BK62" s="374">
        <f t="shared" si="33"/>
        <v>0.13236695099016427</v>
      </c>
      <c r="BL62" s="123">
        <f t="shared" si="17"/>
        <v>-0.88784885574622852</v>
      </c>
      <c r="BM62" s="413"/>
      <c r="BN62" s="413" t="s">
        <v>531</v>
      </c>
      <c r="BO62" s="413" t="s">
        <v>720</v>
      </c>
      <c r="BP62" s="413"/>
    </row>
    <row r="63" spans="1:68" s="412" customFormat="1" ht="76.5" x14ac:dyDescent="0.2">
      <c r="A63" s="412">
        <v>60</v>
      </c>
      <c r="B63" s="370">
        <v>71</v>
      </c>
      <c r="C63" s="413"/>
      <c r="D63" s="345"/>
      <c r="E63" s="345">
        <v>1743</v>
      </c>
      <c r="F63" s="345">
        <v>7</v>
      </c>
      <c r="G63" s="413" t="s">
        <v>101</v>
      </c>
      <c r="H63" s="413" t="s">
        <v>9</v>
      </c>
      <c r="I63" s="345">
        <v>6250</v>
      </c>
      <c r="J63" s="413" t="s">
        <v>100</v>
      </c>
      <c r="K63" s="371">
        <v>30424279.070999999</v>
      </c>
      <c r="L63" s="371">
        <v>8608083.9059999995</v>
      </c>
      <c r="M63" s="371">
        <v>22691354.302999999</v>
      </c>
      <c r="N63" s="371">
        <v>26088697.118999999</v>
      </c>
      <c r="O63" s="371">
        <v>25930295.554000001</v>
      </c>
      <c r="P63" s="371">
        <v>23592556.090999998</v>
      </c>
      <c r="Q63" s="371">
        <v>23881494.037</v>
      </c>
      <c r="R63" s="371">
        <v>22356083.210000001</v>
      </c>
      <c r="S63" s="371">
        <v>26482554.337000001</v>
      </c>
      <c r="T63" s="371">
        <v>21765140.5</v>
      </c>
      <c r="U63" s="371">
        <v>19064005.324000001</v>
      </c>
      <c r="V63" s="371">
        <v>19006288.087000001</v>
      </c>
      <c r="W63" s="371">
        <v>21500665.476</v>
      </c>
      <c r="X63" s="371">
        <v>22916373.009</v>
      </c>
      <c r="Y63" s="371">
        <v>16657871.683</v>
      </c>
      <c r="Z63" s="372">
        <v>91</v>
      </c>
      <c r="AA63" s="123">
        <f t="shared" si="0"/>
        <v>-0.2658934561346265</v>
      </c>
      <c r="AB63" s="345"/>
      <c r="AC63" s="371">
        <v>21911.827000000001</v>
      </c>
      <c r="AD63" s="371">
        <v>6333.0479999999998</v>
      </c>
      <c r="AE63" s="373">
        <v>15979.826999999999</v>
      </c>
      <c r="AF63" s="371">
        <v>19748.52</v>
      </c>
      <c r="AG63" s="371">
        <v>16803.728999999999</v>
      </c>
      <c r="AH63" s="371">
        <v>15855.66</v>
      </c>
      <c r="AI63" s="371">
        <v>16204.700999999999</v>
      </c>
      <c r="AJ63" s="371">
        <v>12885.289000000001</v>
      </c>
      <c r="AK63" s="371">
        <v>14303.86</v>
      </c>
      <c r="AL63" s="371">
        <v>11345.772999999999</v>
      </c>
      <c r="AM63" s="371">
        <v>11564.351000000001</v>
      </c>
      <c r="AN63" s="371">
        <v>13376.674999999999</v>
      </c>
      <c r="AO63" s="371">
        <v>10987.912</v>
      </c>
      <c r="AP63" s="371">
        <v>10643.454</v>
      </c>
      <c r="AQ63" s="1072">
        <v>13376.674999999999</v>
      </c>
      <c r="AR63" s="371">
        <v>9244.643</v>
      </c>
      <c r="AS63" s="123">
        <f t="shared" si="1"/>
        <v>-0.42148040776661722</v>
      </c>
      <c r="AT63" s="127">
        <v>8938.3950000000004</v>
      </c>
      <c r="AU63" s="123">
        <f t="shared" si="18"/>
        <v>-0.44064507081334481</v>
      </c>
      <c r="AV63" s="123"/>
      <c r="AW63" s="374">
        <f t="shared" si="19"/>
        <v>1.4404171713561522</v>
      </c>
      <c r="AX63" s="374">
        <f t="shared" si="20"/>
        <v>1.4714187429297114</v>
      </c>
      <c r="AY63" s="375">
        <f t="shared" si="21"/>
        <v>1.4084507065219394</v>
      </c>
      <c r="AZ63" s="374">
        <f t="shared" si="22"/>
        <v>1.5139521847273434</v>
      </c>
      <c r="BA63" s="374">
        <f t="shared" si="23"/>
        <v>1.2960692225822208</v>
      </c>
      <c r="BB63" s="374">
        <f t="shared" si="24"/>
        <v>1.3441239634096755</v>
      </c>
      <c r="BC63" s="374">
        <f t="shared" si="25"/>
        <v>1.357092732547954</v>
      </c>
      <c r="BD63" s="374">
        <f t="shared" si="26"/>
        <v>1.1527322455336306</v>
      </c>
      <c r="BE63" s="374">
        <f t="shared" si="27"/>
        <v>1.0802477599387319</v>
      </c>
      <c r="BF63" s="374">
        <f t="shared" si="28"/>
        <v>1.0425637270754122</v>
      </c>
      <c r="BG63" s="374">
        <f t="shared" si="29"/>
        <v>1.2132131525835699</v>
      </c>
      <c r="BH63" s="374">
        <f t="shared" si="30"/>
        <v>1.4076052029485371</v>
      </c>
      <c r="BI63" s="374">
        <f t="shared" si="31"/>
        <v>1.022099712426594</v>
      </c>
      <c r="BJ63" s="374">
        <f t="shared" si="32"/>
        <v>0.92889516118628124</v>
      </c>
      <c r="BK63" s="374">
        <f t="shared" si="33"/>
        <v>1.1099428757677987</v>
      </c>
      <c r="BL63" s="123">
        <f t="shared" si="17"/>
        <v>-0.21194055948985449</v>
      </c>
      <c r="BM63" s="413"/>
      <c r="BN63" s="413" t="s">
        <v>532</v>
      </c>
      <c r="BO63" s="413" t="s">
        <v>722</v>
      </c>
      <c r="BP63" s="413"/>
    </row>
    <row r="64" spans="1:68" s="412" customFormat="1" ht="76.5" x14ac:dyDescent="0.2">
      <c r="A64" s="412">
        <v>61</v>
      </c>
      <c r="B64" s="370">
        <v>72</v>
      </c>
      <c r="C64" s="413"/>
      <c r="D64" s="345"/>
      <c r="E64" s="345">
        <v>1745</v>
      </c>
      <c r="F64" s="345" t="s">
        <v>359</v>
      </c>
      <c r="G64" s="413" t="s">
        <v>103</v>
      </c>
      <c r="H64" s="413" t="s">
        <v>9</v>
      </c>
      <c r="I64" s="345">
        <v>3113</v>
      </c>
      <c r="J64" s="413" t="s">
        <v>102</v>
      </c>
      <c r="K64" s="371">
        <v>23901098.943</v>
      </c>
      <c r="L64" s="371">
        <v>28407802.416999999</v>
      </c>
      <c r="M64" s="371">
        <v>29653709.210000001</v>
      </c>
      <c r="N64" s="371">
        <v>24008692.965999998</v>
      </c>
      <c r="O64" s="371">
        <v>27463429.714000002</v>
      </c>
      <c r="P64" s="371">
        <v>27170088.039000001</v>
      </c>
      <c r="Q64" s="371">
        <v>28929918.714000002</v>
      </c>
      <c r="R64" s="371">
        <v>25411707.789000001</v>
      </c>
      <c r="S64" s="371">
        <v>27858288.623</v>
      </c>
      <c r="T64" s="371">
        <v>28805310.116</v>
      </c>
      <c r="U64" s="371">
        <v>23533348.18</v>
      </c>
      <c r="V64" s="371">
        <v>26906821.017999999</v>
      </c>
      <c r="W64" s="371">
        <v>27805077.375</v>
      </c>
      <c r="X64" s="371">
        <v>27458144.111000001</v>
      </c>
      <c r="Y64" s="371">
        <v>21153056.318999998</v>
      </c>
      <c r="Z64" s="372">
        <v>68.5</v>
      </c>
      <c r="AA64" s="123">
        <f t="shared" si="0"/>
        <v>-0.28666406724368099</v>
      </c>
      <c r="AB64" s="345"/>
      <c r="AC64" s="371">
        <v>15683.683000000001</v>
      </c>
      <c r="AD64" s="371">
        <v>17692.919999999998</v>
      </c>
      <c r="AE64" s="373">
        <v>19236.829000000002</v>
      </c>
      <c r="AF64" s="371">
        <v>15448.257</v>
      </c>
      <c r="AG64" s="371">
        <v>16971.957999999999</v>
      </c>
      <c r="AH64" s="371">
        <v>16400.136999999999</v>
      </c>
      <c r="AI64" s="371">
        <v>18566.079000000002</v>
      </c>
      <c r="AJ64" s="371">
        <v>17307.957999999999</v>
      </c>
      <c r="AK64" s="371">
        <v>18200.388999999999</v>
      </c>
      <c r="AL64" s="371">
        <v>17926.458999999999</v>
      </c>
      <c r="AM64" s="371">
        <v>15181.358</v>
      </c>
      <c r="AN64" s="371">
        <v>16421.304</v>
      </c>
      <c r="AO64" s="371">
        <v>16999.394</v>
      </c>
      <c r="AP64" s="371">
        <v>16253.878000000001</v>
      </c>
      <c r="AQ64" s="1072">
        <v>16421.304</v>
      </c>
      <c r="AR64" s="371">
        <v>12300.39</v>
      </c>
      <c r="AS64" s="123">
        <f t="shared" si="1"/>
        <v>-0.360581205977347</v>
      </c>
      <c r="AT64" s="127">
        <v>11655.532999999999</v>
      </c>
      <c r="AU64" s="123">
        <f t="shared" si="18"/>
        <v>-0.39410320692667183</v>
      </c>
      <c r="AV64" s="123"/>
      <c r="AW64" s="374">
        <f t="shared" si="19"/>
        <v>1.3123817475843165</v>
      </c>
      <c r="AX64" s="374">
        <f t="shared" si="20"/>
        <v>1.2456380638167264</v>
      </c>
      <c r="AY64" s="375">
        <f t="shared" si="21"/>
        <v>1.2974315532515468</v>
      </c>
      <c r="AZ64" s="374">
        <f t="shared" si="22"/>
        <v>1.2868886300372209</v>
      </c>
      <c r="BA64" s="374">
        <f t="shared" si="23"/>
        <v>1.2359678435463743</v>
      </c>
      <c r="BB64" s="374">
        <f t="shared" si="24"/>
        <v>1.2072200116877949</v>
      </c>
      <c r="BC64" s="374">
        <f t="shared" si="25"/>
        <v>1.2835209931658296</v>
      </c>
      <c r="BD64" s="374">
        <f t="shared" si="26"/>
        <v>1.3622034491906221</v>
      </c>
      <c r="BE64" s="374">
        <f t="shared" si="27"/>
        <v>1.306640852659817</v>
      </c>
      <c r="BF64" s="374">
        <f t="shared" si="28"/>
        <v>1.2446634962657592</v>
      </c>
      <c r="BG64" s="374">
        <f t="shared" si="29"/>
        <v>1.2901995826417931</v>
      </c>
      <c r="BH64" s="374">
        <f t="shared" si="30"/>
        <v>1.2206052873369584</v>
      </c>
      <c r="BI64" s="374">
        <f t="shared" si="31"/>
        <v>1.222754662447689</v>
      </c>
      <c r="BJ64" s="374">
        <f t="shared" si="32"/>
        <v>1.1839021555348701</v>
      </c>
      <c r="BK64" s="374">
        <f t="shared" si="33"/>
        <v>1.1629893869238745</v>
      </c>
      <c r="BL64" s="123">
        <f t="shared" si="17"/>
        <v>-0.10362177950022966</v>
      </c>
      <c r="BM64" s="413"/>
      <c r="BN64" s="413" t="s">
        <v>533</v>
      </c>
      <c r="BO64" s="413" t="s">
        <v>723</v>
      </c>
      <c r="BP64" s="413"/>
    </row>
    <row r="65" spans="1:68" s="412" customFormat="1" ht="63.75" x14ac:dyDescent="0.2">
      <c r="A65" s="412">
        <v>62</v>
      </c>
      <c r="B65" s="370">
        <v>73</v>
      </c>
      <c r="C65" s="413" t="s">
        <v>106</v>
      </c>
      <c r="D65" s="345">
        <v>33</v>
      </c>
      <c r="E65" s="345">
        <v>2364</v>
      </c>
      <c r="F65" s="345">
        <v>1</v>
      </c>
      <c r="G65" s="413" t="s">
        <v>105</v>
      </c>
      <c r="H65" s="413" t="s">
        <v>9</v>
      </c>
      <c r="I65" s="345">
        <v>1355</v>
      </c>
      <c r="J65" s="413" t="s">
        <v>104</v>
      </c>
      <c r="K65" s="371">
        <v>10566038.244000001</v>
      </c>
      <c r="L65" s="371">
        <v>9602488.3320000004</v>
      </c>
      <c r="M65" s="371">
        <v>8754397.1390000004</v>
      </c>
      <c r="N65" s="371">
        <v>9763316.7170000002</v>
      </c>
      <c r="O65" s="371">
        <v>9379988.0739999991</v>
      </c>
      <c r="P65" s="371">
        <v>10249994.028999999</v>
      </c>
      <c r="Q65" s="371">
        <v>9082391.159</v>
      </c>
      <c r="R65" s="371">
        <v>10869517.507999999</v>
      </c>
      <c r="S65" s="371">
        <v>8885298.3320000004</v>
      </c>
      <c r="T65" s="371">
        <v>8990654.2100000009</v>
      </c>
      <c r="U65" s="371">
        <v>7564343.8509999998</v>
      </c>
      <c r="V65" s="371">
        <v>6751198.0460000001</v>
      </c>
      <c r="W65" s="371">
        <v>4108662.5469999998</v>
      </c>
      <c r="X65" s="371">
        <v>4078239.6669999999</v>
      </c>
      <c r="Y65" s="371">
        <v>3592489.395</v>
      </c>
      <c r="Z65" s="372">
        <v>29.5</v>
      </c>
      <c r="AA65" s="123">
        <f t="shared" si="0"/>
        <v>-0.5896360037179712</v>
      </c>
      <c r="AB65" s="345"/>
      <c r="AC65" s="371">
        <v>14112.585999999999</v>
      </c>
      <c r="AD65" s="371">
        <v>13267.094999999999</v>
      </c>
      <c r="AE65" s="373">
        <v>9754.4470000000001</v>
      </c>
      <c r="AF65" s="371">
        <v>9683.5540000000001</v>
      </c>
      <c r="AG65" s="371">
        <v>9153.8760000000002</v>
      </c>
      <c r="AH65" s="371">
        <v>10819.231</v>
      </c>
      <c r="AI65" s="371">
        <v>9997.7360000000008</v>
      </c>
      <c r="AJ65" s="371">
        <v>11419.807000000001</v>
      </c>
      <c r="AK65" s="371">
        <v>9924.3060000000005</v>
      </c>
      <c r="AL65" s="371">
        <v>11006.231</v>
      </c>
      <c r="AM65" s="371">
        <v>10074.751</v>
      </c>
      <c r="AN65" s="371">
        <v>8129.7060000000001</v>
      </c>
      <c r="AO65" s="371">
        <v>390.49599999999998</v>
      </c>
      <c r="AP65" s="371">
        <v>364.09199999999998</v>
      </c>
      <c r="AQ65" s="1072">
        <v>8129.7060000000001</v>
      </c>
      <c r="AR65" s="371">
        <v>293.41899999999998</v>
      </c>
      <c r="AS65" s="123">
        <f t="shared" si="1"/>
        <v>-0.96991946339961665</v>
      </c>
      <c r="AT65" s="127">
        <v>177.364</v>
      </c>
      <c r="AU65" s="123">
        <f t="shared" si="18"/>
        <v>-0.98181711377385106</v>
      </c>
      <c r="AV65" s="123"/>
      <c r="AW65" s="374">
        <f t="shared" si="19"/>
        <v>2.6713107929576028</v>
      </c>
      <c r="AX65" s="374">
        <f t="shared" si="20"/>
        <v>2.7632618840655727</v>
      </c>
      <c r="AY65" s="375">
        <f t="shared" si="21"/>
        <v>2.228468013301538</v>
      </c>
      <c r="AZ65" s="374">
        <f t="shared" si="22"/>
        <v>1.9836607334757221</v>
      </c>
      <c r="BA65" s="374">
        <f t="shared" si="23"/>
        <v>1.9517884090648794</v>
      </c>
      <c r="BB65" s="374">
        <f t="shared" si="24"/>
        <v>2.1110706931905474</v>
      </c>
      <c r="BC65" s="374">
        <f t="shared" si="25"/>
        <v>2.201564725626898</v>
      </c>
      <c r="BD65" s="374">
        <f t="shared" si="26"/>
        <v>2.1012537109572684</v>
      </c>
      <c r="BE65" s="374">
        <f t="shared" si="27"/>
        <v>2.2338711946807819</v>
      </c>
      <c r="BF65" s="374">
        <f t="shared" si="28"/>
        <v>2.4483715518183629</v>
      </c>
      <c r="BG65" s="374">
        <f t="shared" si="29"/>
        <v>2.663747497059676</v>
      </c>
      <c r="BH65" s="374">
        <f t="shared" si="30"/>
        <v>2.4083743195229617</v>
      </c>
      <c r="BI65" s="374">
        <f t="shared" si="31"/>
        <v>0.19008424056880815</v>
      </c>
      <c r="BJ65" s="374">
        <f t="shared" si="32"/>
        <v>0.17855350824333985</v>
      </c>
      <c r="BK65" s="374">
        <f t="shared" si="33"/>
        <v>0.16335135207824322</v>
      </c>
      <c r="BL65" s="123">
        <f t="shared" si="17"/>
        <v>-0.92669791484409358</v>
      </c>
      <c r="BM65" s="413"/>
      <c r="BN65" s="413" t="s">
        <v>534</v>
      </c>
      <c r="BO65" s="413"/>
      <c r="BP65" s="1103" t="s">
        <v>638</v>
      </c>
    </row>
    <row r="66" spans="1:68" s="412" customFormat="1" ht="89.25" x14ac:dyDescent="0.2">
      <c r="A66" s="412">
        <v>63</v>
      </c>
      <c r="B66" s="370">
        <v>74</v>
      </c>
      <c r="C66" s="413"/>
      <c r="D66" s="345"/>
      <c r="E66" s="345"/>
      <c r="F66" s="345">
        <v>2</v>
      </c>
      <c r="G66" s="413"/>
      <c r="H66" s="413"/>
      <c r="I66" s="345">
        <v>1626</v>
      </c>
      <c r="J66" s="413" t="s">
        <v>107</v>
      </c>
      <c r="K66" s="371">
        <v>23293861.866999999</v>
      </c>
      <c r="L66" s="371">
        <v>21800999.826000001</v>
      </c>
      <c r="M66" s="371">
        <v>22013515.438000001</v>
      </c>
      <c r="N66" s="371">
        <v>22006524.063999999</v>
      </c>
      <c r="O66" s="371">
        <v>24024380.280999999</v>
      </c>
      <c r="P66" s="371">
        <v>23795571.351</v>
      </c>
      <c r="Q66" s="371">
        <v>25328216.127999999</v>
      </c>
      <c r="R66" s="371">
        <v>25448437.546999998</v>
      </c>
      <c r="S66" s="371">
        <v>21447235.848999999</v>
      </c>
      <c r="T66" s="371">
        <v>16328997.66</v>
      </c>
      <c r="U66" s="371">
        <v>19870941.090999998</v>
      </c>
      <c r="V66" s="371">
        <v>14850261.764</v>
      </c>
      <c r="W66" s="371">
        <v>9494092.3389999997</v>
      </c>
      <c r="X66" s="371">
        <v>10585287.710000001</v>
      </c>
      <c r="Y66" s="371">
        <v>8079995.5659999996</v>
      </c>
      <c r="Z66" s="372">
        <v>46.4</v>
      </c>
      <c r="AA66" s="123">
        <f t="shared" si="0"/>
        <v>-0.63295296524733113</v>
      </c>
      <c r="AB66" s="345"/>
      <c r="AC66" s="371">
        <v>26426.111000000001</v>
      </c>
      <c r="AD66" s="371">
        <v>25132.923999999999</v>
      </c>
      <c r="AE66" s="373">
        <v>20902.460999999999</v>
      </c>
      <c r="AF66" s="371">
        <v>17413.266</v>
      </c>
      <c r="AG66" s="371">
        <v>20582.04</v>
      </c>
      <c r="AH66" s="371">
        <v>22947.75</v>
      </c>
      <c r="AI66" s="371">
        <v>22728.251</v>
      </c>
      <c r="AJ66" s="371">
        <v>25064.080000000002</v>
      </c>
      <c r="AK66" s="371">
        <v>21381.079000000002</v>
      </c>
      <c r="AL66" s="371">
        <v>17836.362000000001</v>
      </c>
      <c r="AM66" s="371">
        <v>23173.307000000001</v>
      </c>
      <c r="AN66" s="371">
        <v>14289.837</v>
      </c>
      <c r="AO66" s="371">
        <v>613.73699999999997</v>
      </c>
      <c r="AP66" s="371">
        <v>1036.442</v>
      </c>
      <c r="AQ66" s="1072">
        <v>14289.837</v>
      </c>
      <c r="AR66" s="371">
        <v>750.59299999999996</v>
      </c>
      <c r="AS66" s="123">
        <f t="shared" si="1"/>
        <v>-0.96409068769462114</v>
      </c>
      <c r="AT66" s="127">
        <v>458.32299999999998</v>
      </c>
      <c r="AU66" s="123">
        <f t="shared" si="18"/>
        <v>-0.97807325175729309</v>
      </c>
      <c r="AV66" s="123"/>
      <c r="AW66" s="374">
        <f t="shared" si="19"/>
        <v>2.2689334341281899</v>
      </c>
      <c r="AX66" s="374">
        <f t="shared" si="20"/>
        <v>2.3056670978939531</v>
      </c>
      <c r="AY66" s="375">
        <f t="shared" si="21"/>
        <v>1.8990570641813906</v>
      </c>
      <c r="AZ66" s="374">
        <f t="shared" si="22"/>
        <v>1.5825548777588176</v>
      </c>
      <c r="BA66" s="374">
        <f t="shared" si="23"/>
        <v>1.7134294212182097</v>
      </c>
      <c r="BB66" s="374">
        <f t="shared" si="24"/>
        <v>1.9287412486555511</v>
      </c>
      <c r="BC66" s="374">
        <f t="shared" si="25"/>
        <v>1.7946981252165033</v>
      </c>
      <c r="BD66" s="374">
        <f t="shared" si="26"/>
        <v>1.9697932302295464</v>
      </c>
      <c r="BE66" s="374">
        <f t="shared" si="27"/>
        <v>1.9938307342292705</v>
      </c>
      <c r="BF66" s="374">
        <f t="shared" si="28"/>
        <v>2.1846242336959216</v>
      </c>
      <c r="BG66" s="374">
        <f t="shared" si="29"/>
        <v>2.3323814301372692</v>
      </c>
      <c r="BH66" s="374">
        <f t="shared" si="30"/>
        <v>1.9245232477506111</v>
      </c>
      <c r="BI66" s="374">
        <f t="shared" si="31"/>
        <v>0.12928818850410384</v>
      </c>
      <c r="BJ66" s="374">
        <f t="shared" si="32"/>
        <v>0.19582689264475361</v>
      </c>
      <c r="BK66" s="374">
        <f t="shared" si="33"/>
        <v>0.18579044848946147</v>
      </c>
      <c r="BL66" s="123">
        <f t="shared" si="17"/>
        <v>-0.90216700066906708</v>
      </c>
      <c r="BM66" s="413"/>
      <c r="BN66" s="413" t="s">
        <v>535</v>
      </c>
      <c r="BO66" s="413"/>
      <c r="BP66" s="1103"/>
    </row>
    <row r="67" spans="1:68" s="412" customFormat="1" ht="76.5" x14ac:dyDescent="0.2">
      <c r="A67" s="412">
        <v>64</v>
      </c>
      <c r="B67" s="370">
        <v>75</v>
      </c>
      <c r="C67" s="413"/>
      <c r="D67" s="345"/>
      <c r="E67" s="345">
        <v>8002</v>
      </c>
      <c r="F67" s="345">
        <v>1</v>
      </c>
      <c r="G67" s="413" t="s">
        <v>290</v>
      </c>
      <c r="H67" s="413" t="s">
        <v>40</v>
      </c>
      <c r="I67" s="345">
        <v>2832</v>
      </c>
      <c r="J67" s="413" t="s">
        <v>289</v>
      </c>
      <c r="K67" s="371">
        <v>6758598.4730000002</v>
      </c>
      <c r="L67" s="371">
        <v>6787543.8509999998</v>
      </c>
      <c r="M67" s="371">
        <v>9658943.9199999999</v>
      </c>
      <c r="N67" s="371">
        <v>26294861.212000001</v>
      </c>
      <c r="O67" s="371">
        <v>22477519.544</v>
      </c>
      <c r="P67" s="371">
        <v>16060699.300000001</v>
      </c>
      <c r="Q67" s="371">
        <v>3601159.4569999999</v>
      </c>
      <c r="R67" s="371">
        <v>4303866.6239999998</v>
      </c>
      <c r="S67" s="371">
        <v>1231842.0060000001</v>
      </c>
      <c r="T67" s="371">
        <v>2587904.5180000002</v>
      </c>
      <c r="U67" s="371">
        <v>3413619.1880000001</v>
      </c>
      <c r="V67" s="371">
        <v>1871482.3589999999</v>
      </c>
      <c r="W67" s="371">
        <v>1078255.439</v>
      </c>
      <c r="X67" s="371">
        <v>1209521.3289999999</v>
      </c>
      <c r="Y67" s="371">
        <v>1826093.193</v>
      </c>
      <c r="Z67" s="372">
        <v>59.5</v>
      </c>
      <c r="AA67" s="123">
        <f t="shared" si="0"/>
        <v>-0.81094276888606265</v>
      </c>
      <c r="AB67" s="345"/>
      <c r="AC67" s="371">
        <v>4966.5379999999996</v>
      </c>
      <c r="AD67" s="371">
        <v>3391.1489999999999</v>
      </c>
      <c r="AE67" s="373">
        <v>5225.7160000000003</v>
      </c>
      <c r="AF67" s="371">
        <v>20911.004000000001</v>
      </c>
      <c r="AG67" s="371">
        <v>16783.112000000001</v>
      </c>
      <c r="AH67" s="371">
        <v>9833.1620000000003</v>
      </c>
      <c r="AI67" s="371">
        <v>2015.8130000000001</v>
      </c>
      <c r="AJ67" s="371">
        <v>2269.1999999999998</v>
      </c>
      <c r="AK67" s="371">
        <v>586.197</v>
      </c>
      <c r="AL67" s="371">
        <v>966.97699999999998</v>
      </c>
      <c r="AM67" s="371">
        <v>318.76299999999998</v>
      </c>
      <c r="AN67" s="371">
        <v>304.26</v>
      </c>
      <c r="AO67" s="371">
        <v>98.058999999999997</v>
      </c>
      <c r="AP67" s="371">
        <v>328.58100000000002</v>
      </c>
      <c r="AQ67" s="1088"/>
      <c r="AR67" s="371">
        <v>312.42599999999999</v>
      </c>
      <c r="AS67" s="123">
        <f t="shared" si="1"/>
        <v>-0.94021374295885951</v>
      </c>
      <c r="AT67" s="127">
        <v>290.95400000000001</v>
      </c>
      <c r="AU67" s="123">
        <f t="shared" si="18"/>
        <v>-0.94432265358469547</v>
      </c>
      <c r="AV67" s="123"/>
      <c r="AW67" s="374">
        <f t="shared" si="19"/>
        <v>1.4696946474452883</v>
      </c>
      <c r="AX67" s="374">
        <f t="shared" si="20"/>
        <v>0.99922713560086585</v>
      </c>
      <c r="AY67" s="375">
        <f t="shared" si="21"/>
        <v>1.0820470733202061</v>
      </c>
      <c r="AZ67" s="374">
        <f t="shared" si="22"/>
        <v>1.590501188152839</v>
      </c>
      <c r="BA67" s="374">
        <f t="shared" si="23"/>
        <v>1.4933242048480364</v>
      </c>
      <c r="BB67" s="374">
        <f t="shared" si="24"/>
        <v>1.2244998572384702</v>
      </c>
      <c r="BC67" s="374">
        <f t="shared" si="25"/>
        <v>1.119535540744593</v>
      </c>
      <c r="BD67" s="374">
        <f t="shared" si="26"/>
        <v>1.0544936440855655</v>
      </c>
      <c r="BE67" s="374">
        <f t="shared" si="27"/>
        <v>0.95174055949509484</v>
      </c>
      <c r="BF67" s="374">
        <f t="shared" si="28"/>
        <v>0.74730500547779477</v>
      </c>
      <c r="BG67" s="374">
        <f t="shared" si="29"/>
        <v>0.18675955485635734</v>
      </c>
      <c r="BH67" s="374">
        <f t="shared" si="30"/>
        <v>0.325154013380684</v>
      </c>
      <c r="BI67" s="374">
        <f t="shared" si="31"/>
        <v>0.18188454507763444</v>
      </c>
      <c r="BJ67" s="374">
        <f t="shared" si="32"/>
        <v>0.54332402764928844</v>
      </c>
      <c r="BK67" s="374">
        <f t="shared" si="33"/>
        <v>0.34217968852589659</v>
      </c>
      <c r="BL67" s="123">
        <f t="shared" si="17"/>
        <v>-0.68376635641558947</v>
      </c>
      <c r="BM67" s="413"/>
      <c r="BN67" s="413" t="s">
        <v>536</v>
      </c>
      <c r="BO67" s="413"/>
      <c r="BP67" s="413" t="s">
        <v>639</v>
      </c>
    </row>
    <row r="68" spans="1:68" s="869" customFormat="1" ht="76.5" x14ac:dyDescent="0.2">
      <c r="A68" s="869">
        <v>65</v>
      </c>
      <c r="B68" s="870">
        <v>76</v>
      </c>
      <c r="C68" s="871" t="s">
        <v>110</v>
      </c>
      <c r="D68" s="872">
        <v>34</v>
      </c>
      <c r="E68" s="872">
        <v>2378</v>
      </c>
      <c r="F68" s="872">
        <v>1</v>
      </c>
      <c r="G68" s="871" t="s">
        <v>109</v>
      </c>
      <c r="H68" s="871" t="s">
        <v>9</v>
      </c>
      <c r="I68" s="872">
        <v>1364</v>
      </c>
      <c r="J68" s="871" t="s">
        <v>108</v>
      </c>
      <c r="K68" s="874">
        <v>7264984.3590000002</v>
      </c>
      <c r="L68" s="874">
        <v>6344145.2719999999</v>
      </c>
      <c r="M68" s="874">
        <v>6035228.352</v>
      </c>
      <c r="N68" s="874">
        <v>7421162.7410000004</v>
      </c>
      <c r="O68" s="874">
        <v>7950030.0319999997</v>
      </c>
      <c r="P68" s="874">
        <v>6278677.4589999998</v>
      </c>
      <c r="Q68" s="874">
        <v>5984328.9929999998</v>
      </c>
      <c r="R68" s="874">
        <v>7798986.9979999997</v>
      </c>
      <c r="S68" s="874">
        <v>2730255.9449999998</v>
      </c>
      <c r="T68" s="874">
        <v>882651.85699999996</v>
      </c>
      <c r="U68" s="874">
        <v>1266775.0109999999</v>
      </c>
      <c r="V68" s="874">
        <v>848137.59499999997</v>
      </c>
      <c r="W68" s="874">
        <v>837955.505</v>
      </c>
      <c r="X68" s="874">
        <v>515745.51</v>
      </c>
      <c r="Y68" s="874">
        <v>0</v>
      </c>
      <c r="Z68" s="875">
        <v>32.666666666666664</v>
      </c>
      <c r="AA68" s="868">
        <f t="shared" ref="AA68:AA131" si="34">(Y68-M68)/M68</f>
        <v>-1</v>
      </c>
      <c r="AB68" s="872"/>
      <c r="AC68" s="874">
        <v>13605.636</v>
      </c>
      <c r="AD68" s="874">
        <v>11887.575000000001</v>
      </c>
      <c r="AE68" s="876">
        <v>10080.154</v>
      </c>
      <c r="AF68" s="874">
        <v>15022.441000000001</v>
      </c>
      <c r="AG68" s="874">
        <v>12092.499</v>
      </c>
      <c r="AH68" s="874">
        <v>8121.4459999999999</v>
      </c>
      <c r="AI68" s="874">
        <v>8957.8029999999999</v>
      </c>
      <c r="AJ68" s="874">
        <v>11233.328</v>
      </c>
      <c r="AK68" s="874">
        <v>3467.3330000000001</v>
      </c>
      <c r="AL68" s="874">
        <v>1154.009</v>
      </c>
      <c r="AM68" s="874">
        <v>1553.279</v>
      </c>
      <c r="AN68" s="874">
        <v>1030.1389999999999</v>
      </c>
      <c r="AO68" s="874">
        <v>933.88699999999994</v>
      </c>
      <c r="AP68" s="874">
        <v>560.30899999999997</v>
      </c>
      <c r="AQ68" s="1074">
        <v>1030.1389999999999</v>
      </c>
      <c r="AR68" s="874">
        <v>0</v>
      </c>
      <c r="AS68" s="868">
        <f t="shared" ref="AS68:AS131" si="35">(AR68-AE68)/AE68</f>
        <v>-1</v>
      </c>
      <c r="AT68" s="867">
        <v>0</v>
      </c>
      <c r="AU68" s="868">
        <f t="shared" si="18"/>
        <v>-1</v>
      </c>
      <c r="AV68" s="868"/>
      <c r="AW68" s="877">
        <f t="shared" ref="AW68:AW99" si="36">IF(K68=0,0,AC68*2000/K68)</f>
        <v>3.7455375889818896</v>
      </c>
      <c r="AX68" s="877">
        <f t="shared" ref="AX68:AX99" si="37">IF(L68=0,0,AD68*2000/L68)</f>
        <v>3.7475733894260044</v>
      </c>
      <c r="AY68" s="878">
        <f t="shared" ref="AY68:AY99" si="38">IF(M68=0,0,AE68*2000/M68)</f>
        <v>3.3404383105602165</v>
      </c>
      <c r="AZ68" s="877">
        <f t="shared" ref="AZ68:AZ99" si="39">IF(N68=0,0,AF68*2000/N68)</f>
        <v>4.0485410505835988</v>
      </c>
      <c r="BA68" s="877">
        <f t="shared" ref="BA68:BA99" si="40">IF(O68=0,0,AG68*2000/O68)</f>
        <v>3.0421266212394102</v>
      </c>
      <c r="BB68" s="877">
        <f t="shared" ref="BB68:BB99" si="41">IF(P68=0,0,AH68*2000/P68)</f>
        <v>2.5869925802156102</v>
      </c>
      <c r="BC68" s="877">
        <f t="shared" ref="BC68:BC99" si="42">IF(Q68=0,0,AI68*2000/Q68)</f>
        <v>2.9937535220667639</v>
      </c>
      <c r="BD68" s="877">
        <f t="shared" ref="BD68:BD99" si="43">IF(R68=0,0,AJ68*2000/R68)</f>
        <v>2.8807146371395964</v>
      </c>
      <c r="BE68" s="877">
        <f t="shared" ref="BE68:BE99" si="44">IF(S68=0,0,AK68*2000/S68)</f>
        <v>2.5399325703143925</v>
      </c>
      <c r="BF68" s="877">
        <f t="shared" ref="BF68:BF99" si="45">IF(T68=0,0,AL68*2000/T68)</f>
        <v>2.6148678912256571</v>
      </c>
      <c r="BG68" s="877">
        <f t="shared" ref="BG68:BG99" si="46">IF(U68=0,0,AM68*2000/U68)</f>
        <v>2.4523360289114513</v>
      </c>
      <c r="BH68" s="877">
        <f t="shared" ref="BH68:BH99" si="47">IF(V68=0,0,AN68*2000/V68)</f>
        <v>2.4291789588692856</v>
      </c>
      <c r="BI68" s="877">
        <f t="shared" ref="BI68:BI99" si="48">IF(W68=0,0,AO68*2000/W68)</f>
        <v>2.228965605995989</v>
      </c>
      <c r="BJ68" s="877">
        <f t="shared" ref="BJ68:BJ99" si="49">IF(X68=0,0,AP68*2000/X68)</f>
        <v>2.1728119358712399</v>
      </c>
      <c r="BK68" s="877">
        <f t="shared" ref="BK68:BK99" si="50">IF(Y68=0,0,AR68*2000/Y68)</f>
        <v>0</v>
      </c>
      <c r="BL68" s="868">
        <f t="shared" ref="BL68:BL131" si="51">(BK68-AY68)/AY68</f>
        <v>-1</v>
      </c>
      <c r="BM68" s="871"/>
      <c r="BN68" s="871" t="s">
        <v>537</v>
      </c>
      <c r="BO68" s="871" t="s">
        <v>776</v>
      </c>
      <c r="BP68" s="871"/>
    </row>
    <row r="69" spans="1:68" s="412" customFormat="1" ht="76.5" x14ac:dyDescent="0.2">
      <c r="A69" s="412">
        <v>66</v>
      </c>
      <c r="B69" s="370">
        <v>77</v>
      </c>
      <c r="C69" s="413"/>
      <c r="D69" s="345"/>
      <c r="E69" s="345">
        <v>2403</v>
      </c>
      <c r="F69" s="345">
        <v>2</v>
      </c>
      <c r="G69" s="413" t="s">
        <v>112</v>
      </c>
      <c r="H69" s="413" t="s">
        <v>9</v>
      </c>
      <c r="I69" s="345">
        <v>2527</v>
      </c>
      <c r="J69" s="413" t="s">
        <v>111</v>
      </c>
      <c r="K69" s="371">
        <v>36325202.140000001</v>
      </c>
      <c r="L69" s="371">
        <v>30916104.509</v>
      </c>
      <c r="M69" s="371">
        <v>32795671.772</v>
      </c>
      <c r="N69" s="371">
        <v>29034229.127999999</v>
      </c>
      <c r="O69" s="371">
        <v>34472319.806999996</v>
      </c>
      <c r="P69" s="371">
        <v>38085165.597999997</v>
      </c>
      <c r="Q69" s="371">
        <v>32763473.638999999</v>
      </c>
      <c r="R69" s="371">
        <v>25245068.964000002</v>
      </c>
      <c r="S69" s="371">
        <v>25256106.230999999</v>
      </c>
      <c r="T69" s="371">
        <v>17841249.642999999</v>
      </c>
      <c r="U69" s="371">
        <v>22432484.739</v>
      </c>
      <c r="V69" s="371">
        <v>19752787.921999998</v>
      </c>
      <c r="W69" s="371">
        <v>9651734.8859999999</v>
      </c>
      <c r="X69" s="371">
        <v>12012446.162</v>
      </c>
      <c r="Y69" s="371">
        <v>13100969.444</v>
      </c>
      <c r="Z69" s="372">
        <v>53.166666666666664</v>
      </c>
      <c r="AA69" s="123">
        <f t="shared" si="34"/>
        <v>-0.60052748621587226</v>
      </c>
      <c r="AB69" s="345"/>
      <c r="AC69" s="371">
        <v>23118.796999999999</v>
      </c>
      <c r="AD69" s="371">
        <v>19020.916000000001</v>
      </c>
      <c r="AE69" s="373">
        <v>18898.862000000001</v>
      </c>
      <c r="AF69" s="371">
        <v>16888.718000000001</v>
      </c>
      <c r="AG69" s="371">
        <v>21467.360000000001</v>
      </c>
      <c r="AH69" s="371">
        <v>23960.219000000001</v>
      </c>
      <c r="AI69" s="371">
        <v>19706.822</v>
      </c>
      <c r="AJ69" s="371">
        <v>4438.5069999999996</v>
      </c>
      <c r="AK69" s="371">
        <v>2189.3380000000002</v>
      </c>
      <c r="AL69" s="371">
        <v>1454.8009999999999</v>
      </c>
      <c r="AM69" s="371">
        <v>1727.0550000000001</v>
      </c>
      <c r="AN69" s="371">
        <v>987.19</v>
      </c>
      <c r="AO69" s="371">
        <v>138.88</v>
      </c>
      <c r="AP69" s="371">
        <v>133.21199999999999</v>
      </c>
      <c r="AQ69" s="1072">
        <v>987.19</v>
      </c>
      <c r="AR69" s="371">
        <v>191.69399999999999</v>
      </c>
      <c r="AS69" s="123">
        <f t="shared" si="35"/>
        <v>-0.9898568495817367</v>
      </c>
      <c r="AT69" s="127">
        <v>76.203999999999994</v>
      </c>
      <c r="AU69" s="123">
        <f t="shared" si="18"/>
        <v>-0.99596779954263903</v>
      </c>
      <c r="AV69" s="123"/>
      <c r="AW69" s="374">
        <f t="shared" si="36"/>
        <v>1.2728791933984815</v>
      </c>
      <c r="AX69" s="374">
        <f t="shared" si="37"/>
        <v>1.2304859426557322</v>
      </c>
      <c r="AY69" s="375">
        <f t="shared" si="38"/>
        <v>1.1525217188040835</v>
      </c>
      <c r="AZ69" s="374">
        <f t="shared" si="39"/>
        <v>1.1633660343138146</v>
      </c>
      <c r="BA69" s="374">
        <f t="shared" si="40"/>
        <v>1.2454839198631946</v>
      </c>
      <c r="BB69" s="374">
        <f t="shared" si="41"/>
        <v>1.258244181102274</v>
      </c>
      <c r="BC69" s="374">
        <f t="shared" si="42"/>
        <v>1.2029751312169772</v>
      </c>
      <c r="BD69" s="374">
        <f t="shared" si="43"/>
        <v>0.35163358090480196</v>
      </c>
      <c r="BE69" s="374">
        <f t="shared" si="44"/>
        <v>0.17337098442457055</v>
      </c>
      <c r="BF69" s="374">
        <f t="shared" si="45"/>
        <v>0.16308285900486685</v>
      </c>
      <c r="BG69" s="374">
        <f t="shared" si="46"/>
        <v>0.15397803855383244</v>
      </c>
      <c r="BH69" s="374">
        <f t="shared" si="47"/>
        <v>9.9954497957273222E-2</v>
      </c>
      <c r="BI69" s="374">
        <f t="shared" si="48"/>
        <v>2.8778245909229797E-2</v>
      </c>
      <c r="BJ69" s="374">
        <f t="shared" si="49"/>
        <v>2.2178996384833078E-2</v>
      </c>
      <c r="BK69" s="374">
        <f t="shared" si="50"/>
        <v>2.9264093900744463E-2</v>
      </c>
      <c r="BL69" s="123">
        <f t="shared" si="51"/>
        <v>-0.97460863997330094</v>
      </c>
      <c r="BM69" s="413" t="s">
        <v>334</v>
      </c>
      <c r="BN69" s="413" t="s">
        <v>538</v>
      </c>
      <c r="BO69" s="413"/>
      <c r="BP69" s="413"/>
    </row>
    <row r="70" spans="1:68" s="412" customFormat="1" ht="63.75" x14ac:dyDescent="0.2">
      <c r="A70" s="412">
        <v>67</v>
      </c>
      <c r="B70" s="370">
        <v>78</v>
      </c>
      <c r="C70" s="413"/>
      <c r="D70" s="345"/>
      <c r="E70" s="345">
        <v>2408</v>
      </c>
      <c r="F70" s="345">
        <v>2</v>
      </c>
      <c r="G70" s="413" t="s">
        <v>114</v>
      </c>
      <c r="H70" s="413" t="s">
        <v>9</v>
      </c>
      <c r="I70" s="345">
        <v>2836</v>
      </c>
      <c r="J70" s="413" t="s">
        <v>115</v>
      </c>
      <c r="K70" s="371">
        <v>16617263.066</v>
      </c>
      <c r="L70" s="371">
        <v>13389290.179</v>
      </c>
      <c r="M70" s="371">
        <v>12182430.123</v>
      </c>
      <c r="N70" s="371">
        <v>13636835.426000001</v>
      </c>
      <c r="O70" s="371">
        <v>13104787.560000001</v>
      </c>
      <c r="P70" s="371">
        <v>15999150.108999999</v>
      </c>
      <c r="Q70" s="371">
        <v>15440558.492000001</v>
      </c>
      <c r="R70" s="371">
        <v>12253529.578</v>
      </c>
      <c r="S70" s="371">
        <v>12519945.460000001</v>
      </c>
      <c r="T70" s="371">
        <v>8580108.6089999992</v>
      </c>
      <c r="U70" s="371">
        <v>9206852.9360000007</v>
      </c>
      <c r="V70" s="371">
        <v>4606209.4630000005</v>
      </c>
      <c r="W70" s="371">
        <v>2326391.4900000002</v>
      </c>
      <c r="X70" s="371">
        <v>1950459.9539999999</v>
      </c>
      <c r="Y70" s="371">
        <v>3920061.679</v>
      </c>
      <c r="Z70" s="372">
        <v>60</v>
      </c>
      <c r="AA70" s="123">
        <f t="shared" si="34"/>
        <v>-0.67822005630887539</v>
      </c>
      <c r="AB70" s="345"/>
      <c r="AC70" s="371">
        <v>8369.5190000000002</v>
      </c>
      <c r="AD70" s="371">
        <v>6361.2079999999996</v>
      </c>
      <c r="AE70" s="373">
        <v>5953.6869999999999</v>
      </c>
      <c r="AF70" s="371">
        <v>6672.7939999999999</v>
      </c>
      <c r="AG70" s="371">
        <v>6341.2790000000005</v>
      </c>
      <c r="AH70" s="371">
        <v>8019.4049999999997</v>
      </c>
      <c r="AI70" s="371">
        <v>6996.75</v>
      </c>
      <c r="AJ70" s="371">
        <v>5500.174</v>
      </c>
      <c r="AK70" s="371">
        <v>6708.049</v>
      </c>
      <c r="AL70" s="371">
        <v>4022.4949999999999</v>
      </c>
      <c r="AM70" s="371">
        <v>3825.7429999999999</v>
      </c>
      <c r="AN70" s="371">
        <v>259.82499999999999</v>
      </c>
      <c r="AO70" s="371">
        <v>54.116999999999997</v>
      </c>
      <c r="AP70" s="371">
        <v>40.503</v>
      </c>
      <c r="AQ70" s="1072">
        <v>259.82499999999999</v>
      </c>
      <c r="AR70" s="371">
        <v>87.596999999999994</v>
      </c>
      <c r="AS70" s="123">
        <f t="shared" si="35"/>
        <v>-0.98528693228246633</v>
      </c>
      <c r="AT70" s="127">
        <v>19.898</v>
      </c>
      <c r="AU70" s="123">
        <f t="shared" si="18"/>
        <v>-0.99665786931694589</v>
      </c>
      <c r="AV70" s="123"/>
      <c r="AW70" s="374">
        <f t="shared" si="36"/>
        <v>1.0073282184627119</v>
      </c>
      <c r="AX70" s="374">
        <f t="shared" si="37"/>
        <v>0.95019346282852712</v>
      </c>
      <c r="AY70" s="375">
        <f t="shared" si="38"/>
        <v>0.97742190021014741</v>
      </c>
      <c r="AZ70" s="374">
        <f t="shared" si="39"/>
        <v>0.97864259434819401</v>
      </c>
      <c r="BA70" s="374">
        <f t="shared" si="40"/>
        <v>0.96778051089597361</v>
      </c>
      <c r="BB70" s="374">
        <f t="shared" si="41"/>
        <v>1.0024788748608398</v>
      </c>
      <c r="BC70" s="374">
        <f t="shared" si="42"/>
        <v>0.90628198502342094</v>
      </c>
      <c r="BD70" s="374">
        <f t="shared" si="43"/>
        <v>0.89772893026267608</v>
      </c>
      <c r="BE70" s="374">
        <f t="shared" si="44"/>
        <v>1.0715779907239307</v>
      </c>
      <c r="BF70" s="374">
        <f t="shared" si="45"/>
        <v>0.93763265322321288</v>
      </c>
      <c r="BG70" s="374">
        <f t="shared" si="46"/>
        <v>0.83106421414441056</v>
      </c>
      <c r="BH70" s="374">
        <f t="shared" si="47"/>
        <v>0.11281510408377188</v>
      </c>
      <c r="BI70" s="374">
        <f t="shared" si="48"/>
        <v>4.6524413653180954E-2</v>
      </c>
      <c r="BJ70" s="374">
        <f t="shared" si="49"/>
        <v>4.1531742209765979E-2</v>
      </c>
      <c r="BK70" s="374">
        <f t="shared" si="50"/>
        <v>4.4691643740843293E-2</v>
      </c>
      <c r="BL70" s="123">
        <f t="shared" si="51"/>
        <v>-0.95427599511404992</v>
      </c>
      <c r="BM70" s="413" t="s">
        <v>335</v>
      </c>
      <c r="BN70" s="413" t="s">
        <v>539</v>
      </c>
      <c r="BO70" s="413"/>
      <c r="BP70" s="413"/>
    </row>
    <row r="71" spans="1:68" s="412" customFormat="1" ht="63.75" x14ac:dyDescent="0.2">
      <c r="A71" s="412">
        <v>68</v>
      </c>
      <c r="B71" s="370">
        <v>79</v>
      </c>
      <c r="C71" s="413"/>
      <c r="D71" s="345"/>
      <c r="E71" s="345"/>
      <c r="F71" s="345">
        <v>1</v>
      </c>
      <c r="G71" s="413"/>
      <c r="H71" s="413"/>
      <c r="I71" s="345">
        <v>8002</v>
      </c>
      <c r="J71" s="413" t="s">
        <v>113</v>
      </c>
      <c r="K71" s="371">
        <v>16594760.960000001</v>
      </c>
      <c r="L71" s="371">
        <v>15154606.266000001</v>
      </c>
      <c r="M71" s="371">
        <v>16829587.158</v>
      </c>
      <c r="N71" s="371">
        <v>12226321.677999999</v>
      </c>
      <c r="O71" s="371">
        <v>10955899.369999999</v>
      </c>
      <c r="P71" s="371">
        <v>17813463.425000001</v>
      </c>
      <c r="Q71" s="371">
        <v>16655582.057</v>
      </c>
      <c r="R71" s="371">
        <v>19624581.607999999</v>
      </c>
      <c r="S71" s="371">
        <v>11746436.041999999</v>
      </c>
      <c r="T71" s="371">
        <v>7168752.0020000003</v>
      </c>
      <c r="U71" s="371">
        <v>11628949.038000001</v>
      </c>
      <c r="V71" s="371">
        <v>5314491.7460000003</v>
      </c>
      <c r="W71" s="371">
        <v>2843743.057</v>
      </c>
      <c r="X71" s="371">
        <v>1659705.108</v>
      </c>
      <c r="Y71" s="371">
        <v>2213220.41</v>
      </c>
      <c r="Z71" s="372">
        <v>95</v>
      </c>
      <c r="AA71" s="123">
        <f t="shared" si="34"/>
        <v>-0.86849229341030276</v>
      </c>
      <c r="AB71" s="345"/>
      <c r="AC71" s="371">
        <v>8440.893</v>
      </c>
      <c r="AD71" s="371">
        <v>7074.1989999999996</v>
      </c>
      <c r="AE71" s="373">
        <v>8308.0439999999999</v>
      </c>
      <c r="AF71" s="371">
        <v>5813.9210000000003</v>
      </c>
      <c r="AG71" s="371">
        <v>5167.7020000000002</v>
      </c>
      <c r="AH71" s="371">
        <v>8723.2710000000006</v>
      </c>
      <c r="AI71" s="371">
        <v>7520.3670000000002</v>
      </c>
      <c r="AJ71" s="371">
        <v>8833.3610000000008</v>
      </c>
      <c r="AK71" s="371">
        <v>6239.72</v>
      </c>
      <c r="AL71" s="371">
        <v>3318.22</v>
      </c>
      <c r="AM71" s="371">
        <v>4738.0659999999998</v>
      </c>
      <c r="AN71" s="371">
        <v>311.67200000000003</v>
      </c>
      <c r="AO71" s="371">
        <v>104.496</v>
      </c>
      <c r="AP71" s="371">
        <v>29.734999999999999</v>
      </c>
      <c r="AQ71" s="1072">
        <v>311.67200000000003</v>
      </c>
      <c r="AR71" s="371">
        <v>50.542999999999999</v>
      </c>
      <c r="AS71" s="123">
        <f t="shared" si="35"/>
        <v>-0.99391637791037224</v>
      </c>
      <c r="AT71" s="127">
        <v>33.866</v>
      </c>
      <c r="AU71" s="123">
        <f t="shared" ref="AU71:AU134" si="52">(AT71-AE71)/AE71</f>
        <v>-0.99592370959999732</v>
      </c>
      <c r="AV71" s="123"/>
      <c r="AW71" s="374">
        <f t="shared" si="36"/>
        <v>1.0172961238002671</v>
      </c>
      <c r="AX71" s="374">
        <f t="shared" si="37"/>
        <v>0.93360380016883238</v>
      </c>
      <c r="AY71" s="375">
        <f t="shared" si="38"/>
        <v>0.98731405850924203</v>
      </c>
      <c r="AZ71" s="374">
        <f t="shared" si="39"/>
        <v>0.95104989924509331</v>
      </c>
      <c r="BA71" s="374">
        <f t="shared" si="40"/>
        <v>0.94336426896188263</v>
      </c>
      <c r="BB71" s="374">
        <f t="shared" si="41"/>
        <v>0.9794020165396331</v>
      </c>
      <c r="BC71" s="374">
        <f t="shared" si="42"/>
        <v>0.90304463383665945</v>
      </c>
      <c r="BD71" s="374">
        <f t="shared" si="43"/>
        <v>0.90023432615746191</v>
      </c>
      <c r="BE71" s="374">
        <f t="shared" si="44"/>
        <v>1.0624022431466962</v>
      </c>
      <c r="BF71" s="374">
        <f t="shared" si="45"/>
        <v>0.92574551304725128</v>
      </c>
      <c r="BG71" s="374">
        <f t="shared" si="46"/>
        <v>0.8148743251892131</v>
      </c>
      <c r="BH71" s="374">
        <f t="shared" si="47"/>
        <v>0.11729136666157501</v>
      </c>
      <c r="BI71" s="374">
        <f t="shared" si="48"/>
        <v>7.3491871737693351E-2</v>
      </c>
      <c r="BJ71" s="374">
        <f t="shared" si="49"/>
        <v>3.5831666549284366E-2</v>
      </c>
      <c r="BK71" s="374">
        <f t="shared" si="50"/>
        <v>4.5673715795888574E-2</v>
      </c>
      <c r="BL71" s="123">
        <f t="shared" si="51"/>
        <v>-0.95373942525962629</v>
      </c>
      <c r="BM71" s="413" t="s">
        <v>335</v>
      </c>
      <c r="BN71" s="413" t="s">
        <v>539</v>
      </c>
      <c r="BO71" s="413"/>
      <c r="BP71" s="413"/>
    </row>
    <row r="72" spans="1:68" s="412" customFormat="1" ht="38.25" x14ac:dyDescent="0.2">
      <c r="A72" s="412">
        <v>69</v>
      </c>
      <c r="B72" s="370">
        <v>80</v>
      </c>
      <c r="C72" s="413" t="s">
        <v>118</v>
      </c>
      <c r="D72" s="345">
        <v>36</v>
      </c>
      <c r="E72" s="345">
        <v>2480</v>
      </c>
      <c r="F72" s="345">
        <v>4</v>
      </c>
      <c r="G72" s="413" t="s">
        <v>117</v>
      </c>
      <c r="H72" s="413" t="s">
        <v>40</v>
      </c>
      <c r="I72" s="345">
        <v>3136</v>
      </c>
      <c r="J72" s="413" t="s">
        <v>116</v>
      </c>
      <c r="K72" s="371">
        <v>17842703.75</v>
      </c>
      <c r="L72" s="371">
        <v>15677414.300000001</v>
      </c>
      <c r="M72" s="371">
        <v>17383626.899999999</v>
      </c>
      <c r="N72" s="371">
        <v>14618900.425000001</v>
      </c>
      <c r="O72" s="371">
        <v>12762991.425000001</v>
      </c>
      <c r="P72" s="371">
        <v>13315923.699999999</v>
      </c>
      <c r="Q72" s="371">
        <v>16191954.824999999</v>
      </c>
      <c r="R72" s="371">
        <v>15949677.27</v>
      </c>
      <c r="S72" s="371">
        <v>16401970.888</v>
      </c>
      <c r="T72" s="371">
        <v>12576757.181</v>
      </c>
      <c r="U72" s="371">
        <v>10354382.363</v>
      </c>
      <c r="V72" s="371">
        <v>5912299.949</v>
      </c>
      <c r="W72" s="371">
        <v>2096727.0260000001</v>
      </c>
      <c r="X72" s="371">
        <v>0</v>
      </c>
      <c r="Y72" s="371">
        <v>28015.535</v>
      </c>
      <c r="Z72" s="372">
        <v>71</v>
      </c>
      <c r="AA72" s="123">
        <f t="shared" si="34"/>
        <v>-0.99838839528936274</v>
      </c>
      <c r="AB72" s="345"/>
      <c r="AC72" s="371">
        <v>8469.6029999999992</v>
      </c>
      <c r="AD72" s="371">
        <v>7693.82</v>
      </c>
      <c r="AE72" s="373">
        <v>8329.6</v>
      </c>
      <c r="AF72" s="371">
        <v>6949.4279999999999</v>
      </c>
      <c r="AG72" s="371">
        <v>6092.4660000000003</v>
      </c>
      <c r="AH72" s="371">
        <v>6258.1689999999999</v>
      </c>
      <c r="AI72" s="371">
        <v>7452.1570000000002</v>
      </c>
      <c r="AJ72" s="371">
        <v>7125.567</v>
      </c>
      <c r="AK72" s="371">
        <v>7670.1809999999996</v>
      </c>
      <c r="AL72" s="371">
        <v>5935.6019999999999</v>
      </c>
      <c r="AM72" s="371">
        <v>5003.9390000000003</v>
      </c>
      <c r="AN72" s="371">
        <v>2902.33</v>
      </c>
      <c r="AO72" s="371">
        <v>940.57399999999996</v>
      </c>
      <c r="AP72" s="371">
        <v>0</v>
      </c>
      <c r="AQ72" s="1072">
        <v>2902.33</v>
      </c>
      <c r="AR72" s="371">
        <v>8.0000000000000002E-3</v>
      </c>
      <c r="AS72" s="123">
        <f t="shared" si="35"/>
        <v>-0.99999903956972724</v>
      </c>
      <c r="AT72" s="127">
        <v>20.170000000000002</v>
      </c>
      <c r="AU72" s="123">
        <f t="shared" si="52"/>
        <v>-0.99757851517479834</v>
      </c>
      <c r="AV72" s="123"/>
      <c r="AW72" s="374">
        <f t="shared" si="36"/>
        <v>0.94936318157498967</v>
      </c>
      <c r="AX72" s="374">
        <f t="shared" si="37"/>
        <v>0.9815164481556119</v>
      </c>
      <c r="AY72" s="375">
        <f t="shared" si="38"/>
        <v>0.95832705659369632</v>
      </c>
      <c r="AZ72" s="374">
        <f t="shared" si="39"/>
        <v>0.95074565089939034</v>
      </c>
      <c r="BA72" s="374">
        <f t="shared" si="40"/>
        <v>0.95470815534141118</v>
      </c>
      <c r="BB72" s="374">
        <f t="shared" si="41"/>
        <v>0.93995266734668959</v>
      </c>
      <c r="BC72" s="374">
        <f t="shared" si="42"/>
        <v>0.92047650583783058</v>
      </c>
      <c r="BD72" s="374">
        <f t="shared" si="43"/>
        <v>0.89350610415203724</v>
      </c>
      <c r="BE72" s="374">
        <f t="shared" si="44"/>
        <v>0.93527552906604083</v>
      </c>
      <c r="BF72" s="374">
        <f t="shared" si="45"/>
        <v>0.94390023033394521</v>
      </c>
      <c r="BG72" s="374">
        <f t="shared" si="46"/>
        <v>0.96653548701869585</v>
      </c>
      <c r="BH72" s="374">
        <f t="shared" si="47"/>
        <v>0.98179389578869281</v>
      </c>
      <c r="BI72" s="374">
        <f t="shared" si="48"/>
        <v>0.89718307470321124</v>
      </c>
      <c r="BJ72" s="374">
        <f t="shared" si="49"/>
        <v>0</v>
      </c>
      <c r="BK72" s="374">
        <f t="shared" si="50"/>
        <v>5.7111170641574395E-4</v>
      </c>
      <c r="BL72" s="123">
        <f t="shared" si="51"/>
        <v>-0.99940405344659078</v>
      </c>
      <c r="BM72" s="413"/>
      <c r="BN72" s="413" t="s">
        <v>497</v>
      </c>
      <c r="BO72" s="413"/>
      <c r="BP72" s="381" t="s">
        <v>634</v>
      </c>
    </row>
    <row r="73" spans="1:68" s="412" customFormat="1" ht="63.75" x14ac:dyDescent="0.2">
      <c r="A73" s="412">
        <v>70</v>
      </c>
      <c r="B73" s="370">
        <v>81</v>
      </c>
      <c r="C73" s="413"/>
      <c r="D73" s="345"/>
      <c r="E73" s="345">
        <v>2516</v>
      </c>
      <c r="F73" s="345">
        <v>3</v>
      </c>
      <c r="G73" s="413" t="s">
        <v>120</v>
      </c>
      <c r="H73" s="413" t="s">
        <v>40</v>
      </c>
      <c r="I73" s="345">
        <v>8042</v>
      </c>
      <c r="J73" s="413" t="s">
        <v>119</v>
      </c>
      <c r="K73" s="371">
        <v>18132985.875</v>
      </c>
      <c r="L73" s="371">
        <v>17940038.024999999</v>
      </c>
      <c r="M73" s="371">
        <v>14196800.725</v>
      </c>
      <c r="N73" s="371">
        <v>18205644.550000001</v>
      </c>
      <c r="O73" s="371">
        <v>13315648.1</v>
      </c>
      <c r="P73" s="371">
        <v>18367371.925000001</v>
      </c>
      <c r="Q73" s="371">
        <v>17283473.899999999</v>
      </c>
      <c r="R73" s="371">
        <v>10714457.074999999</v>
      </c>
      <c r="S73" s="371">
        <v>10550479.025</v>
      </c>
      <c r="T73" s="371">
        <v>7195012.2750000004</v>
      </c>
      <c r="U73" s="371">
        <v>14903673.199999999</v>
      </c>
      <c r="V73" s="371">
        <v>11644295.85</v>
      </c>
      <c r="W73" s="371">
        <v>10301791.425000001</v>
      </c>
      <c r="X73" s="371">
        <v>6699273.2999999998</v>
      </c>
      <c r="Y73" s="371">
        <v>7321030.3499999996</v>
      </c>
      <c r="Z73" s="372">
        <v>96</v>
      </c>
      <c r="AA73" s="123">
        <f t="shared" si="34"/>
        <v>-0.48431829876234317</v>
      </c>
      <c r="AB73" s="345"/>
      <c r="AC73" s="371">
        <v>9660.9490000000005</v>
      </c>
      <c r="AD73" s="371">
        <v>9568.0229999999992</v>
      </c>
      <c r="AE73" s="373">
        <v>7406.8680000000004</v>
      </c>
      <c r="AF73" s="371">
        <v>9144.8459999999995</v>
      </c>
      <c r="AG73" s="371">
        <v>6333.1750000000002</v>
      </c>
      <c r="AH73" s="371">
        <v>5829.5209999999997</v>
      </c>
      <c r="AI73" s="371">
        <v>3986.8229999999999</v>
      </c>
      <c r="AJ73" s="371">
        <v>2957.1390000000001</v>
      </c>
      <c r="AK73" s="371">
        <v>1828.1</v>
      </c>
      <c r="AL73" s="371">
        <v>806.07</v>
      </c>
      <c r="AM73" s="371">
        <v>184.49100000000001</v>
      </c>
      <c r="AN73" s="371">
        <v>270.39699999999999</v>
      </c>
      <c r="AO73" s="371">
        <v>269.488</v>
      </c>
      <c r="AP73" s="371">
        <v>309.98200000000003</v>
      </c>
      <c r="AQ73" s="1088"/>
      <c r="AR73" s="371">
        <v>522.07000000000005</v>
      </c>
      <c r="AS73" s="123">
        <f t="shared" si="35"/>
        <v>-0.92951541731268872</v>
      </c>
      <c r="AT73" s="127">
        <v>686.553</v>
      </c>
      <c r="AU73" s="123">
        <f t="shared" si="52"/>
        <v>-0.90730859521190332</v>
      </c>
      <c r="AV73" s="123"/>
      <c r="AW73" s="374">
        <f t="shared" si="36"/>
        <v>1.0655662632285594</v>
      </c>
      <c r="AX73" s="374">
        <f t="shared" si="37"/>
        <v>1.066666969899023</v>
      </c>
      <c r="AY73" s="375">
        <f t="shared" si="38"/>
        <v>1.0434559367952247</v>
      </c>
      <c r="AZ73" s="374">
        <f t="shared" si="39"/>
        <v>1.004616559977823</v>
      </c>
      <c r="BA73" s="374">
        <f t="shared" si="40"/>
        <v>0.95123796490236179</v>
      </c>
      <c r="BB73" s="374">
        <f t="shared" si="41"/>
        <v>0.63476920092910893</v>
      </c>
      <c r="BC73" s="374">
        <f t="shared" si="42"/>
        <v>0.46134510030416981</v>
      </c>
      <c r="BD73" s="374">
        <f t="shared" si="43"/>
        <v>0.55199045164871319</v>
      </c>
      <c r="BE73" s="374">
        <f t="shared" si="44"/>
        <v>0.34654350682432639</v>
      </c>
      <c r="BF73" s="374">
        <f t="shared" si="45"/>
        <v>0.22406355102431008</v>
      </c>
      <c r="BG73" s="374">
        <f t="shared" si="46"/>
        <v>2.475778924084299E-2</v>
      </c>
      <c r="BH73" s="374">
        <f t="shared" si="47"/>
        <v>4.6442825480082592E-2</v>
      </c>
      <c r="BI73" s="374">
        <f t="shared" si="48"/>
        <v>5.231866747874872E-2</v>
      </c>
      <c r="BJ73" s="374">
        <f t="shared" si="49"/>
        <v>9.254197765002363E-2</v>
      </c>
      <c r="BK73" s="374">
        <f t="shared" si="50"/>
        <v>0.14262200128701832</v>
      </c>
      <c r="BL73" s="123">
        <f t="shared" si="51"/>
        <v>-0.86331765793095727</v>
      </c>
      <c r="BM73" s="413"/>
      <c r="BN73" s="413" t="s">
        <v>540</v>
      </c>
      <c r="BO73" s="413"/>
      <c r="BP73" s="381" t="s">
        <v>635</v>
      </c>
    </row>
    <row r="74" spans="1:68" s="869" customFormat="1" ht="25.5" x14ac:dyDescent="0.2">
      <c r="A74" s="869">
        <v>71</v>
      </c>
      <c r="B74" s="870">
        <v>82</v>
      </c>
      <c r="C74" s="871"/>
      <c r="D74" s="872"/>
      <c r="E74" s="872">
        <v>2526</v>
      </c>
      <c r="F74" s="872" t="s">
        <v>360</v>
      </c>
      <c r="G74" s="871" t="s">
        <v>122</v>
      </c>
      <c r="H74" s="871" t="s">
        <v>9</v>
      </c>
      <c r="I74" s="872">
        <v>3809</v>
      </c>
      <c r="J74" s="871" t="s">
        <v>121</v>
      </c>
      <c r="K74" s="874">
        <v>10566337.325999999</v>
      </c>
      <c r="L74" s="874">
        <v>9719641.7769999988</v>
      </c>
      <c r="M74" s="874">
        <v>10324267.693</v>
      </c>
      <c r="N74" s="874">
        <v>10200634.341</v>
      </c>
      <c r="O74" s="874">
        <v>8065325.6129999999</v>
      </c>
      <c r="P74" s="874">
        <v>7815803.7880000006</v>
      </c>
      <c r="Q74" s="874">
        <v>6353825.4409999996</v>
      </c>
      <c r="R74" s="874">
        <v>5995674.7580000004</v>
      </c>
      <c r="S74" s="874">
        <v>4581689.7810000004</v>
      </c>
      <c r="T74" s="874">
        <v>2679831.1430000002</v>
      </c>
      <c r="U74" s="874">
        <v>2854723.12</v>
      </c>
      <c r="V74" s="874">
        <v>118158.505</v>
      </c>
      <c r="W74" s="874">
        <v>0</v>
      </c>
      <c r="X74" s="874">
        <v>0</v>
      </c>
      <c r="Y74" s="874">
        <v>0</v>
      </c>
      <c r="Z74" s="875">
        <v>78</v>
      </c>
      <c r="AA74" s="868">
        <f t="shared" si="34"/>
        <v>-1</v>
      </c>
      <c r="AB74" s="872"/>
      <c r="AC74" s="874">
        <v>17490.332999999999</v>
      </c>
      <c r="AD74" s="874">
        <v>15661.156999999999</v>
      </c>
      <c r="AE74" s="876">
        <v>15071.103999999999</v>
      </c>
      <c r="AF74" s="874">
        <v>14242.876</v>
      </c>
      <c r="AG74" s="874">
        <v>11590.883000000002</v>
      </c>
      <c r="AH74" s="874">
        <v>11078.602999999999</v>
      </c>
      <c r="AI74" s="874">
        <v>8735.866</v>
      </c>
      <c r="AJ74" s="874">
        <v>7930.9470000000001</v>
      </c>
      <c r="AK74" s="874">
        <v>6232.5619999999999</v>
      </c>
      <c r="AL74" s="874">
        <v>2193.152</v>
      </c>
      <c r="AM74" s="874">
        <v>378.83699999999999</v>
      </c>
      <c r="AN74" s="874">
        <v>20.878</v>
      </c>
      <c r="AO74" s="874">
        <v>0</v>
      </c>
      <c r="AP74" s="874">
        <v>0</v>
      </c>
      <c r="AQ74" s="1088"/>
      <c r="AR74" s="874">
        <v>0</v>
      </c>
      <c r="AS74" s="868">
        <f t="shared" si="35"/>
        <v>-1</v>
      </c>
      <c r="AT74" s="867">
        <v>0</v>
      </c>
      <c r="AU74" s="868">
        <f t="shared" si="52"/>
        <v>-1</v>
      </c>
      <c r="AV74" s="868"/>
      <c r="AW74" s="877">
        <f t="shared" si="36"/>
        <v>3.3105763066947538</v>
      </c>
      <c r="AX74" s="877">
        <f t="shared" si="37"/>
        <v>3.2225790536971561</v>
      </c>
      <c r="AY74" s="878">
        <f t="shared" si="38"/>
        <v>2.9195492500099398</v>
      </c>
      <c r="AZ74" s="877">
        <f t="shared" si="39"/>
        <v>2.7925471149873071</v>
      </c>
      <c r="BA74" s="877">
        <f t="shared" si="40"/>
        <v>2.8742504781995097</v>
      </c>
      <c r="BB74" s="877">
        <f t="shared" si="41"/>
        <v>2.8349235217520534</v>
      </c>
      <c r="BC74" s="877">
        <f t="shared" si="42"/>
        <v>2.7497972933373824</v>
      </c>
      <c r="BD74" s="877">
        <f t="shared" si="43"/>
        <v>2.6455561117346384</v>
      </c>
      <c r="BE74" s="877">
        <f t="shared" si="44"/>
        <v>2.7206390209333118</v>
      </c>
      <c r="BF74" s="877">
        <f t="shared" si="45"/>
        <v>1.6367837247721693</v>
      </c>
      <c r="BG74" s="877">
        <f t="shared" si="46"/>
        <v>0.26541067842684513</v>
      </c>
      <c r="BH74" s="877">
        <f t="shared" si="47"/>
        <v>0.35338971155736948</v>
      </c>
      <c r="BI74" s="877">
        <f t="shared" si="48"/>
        <v>0</v>
      </c>
      <c r="BJ74" s="877">
        <f t="shared" si="49"/>
        <v>0</v>
      </c>
      <c r="BK74" s="877">
        <f t="shared" si="50"/>
        <v>0</v>
      </c>
      <c r="BL74" s="868">
        <f t="shared" si="51"/>
        <v>-1</v>
      </c>
      <c r="BM74" s="871" t="s">
        <v>335</v>
      </c>
      <c r="BN74" s="871" t="s">
        <v>452</v>
      </c>
      <c r="BO74" s="871" t="s">
        <v>776</v>
      </c>
      <c r="BP74" s="912" t="s">
        <v>636</v>
      </c>
    </row>
    <row r="75" spans="1:68" s="869" customFormat="1" ht="38.25" x14ac:dyDescent="0.2">
      <c r="A75" s="869">
        <v>72</v>
      </c>
      <c r="B75" s="870">
        <v>83</v>
      </c>
      <c r="C75" s="871"/>
      <c r="D75" s="872"/>
      <c r="E75" s="872">
        <v>2527</v>
      </c>
      <c r="F75" s="872">
        <v>6</v>
      </c>
      <c r="G75" s="871" t="s">
        <v>124</v>
      </c>
      <c r="H75" s="871" t="s">
        <v>9</v>
      </c>
      <c r="I75" s="872">
        <v>3942</v>
      </c>
      <c r="J75" s="871" t="s">
        <v>123</v>
      </c>
      <c r="K75" s="874">
        <v>8485523.9000000004</v>
      </c>
      <c r="L75" s="874">
        <v>8365555.9249999998</v>
      </c>
      <c r="M75" s="874">
        <v>8800191.625</v>
      </c>
      <c r="N75" s="874">
        <v>7578954.4179999996</v>
      </c>
      <c r="O75" s="874">
        <v>7055093.7000000002</v>
      </c>
      <c r="P75" s="874">
        <v>7003111.5789999999</v>
      </c>
      <c r="Q75" s="874">
        <v>5056598.6789999995</v>
      </c>
      <c r="R75" s="874">
        <v>7082666.2010000004</v>
      </c>
      <c r="S75" s="874">
        <v>6707594.6069999998</v>
      </c>
      <c r="T75" s="874">
        <v>4409206.6749999998</v>
      </c>
      <c r="U75" s="874">
        <v>5838307.2450000001</v>
      </c>
      <c r="V75" s="874">
        <v>1104779.919</v>
      </c>
      <c r="W75" s="874">
        <v>0</v>
      </c>
      <c r="X75" s="874">
        <v>0</v>
      </c>
      <c r="Y75" s="874">
        <v>0</v>
      </c>
      <c r="Z75" s="875">
        <v>80</v>
      </c>
      <c r="AA75" s="868">
        <f t="shared" si="34"/>
        <v>-1</v>
      </c>
      <c r="AB75" s="872"/>
      <c r="AC75" s="874">
        <v>12818.058000000001</v>
      </c>
      <c r="AD75" s="874">
        <v>12771.880999999999</v>
      </c>
      <c r="AE75" s="876">
        <v>13369.98</v>
      </c>
      <c r="AF75" s="874">
        <v>12811.736000000001</v>
      </c>
      <c r="AG75" s="874">
        <v>12001.749</v>
      </c>
      <c r="AH75" s="874">
        <v>10243.877</v>
      </c>
      <c r="AI75" s="874">
        <v>8027.3639999999996</v>
      </c>
      <c r="AJ75" s="874">
        <v>2332.5079999999998</v>
      </c>
      <c r="AK75" s="874">
        <v>447.92099999999999</v>
      </c>
      <c r="AL75" s="874">
        <v>371.43400000000003</v>
      </c>
      <c r="AM75" s="874">
        <v>448.86500000000001</v>
      </c>
      <c r="AN75" s="874">
        <v>80.256</v>
      </c>
      <c r="AO75" s="874">
        <v>0</v>
      </c>
      <c r="AP75" s="874">
        <v>0</v>
      </c>
      <c r="AQ75" s="1074">
        <v>80.256</v>
      </c>
      <c r="AR75" s="874">
        <v>0</v>
      </c>
      <c r="AS75" s="868">
        <f t="shared" si="35"/>
        <v>-1</v>
      </c>
      <c r="AT75" s="867">
        <v>0</v>
      </c>
      <c r="AU75" s="868">
        <f t="shared" si="52"/>
        <v>-1</v>
      </c>
      <c r="AV75" s="868"/>
      <c r="AW75" s="877">
        <f t="shared" si="36"/>
        <v>3.0211588939134328</v>
      </c>
      <c r="AX75" s="877">
        <f t="shared" si="37"/>
        <v>3.0534446519763119</v>
      </c>
      <c r="AY75" s="878">
        <f t="shared" si="38"/>
        <v>3.0385656516882951</v>
      </c>
      <c r="AZ75" s="877">
        <f t="shared" si="39"/>
        <v>3.3808716330506372</v>
      </c>
      <c r="BA75" s="877">
        <f t="shared" si="40"/>
        <v>3.4022932962605443</v>
      </c>
      <c r="BB75" s="877">
        <f t="shared" si="41"/>
        <v>2.9255215726443589</v>
      </c>
      <c r="BC75" s="877">
        <f t="shared" si="42"/>
        <v>3.1750053779579375</v>
      </c>
      <c r="BD75" s="877">
        <f t="shared" si="43"/>
        <v>0.65865252824442688</v>
      </c>
      <c r="BE75" s="877">
        <f t="shared" si="44"/>
        <v>0.13355637191685757</v>
      </c>
      <c r="BF75" s="877">
        <f t="shared" si="45"/>
        <v>0.16848110210211456</v>
      </c>
      <c r="BG75" s="877">
        <f t="shared" si="46"/>
        <v>0.15376546014580292</v>
      </c>
      <c r="BH75" s="877">
        <f t="shared" si="47"/>
        <v>0.14528866540703297</v>
      </c>
      <c r="BI75" s="877">
        <f t="shared" si="48"/>
        <v>0</v>
      </c>
      <c r="BJ75" s="877">
        <f t="shared" si="49"/>
        <v>0</v>
      </c>
      <c r="BK75" s="877">
        <f t="shared" si="50"/>
        <v>0</v>
      </c>
      <c r="BL75" s="868">
        <f t="shared" si="51"/>
        <v>-1</v>
      </c>
      <c r="BM75" s="871" t="s">
        <v>336</v>
      </c>
      <c r="BN75" s="871" t="s">
        <v>451</v>
      </c>
      <c r="BO75" s="871"/>
      <c r="BP75" s="912" t="s">
        <v>636</v>
      </c>
    </row>
    <row r="76" spans="1:68" s="869" customFormat="1" ht="25.5" x14ac:dyDescent="0.2">
      <c r="A76" s="869">
        <v>73</v>
      </c>
      <c r="B76" s="870">
        <v>84</v>
      </c>
      <c r="C76" s="871"/>
      <c r="D76" s="872"/>
      <c r="E76" s="872">
        <v>2549</v>
      </c>
      <c r="F76" s="872" t="s">
        <v>361</v>
      </c>
      <c r="G76" s="871" t="s">
        <v>126</v>
      </c>
      <c r="H76" s="871" t="s">
        <v>9</v>
      </c>
      <c r="I76" s="872">
        <v>2642</v>
      </c>
      <c r="J76" s="871" t="s">
        <v>125</v>
      </c>
      <c r="K76" s="874">
        <v>24263874.028000001</v>
      </c>
      <c r="L76" s="874">
        <v>21277299.653999999</v>
      </c>
      <c r="M76" s="874">
        <v>24131262.245999999</v>
      </c>
      <c r="N76" s="874">
        <v>26777428.401999999</v>
      </c>
      <c r="O76" s="874">
        <v>27382263.399</v>
      </c>
      <c r="P76" s="874">
        <v>26197652.924000002</v>
      </c>
      <c r="Q76" s="874">
        <v>28241562.932</v>
      </c>
      <c r="R76" s="874">
        <v>25468480.005999997</v>
      </c>
      <c r="S76" s="874">
        <v>24444391.120999999</v>
      </c>
      <c r="T76" s="874">
        <v>19772120.497000001</v>
      </c>
      <c r="U76" s="874">
        <v>21640961.353</v>
      </c>
      <c r="V76" s="874">
        <v>15591839.739</v>
      </c>
      <c r="W76" s="874">
        <v>7721290.159</v>
      </c>
      <c r="X76" s="874">
        <v>11457181.427000001</v>
      </c>
      <c r="Y76" s="874">
        <v>12812674.697000001</v>
      </c>
      <c r="Z76" s="875">
        <v>54.75</v>
      </c>
      <c r="AA76" s="868">
        <f t="shared" si="34"/>
        <v>-0.46904249904607326</v>
      </c>
      <c r="AB76" s="872"/>
      <c r="AC76" s="874">
        <v>30866.357000000004</v>
      </c>
      <c r="AD76" s="874">
        <v>25149.75</v>
      </c>
      <c r="AE76" s="876">
        <v>26689.095000000001</v>
      </c>
      <c r="AF76" s="874">
        <v>22514.851999999999</v>
      </c>
      <c r="AG76" s="874">
        <v>19641.030999999999</v>
      </c>
      <c r="AH76" s="874">
        <v>11084.101999999999</v>
      </c>
      <c r="AI76" s="874">
        <v>8602.0750000000007</v>
      </c>
      <c r="AJ76" s="874">
        <v>7430.4539999999997</v>
      </c>
      <c r="AK76" s="874">
        <v>6852.4439999999995</v>
      </c>
      <c r="AL76" s="874">
        <v>6017.9679999999998</v>
      </c>
      <c r="AM76" s="874">
        <v>6041.3850000000002</v>
      </c>
      <c r="AN76" s="874">
        <v>4315.5739999999996</v>
      </c>
      <c r="AO76" s="874">
        <v>2715.5439999999999</v>
      </c>
      <c r="AP76" s="874">
        <v>3217.9960000000001</v>
      </c>
      <c r="AQ76" s="1074">
        <f>SUM(2343.256+1972.318)</f>
        <v>4315.5739999999996</v>
      </c>
      <c r="AR76" s="874">
        <v>3192.3729999999996</v>
      </c>
      <c r="AS76" s="868">
        <f t="shared" si="35"/>
        <v>-0.88038661483276226</v>
      </c>
      <c r="AT76" s="867">
        <v>1158.3320000000001</v>
      </c>
      <c r="AU76" s="868">
        <f t="shared" si="52"/>
        <v>-0.95659905290906277</v>
      </c>
      <c r="AV76" s="868"/>
      <c r="AW76" s="877">
        <f t="shared" si="36"/>
        <v>2.5442233144122719</v>
      </c>
      <c r="AX76" s="877">
        <f t="shared" si="37"/>
        <v>2.3639982900999379</v>
      </c>
      <c r="AY76" s="878">
        <f t="shared" si="38"/>
        <v>2.211993283063673</v>
      </c>
      <c r="AZ76" s="877">
        <f t="shared" si="39"/>
        <v>1.6816291439187172</v>
      </c>
      <c r="BA76" s="877">
        <f t="shared" si="40"/>
        <v>1.4345805322081073</v>
      </c>
      <c r="BB76" s="877">
        <f t="shared" si="41"/>
        <v>0.84619046081381677</v>
      </c>
      <c r="BC76" s="877">
        <f t="shared" si="42"/>
        <v>0.60917839573624633</v>
      </c>
      <c r="BD76" s="877">
        <f t="shared" si="43"/>
        <v>0.58350195993239451</v>
      </c>
      <c r="BE76" s="877">
        <f t="shared" si="44"/>
        <v>0.56065573211296837</v>
      </c>
      <c r="BF76" s="877">
        <f t="shared" si="45"/>
        <v>0.6087326850868725</v>
      </c>
      <c r="BG76" s="877">
        <f t="shared" si="46"/>
        <v>0.55832870836512138</v>
      </c>
      <c r="BH76" s="877">
        <f t="shared" si="47"/>
        <v>0.5535682860060982</v>
      </c>
      <c r="BI76" s="877">
        <f t="shared" si="48"/>
        <v>0.70339125821731729</v>
      </c>
      <c r="BJ76" s="877">
        <f t="shared" si="49"/>
        <v>0.56174304657801244</v>
      </c>
      <c r="BK76" s="877">
        <f t="shared" si="50"/>
        <v>0.49831484455739311</v>
      </c>
      <c r="BL76" s="868">
        <f t="shared" si="51"/>
        <v>-0.77472135726053704</v>
      </c>
      <c r="BM76" s="871"/>
      <c r="BN76" s="871" t="s">
        <v>541</v>
      </c>
      <c r="BO76" s="871"/>
      <c r="BP76" s="912" t="s">
        <v>637</v>
      </c>
    </row>
    <row r="77" spans="1:68" s="869" customFormat="1" ht="38.25" x14ac:dyDescent="0.2">
      <c r="A77" s="869">
        <v>74</v>
      </c>
      <c r="B77" s="870">
        <v>85</v>
      </c>
      <c r="C77" s="871"/>
      <c r="D77" s="872"/>
      <c r="E77" s="872"/>
      <c r="F77" s="872" t="s">
        <v>362</v>
      </c>
      <c r="G77" s="871"/>
      <c r="H77" s="871"/>
      <c r="I77" s="872">
        <v>8102</v>
      </c>
      <c r="J77" s="871" t="s">
        <v>127</v>
      </c>
      <c r="K77" s="874">
        <v>16714673.570999999</v>
      </c>
      <c r="L77" s="874">
        <v>15371403.739000002</v>
      </c>
      <c r="M77" s="874">
        <v>10011477.736000001</v>
      </c>
      <c r="N77" s="874">
        <v>9487099.8670000006</v>
      </c>
      <c r="O77" s="874">
        <v>9168735.3740000017</v>
      </c>
      <c r="P77" s="874">
        <v>6898332.1289999997</v>
      </c>
      <c r="Q77" s="874">
        <v>3934677.7609999999</v>
      </c>
      <c r="R77" s="874">
        <v>2774576.4970000004</v>
      </c>
      <c r="S77" s="874">
        <v>0</v>
      </c>
      <c r="T77" s="874">
        <v>0</v>
      </c>
      <c r="U77" s="874">
        <v>0</v>
      </c>
      <c r="V77" s="874">
        <v>0</v>
      </c>
      <c r="W77" s="874">
        <v>0</v>
      </c>
      <c r="X77" s="874">
        <v>0</v>
      </c>
      <c r="Y77" s="874">
        <v>0</v>
      </c>
      <c r="Z77" s="875">
        <v>99</v>
      </c>
      <c r="AA77" s="868">
        <f t="shared" si="34"/>
        <v>-1</v>
      </c>
      <c r="AB77" s="872"/>
      <c r="AC77" s="874">
        <v>21436.085999999999</v>
      </c>
      <c r="AD77" s="874">
        <v>18705.864000000001</v>
      </c>
      <c r="AE77" s="876">
        <v>12308.946</v>
      </c>
      <c r="AF77" s="874">
        <v>13002.039000000001</v>
      </c>
      <c r="AG77" s="874">
        <v>11892.811</v>
      </c>
      <c r="AH77" s="874">
        <v>7550.42</v>
      </c>
      <c r="AI77" s="874">
        <v>3697.364</v>
      </c>
      <c r="AJ77" s="874">
        <v>3181.9459999999999</v>
      </c>
      <c r="AK77" s="874">
        <v>0</v>
      </c>
      <c r="AL77" s="874">
        <v>0</v>
      </c>
      <c r="AM77" s="874">
        <v>0</v>
      </c>
      <c r="AN77" s="874">
        <v>0</v>
      </c>
      <c r="AO77" s="874">
        <v>0</v>
      </c>
      <c r="AP77" s="874">
        <v>0</v>
      </c>
      <c r="AQ77" s="1088"/>
      <c r="AR77" s="874">
        <v>0</v>
      </c>
      <c r="AS77" s="868">
        <f t="shared" si="35"/>
        <v>-1</v>
      </c>
      <c r="AT77" s="867">
        <v>0</v>
      </c>
      <c r="AU77" s="868">
        <f t="shared" si="52"/>
        <v>-1</v>
      </c>
      <c r="AV77" s="868"/>
      <c r="AW77" s="877">
        <f t="shared" si="36"/>
        <v>2.5649422238423685</v>
      </c>
      <c r="AX77" s="877">
        <f t="shared" si="37"/>
        <v>2.4338524077069001</v>
      </c>
      <c r="AY77" s="878">
        <f t="shared" si="38"/>
        <v>2.4589668627516583</v>
      </c>
      <c r="AZ77" s="877">
        <f t="shared" si="39"/>
        <v>2.7409933872892789</v>
      </c>
      <c r="BA77" s="877">
        <f t="shared" si="40"/>
        <v>2.5942096733917577</v>
      </c>
      <c r="BB77" s="877">
        <f t="shared" si="41"/>
        <v>2.1890566759633616</v>
      </c>
      <c r="BC77" s="877">
        <f t="shared" si="42"/>
        <v>1.8793732166063395</v>
      </c>
      <c r="BD77" s="877">
        <f t="shared" si="43"/>
        <v>2.2936444559668594</v>
      </c>
      <c r="BE77" s="877">
        <f t="shared" si="44"/>
        <v>0</v>
      </c>
      <c r="BF77" s="877">
        <f t="shared" si="45"/>
        <v>0</v>
      </c>
      <c r="BG77" s="877">
        <f t="shared" si="46"/>
        <v>0</v>
      </c>
      <c r="BH77" s="877">
        <f t="shared" si="47"/>
        <v>0</v>
      </c>
      <c r="BI77" s="877">
        <f t="shared" si="48"/>
        <v>0</v>
      </c>
      <c r="BJ77" s="877">
        <f t="shared" si="49"/>
        <v>0</v>
      </c>
      <c r="BK77" s="877">
        <f t="shared" si="50"/>
        <v>0</v>
      </c>
      <c r="BL77" s="868">
        <f t="shared" si="51"/>
        <v>-1</v>
      </c>
      <c r="BM77" s="871" t="s">
        <v>323</v>
      </c>
      <c r="BN77" s="871" t="s">
        <v>313</v>
      </c>
      <c r="BO77" s="871"/>
      <c r="BP77" s="871"/>
    </row>
    <row r="78" spans="1:68" s="869" customFormat="1" ht="89.25" x14ac:dyDescent="0.2">
      <c r="A78" s="869">
        <v>75</v>
      </c>
      <c r="B78" s="870">
        <v>86</v>
      </c>
      <c r="C78" s="871"/>
      <c r="D78" s="872"/>
      <c r="E78" s="872">
        <v>2554</v>
      </c>
      <c r="F78" s="872" t="s">
        <v>355</v>
      </c>
      <c r="G78" s="871" t="s">
        <v>129</v>
      </c>
      <c r="H78" s="871" t="s">
        <v>9</v>
      </c>
      <c r="I78" s="872">
        <v>1619</v>
      </c>
      <c r="J78" s="871" t="s">
        <v>128</v>
      </c>
      <c r="K78" s="874">
        <v>21271249.375</v>
      </c>
      <c r="L78" s="874">
        <v>20295147.973999999</v>
      </c>
      <c r="M78" s="874">
        <v>22324575.611000001</v>
      </c>
      <c r="N78" s="874">
        <v>22647329.579</v>
      </c>
      <c r="O78" s="874">
        <v>23761985.173</v>
      </c>
      <c r="P78" s="874">
        <v>21377721.156999998</v>
      </c>
      <c r="Q78" s="874">
        <v>21611089.343000002</v>
      </c>
      <c r="R78" s="874">
        <v>22434695.509999998</v>
      </c>
      <c r="S78" s="874">
        <v>23745436.748999998</v>
      </c>
      <c r="T78" s="874">
        <v>18024514.872000001</v>
      </c>
      <c r="U78" s="874">
        <v>20196067.435000002</v>
      </c>
      <c r="V78" s="874">
        <v>15367320.890000001</v>
      </c>
      <c r="W78" s="874">
        <v>3463468.912</v>
      </c>
      <c r="X78" s="874">
        <v>0</v>
      </c>
      <c r="Y78" s="874">
        <v>0</v>
      </c>
      <c r="Z78" s="875">
        <v>44.8</v>
      </c>
      <c r="AA78" s="868">
        <f t="shared" si="34"/>
        <v>-1</v>
      </c>
      <c r="AB78" s="872"/>
      <c r="AC78" s="874">
        <v>31697.743999999999</v>
      </c>
      <c r="AD78" s="874">
        <v>30046.853999999999</v>
      </c>
      <c r="AE78" s="876">
        <v>32140.656000000003</v>
      </c>
      <c r="AF78" s="874">
        <v>29937.249</v>
      </c>
      <c r="AG78" s="874">
        <v>19010.378000000001</v>
      </c>
      <c r="AH78" s="874">
        <v>10395.876</v>
      </c>
      <c r="AI78" s="874">
        <v>6036.2820000000002</v>
      </c>
      <c r="AJ78" s="874">
        <v>6241.6080000000002</v>
      </c>
      <c r="AK78" s="874">
        <v>6617.0910000000003</v>
      </c>
      <c r="AL78" s="874">
        <v>5450.4139999999998</v>
      </c>
      <c r="AM78" s="874">
        <v>5037.8890000000001</v>
      </c>
      <c r="AN78" s="874">
        <v>4091.6849999999999</v>
      </c>
      <c r="AO78" s="874">
        <v>1067.0319999999999</v>
      </c>
      <c r="AP78" s="874">
        <v>0</v>
      </c>
      <c r="AQ78" s="1074">
        <f>SUM(2103.558+1988.127)</f>
        <v>4091.6849999999999</v>
      </c>
      <c r="AR78" s="874">
        <v>0</v>
      </c>
      <c r="AS78" s="868">
        <f t="shared" si="35"/>
        <v>-1</v>
      </c>
      <c r="AT78" s="867">
        <v>0</v>
      </c>
      <c r="AU78" s="868">
        <f t="shared" si="52"/>
        <v>-1</v>
      </c>
      <c r="AV78" s="868"/>
      <c r="AW78" s="877">
        <f t="shared" si="36"/>
        <v>2.9803368331767301</v>
      </c>
      <c r="AX78" s="877">
        <f t="shared" si="37"/>
        <v>2.96098890616544</v>
      </c>
      <c r="AY78" s="878">
        <f t="shared" si="38"/>
        <v>2.8793968190072396</v>
      </c>
      <c r="AZ78" s="877">
        <f t="shared" si="39"/>
        <v>2.6437773950849959</v>
      </c>
      <c r="BA78" s="877">
        <f t="shared" si="40"/>
        <v>1.6000664811120997</v>
      </c>
      <c r="BB78" s="877">
        <f t="shared" si="41"/>
        <v>0.97258972774990449</v>
      </c>
      <c r="BC78" s="877">
        <f t="shared" si="42"/>
        <v>0.55862820278934233</v>
      </c>
      <c r="BD78" s="877">
        <f t="shared" si="43"/>
        <v>0.55642457881524421</v>
      </c>
      <c r="BE78" s="877">
        <f t="shared" si="44"/>
        <v>0.55733580055365106</v>
      </c>
      <c r="BF78" s="877">
        <f t="shared" si="45"/>
        <v>0.60477788597427273</v>
      </c>
      <c r="BG78" s="877">
        <f t="shared" si="46"/>
        <v>0.49889801727135097</v>
      </c>
      <c r="BH78" s="877">
        <f t="shared" si="47"/>
        <v>0.53251767556472229</v>
      </c>
      <c r="BI78" s="877">
        <f t="shared" si="48"/>
        <v>0.61616375207123553</v>
      </c>
      <c r="BJ78" s="877">
        <f t="shared" si="49"/>
        <v>0</v>
      </c>
      <c r="BK78" s="877">
        <f t="shared" si="50"/>
        <v>0</v>
      </c>
      <c r="BL78" s="868">
        <f t="shared" si="51"/>
        <v>-1</v>
      </c>
      <c r="BM78" s="871" t="s">
        <v>321</v>
      </c>
      <c r="BN78" s="871" t="s">
        <v>542</v>
      </c>
      <c r="BO78" s="871"/>
      <c r="BP78" s="912" t="s">
        <v>636</v>
      </c>
    </row>
    <row r="79" spans="1:68" s="869" customFormat="1" x14ac:dyDescent="0.2">
      <c r="A79" s="869">
        <v>76</v>
      </c>
      <c r="B79" s="870">
        <v>87</v>
      </c>
      <c r="C79" s="871"/>
      <c r="D79" s="872"/>
      <c r="E79" s="872">
        <v>2594</v>
      </c>
      <c r="F79" s="872">
        <v>5</v>
      </c>
      <c r="G79" s="871" t="s">
        <v>131</v>
      </c>
      <c r="H79" s="871" t="s">
        <v>40</v>
      </c>
      <c r="I79" s="872">
        <v>3406</v>
      </c>
      <c r="J79" s="871" t="s">
        <v>130</v>
      </c>
      <c r="K79" s="874">
        <v>3184937.821</v>
      </c>
      <c r="L79" s="874">
        <v>3863026.8309999998</v>
      </c>
      <c r="M79" s="874">
        <v>3274416.8</v>
      </c>
      <c r="N79" s="874">
        <v>2121648.4789999998</v>
      </c>
      <c r="O79" s="874">
        <v>3472696.5759999999</v>
      </c>
      <c r="P79" s="874">
        <v>6730638.5530000003</v>
      </c>
      <c r="Q79" s="874">
        <v>792932.81700000004</v>
      </c>
      <c r="R79" s="874">
        <v>1888901.662</v>
      </c>
      <c r="S79" s="874">
        <v>603776.55099999998</v>
      </c>
      <c r="T79" s="874">
        <v>365434.33</v>
      </c>
      <c r="U79" s="874">
        <v>440072.04200000002</v>
      </c>
      <c r="V79" s="874">
        <v>514146.94400000002</v>
      </c>
      <c r="W79" s="874">
        <v>329846.788</v>
      </c>
      <c r="X79" s="874">
        <v>580235.50899999996</v>
      </c>
      <c r="Y79" s="874">
        <v>574048.89500000002</v>
      </c>
      <c r="Z79" s="875">
        <v>76</v>
      </c>
      <c r="AA79" s="868">
        <f t="shared" si="34"/>
        <v>-0.82468667550203134</v>
      </c>
      <c r="AB79" s="872"/>
      <c r="AC79" s="874">
        <v>1528.3620000000001</v>
      </c>
      <c r="AD79" s="874">
        <v>2103.9490000000001</v>
      </c>
      <c r="AE79" s="876">
        <v>1746.058</v>
      </c>
      <c r="AF79" s="874">
        <v>1087.5260000000001</v>
      </c>
      <c r="AG79" s="874">
        <v>1834.2080000000001</v>
      </c>
      <c r="AH79" s="874">
        <v>3822.4369999999999</v>
      </c>
      <c r="AI79" s="874">
        <v>402.48099999999999</v>
      </c>
      <c r="AJ79" s="874">
        <v>1125.451</v>
      </c>
      <c r="AK79" s="874">
        <v>341.76400000000001</v>
      </c>
      <c r="AL79" s="874">
        <v>192.61799999999999</v>
      </c>
      <c r="AM79" s="874">
        <v>226.11799999999999</v>
      </c>
      <c r="AN79" s="874">
        <v>257.91399999999999</v>
      </c>
      <c r="AO79" s="874">
        <v>108.419</v>
      </c>
      <c r="AP79" s="874">
        <v>176.75299999999999</v>
      </c>
      <c r="AQ79" s="1088"/>
      <c r="AR79" s="874">
        <v>136.12299999999999</v>
      </c>
      <c r="AS79" s="868">
        <f t="shared" si="35"/>
        <v>-0.92203981769219578</v>
      </c>
      <c r="AT79" s="867">
        <v>91.537999999999997</v>
      </c>
      <c r="AU79" s="868">
        <f t="shared" si="52"/>
        <v>-0.94757447919828552</v>
      </c>
      <c r="AV79" s="868"/>
      <c r="AW79" s="877">
        <f t="shared" si="36"/>
        <v>0.95974369730089626</v>
      </c>
      <c r="AX79" s="877">
        <f t="shared" si="37"/>
        <v>1.0892748572783599</v>
      </c>
      <c r="AY79" s="878">
        <f t="shared" si="38"/>
        <v>1.0664848775513247</v>
      </c>
      <c r="AZ79" s="877">
        <f t="shared" si="39"/>
        <v>1.0251707676971875</v>
      </c>
      <c r="BA79" s="877">
        <f t="shared" si="40"/>
        <v>1.056359494622314</v>
      </c>
      <c r="BB79" s="877">
        <f t="shared" si="41"/>
        <v>1.135831903585508</v>
      </c>
      <c r="BC79" s="877">
        <f t="shared" si="42"/>
        <v>1.0151704945767177</v>
      </c>
      <c r="BD79" s="877">
        <f t="shared" si="43"/>
        <v>1.1916459418097542</v>
      </c>
      <c r="BE79" s="877">
        <f t="shared" si="44"/>
        <v>1.132087688513097</v>
      </c>
      <c r="BF79" s="877">
        <f t="shared" si="45"/>
        <v>1.0541866715149613</v>
      </c>
      <c r="BG79" s="877">
        <f t="shared" si="46"/>
        <v>1.0276408334069993</v>
      </c>
      <c r="BH79" s="877">
        <f t="shared" si="47"/>
        <v>1.0032696022404053</v>
      </c>
      <c r="BI79" s="877">
        <f t="shared" si="48"/>
        <v>0.65739006074541495</v>
      </c>
      <c r="BJ79" s="877">
        <f t="shared" si="49"/>
        <v>0.60924571922398496</v>
      </c>
      <c r="BK79" s="877">
        <f t="shared" si="50"/>
        <v>0.47425576875293868</v>
      </c>
      <c r="BL79" s="868">
        <f t="shared" si="51"/>
        <v>-0.55530942938277605</v>
      </c>
      <c r="BM79" s="871"/>
      <c r="BN79" s="871" t="s">
        <v>612</v>
      </c>
      <c r="BO79" s="871"/>
      <c r="BP79" s="912" t="s">
        <v>636</v>
      </c>
    </row>
    <row r="80" spans="1:68" s="869" customFormat="1" x14ac:dyDescent="0.2">
      <c r="A80" s="869">
        <v>77</v>
      </c>
      <c r="B80" s="870">
        <v>88</v>
      </c>
      <c r="C80" s="871"/>
      <c r="D80" s="872"/>
      <c r="E80" s="872">
        <v>2642</v>
      </c>
      <c r="F80" s="872" t="s">
        <v>355</v>
      </c>
      <c r="G80" s="871" t="s">
        <v>133</v>
      </c>
      <c r="H80" s="871" t="s">
        <v>9</v>
      </c>
      <c r="I80" s="872">
        <v>6264</v>
      </c>
      <c r="J80" s="871" t="s">
        <v>132</v>
      </c>
      <c r="K80" s="874">
        <v>8608590.5</v>
      </c>
      <c r="L80" s="874">
        <v>9987733.8000000007</v>
      </c>
      <c r="M80" s="874">
        <v>9039637.5500000007</v>
      </c>
      <c r="N80" s="874">
        <v>9243945.5</v>
      </c>
      <c r="O80" s="874">
        <v>9392735.1999999993</v>
      </c>
      <c r="P80" s="874">
        <v>7324544.4000000004</v>
      </c>
      <c r="Q80" s="874">
        <v>6325287.6500000004</v>
      </c>
      <c r="R80" s="874">
        <v>7717635.9000000004</v>
      </c>
      <c r="S80" s="874">
        <v>2165591.2000000002</v>
      </c>
      <c r="T80" s="874">
        <v>0</v>
      </c>
      <c r="U80" s="874">
        <v>0</v>
      </c>
      <c r="V80" s="874">
        <v>0</v>
      </c>
      <c r="W80" s="874">
        <v>0</v>
      </c>
      <c r="X80" s="874">
        <v>0</v>
      </c>
      <c r="Y80" s="874">
        <v>0</v>
      </c>
      <c r="Z80" s="875">
        <v>91</v>
      </c>
      <c r="AA80" s="868">
        <f t="shared" si="34"/>
        <v>-1</v>
      </c>
      <c r="AB80" s="872"/>
      <c r="AC80" s="874">
        <v>14390.083000000001</v>
      </c>
      <c r="AD80" s="874">
        <v>15960.207999999999</v>
      </c>
      <c r="AE80" s="876">
        <v>14725.59</v>
      </c>
      <c r="AF80" s="874">
        <v>15189.576000000001</v>
      </c>
      <c r="AG80" s="874">
        <v>15175.487999999999</v>
      </c>
      <c r="AH80" s="874">
        <v>9609.5580000000009</v>
      </c>
      <c r="AI80" s="874">
        <v>9065.3649999999998</v>
      </c>
      <c r="AJ80" s="874">
        <v>11240.879000000001</v>
      </c>
      <c r="AK80" s="874">
        <v>3497.5479999999998</v>
      </c>
      <c r="AL80" s="874">
        <v>0</v>
      </c>
      <c r="AM80" s="874">
        <v>0</v>
      </c>
      <c r="AN80" s="874">
        <v>0</v>
      </c>
      <c r="AO80" s="874">
        <v>0</v>
      </c>
      <c r="AP80" s="874">
        <v>0</v>
      </c>
      <c r="AQ80" s="1088"/>
      <c r="AR80" s="874">
        <v>0</v>
      </c>
      <c r="AS80" s="868">
        <f t="shared" si="35"/>
        <v>-1</v>
      </c>
      <c r="AT80" s="867">
        <v>0</v>
      </c>
      <c r="AU80" s="868">
        <f t="shared" si="52"/>
        <v>-1</v>
      </c>
      <c r="AV80" s="868"/>
      <c r="AW80" s="877">
        <f t="shared" si="36"/>
        <v>3.3431914318609999</v>
      </c>
      <c r="AX80" s="877">
        <f t="shared" si="37"/>
        <v>3.1959618307007736</v>
      </c>
      <c r="AY80" s="878">
        <f t="shared" si="38"/>
        <v>3.2580045203250432</v>
      </c>
      <c r="AZ80" s="877">
        <f t="shared" si="39"/>
        <v>3.2863837200251775</v>
      </c>
      <c r="BA80" s="877">
        <f t="shared" si="40"/>
        <v>3.2313245666714847</v>
      </c>
      <c r="BB80" s="877">
        <f t="shared" si="41"/>
        <v>2.6239333056674488</v>
      </c>
      <c r="BC80" s="877">
        <f t="shared" si="42"/>
        <v>2.8663882187239342</v>
      </c>
      <c r="BD80" s="877">
        <f t="shared" si="43"/>
        <v>2.9130368795967687</v>
      </c>
      <c r="BE80" s="877">
        <f t="shared" si="44"/>
        <v>3.2301091729593283</v>
      </c>
      <c r="BF80" s="877">
        <f t="shared" si="45"/>
        <v>0</v>
      </c>
      <c r="BG80" s="877">
        <f t="shared" si="46"/>
        <v>0</v>
      </c>
      <c r="BH80" s="877">
        <f t="shared" si="47"/>
        <v>0</v>
      </c>
      <c r="BI80" s="877">
        <f t="shared" si="48"/>
        <v>0</v>
      </c>
      <c r="BJ80" s="877">
        <f t="shared" si="49"/>
        <v>0</v>
      </c>
      <c r="BK80" s="877">
        <f t="shared" si="50"/>
        <v>0</v>
      </c>
      <c r="BL80" s="868">
        <f t="shared" si="51"/>
        <v>-1</v>
      </c>
      <c r="BM80" s="871" t="s">
        <v>323</v>
      </c>
      <c r="BN80" s="871" t="s">
        <v>308</v>
      </c>
      <c r="BO80" s="871"/>
      <c r="BP80" s="912" t="s">
        <v>636</v>
      </c>
    </row>
    <row r="81" spans="1:70" s="412" customFormat="1" x14ac:dyDescent="0.2">
      <c r="A81" s="412">
        <v>78</v>
      </c>
      <c r="B81" s="370">
        <v>89</v>
      </c>
      <c r="C81" s="413"/>
      <c r="D81" s="345"/>
      <c r="E81" s="345">
        <v>8006</v>
      </c>
      <c r="F81" s="345">
        <v>2</v>
      </c>
      <c r="G81" s="413" t="s">
        <v>292</v>
      </c>
      <c r="H81" s="413" t="s">
        <v>40</v>
      </c>
      <c r="I81" s="345">
        <v>6113</v>
      </c>
      <c r="J81" s="413" t="s">
        <v>293</v>
      </c>
      <c r="K81" s="371">
        <v>20581290.125</v>
      </c>
      <c r="L81" s="371">
        <v>20536889.324999999</v>
      </c>
      <c r="M81" s="371">
        <v>7460914.4500000002</v>
      </c>
      <c r="N81" s="371">
        <v>21489508.5</v>
      </c>
      <c r="O81" s="371">
        <v>21708582.100000001</v>
      </c>
      <c r="P81" s="371">
        <v>18453787.975000001</v>
      </c>
      <c r="Q81" s="371">
        <v>2413631.3250000002</v>
      </c>
      <c r="R81" s="371">
        <v>7237117.5279999999</v>
      </c>
      <c r="S81" s="371">
        <v>3264311.1349999998</v>
      </c>
      <c r="T81" s="371">
        <v>2343983.0019999999</v>
      </c>
      <c r="U81" s="371">
        <v>2582815.9539999999</v>
      </c>
      <c r="V81" s="371">
        <v>2254993.0070000002</v>
      </c>
      <c r="W81" s="371">
        <v>2253055.6129999999</v>
      </c>
      <c r="X81" s="371">
        <v>1792286.91</v>
      </c>
      <c r="Y81" s="371">
        <v>2217694.602</v>
      </c>
      <c r="Z81" s="372">
        <v>88</v>
      </c>
      <c r="AA81" s="123">
        <f t="shared" si="34"/>
        <v>-0.7027583392274388</v>
      </c>
      <c r="AB81" s="345"/>
      <c r="AC81" s="371">
        <v>9255.8160000000007</v>
      </c>
      <c r="AD81" s="371">
        <v>9558.4529999999995</v>
      </c>
      <c r="AE81" s="373">
        <v>2995.9369999999999</v>
      </c>
      <c r="AF81" s="371">
        <v>9813.8089999999993</v>
      </c>
      <c r="AG81" s="371">
        <v>11499.692999999999</v>
      </c>
      <c r="AH81" s="371">
        <v>9302.1959999999999</v>
      </c>
      <c r="AI81" s="371">
        <v>1093.829</v>
      </c>
      <c r="AJ81" s="371">
        <v>2993.462</v>
      </c>
      <c r="AK81" s="371">
        <v>1165.777</v>
      </c>
      <c r="AL81" s="371">
        <v>811.59299999999996</v>
      </c>
      <c r="AM81" s="371">
        <v>105.89</v>
      </c>
      <c r="AN81" s="371">
        <v>138.86000000000001</v>
      </c>
      <c r="AO81" s="371">
        <v>29.071999999999999</v>
      </c>
      <c r="AP81" s="371">
        <v>98.438999999999993</v>
      </c>
      <c r="AQ81" s="1088"/>
      <c r="AR81" s="371">
        <v>321.613</v>
      </c>
      <c r="AS81" s="123">
        <f t="shared" si="35"/>
        <v>-0.89265027936168218</v>
      </c>
      <c r="AT81" s="127">
        <v>367.42099999999999</v>
      </c>
      <c r="AU81" s="123">
        <f t="shared" si="52"/>
        <v>-0.87736023821595721</v>
      </c>
      <c r="AV81" s="123"/>
      <c r="AW81" s="374">
        <f t="shared" si="36"/>
        <v>0.89943982556827207</v>
      </c>
      <c r="AX81" s="374">
        <f t="shared" si="37"/>
        <v>0.93085694223070958</v>
      </c>
      <c r="AY81" s="375">
        <f t="shared" si="38"/>
        <v>0.80310182353049231</v>
      </c>
      <c r="AZ81" s="374">
        <f t="shared" si="39"/>
        <v>0.91335816265876901</v>
      </c>
      <c r="BA81" s="374">
        <f t="shared" si="40"/>
        <v>1.0594605347347859</v>
      </c>
      <c r="BB81" s="374">
        <f t="shared" si="41"/>
        <v>1.0081611442162459</v>
      </c>
      <c r="BC81" s="374">
        <f t="shared" si="42"/>
        <v>0.90637620474203939</v>
      </c>
      <c r="BD81" s="374">
        <f t="shared" si="43"/>
        <v>0.82725255971551215</v>
      </c>
      <c r="BE81" s="374">
        <f t="shared" si="44"/>
        <v>0.71425605696743732</v>
      </c>
      <c r="BF81" s="374">
        <f t="shared" si="45"/>
        <v>0.69249051661851602</v>
      </c>
      <c r="BG81" s="374">
        <f t="shared" si="46"/>
        <v>8.1995776614286781E-2</v>
      </c>
      <c r="BH81" s="374">
        <f t="shared" si="47"/>
        <v>0.1231578098636649</v>
      </c>
      <c r="BI81" s="374">
        <f t="shared" si="48"/>
        <v>2.5806730941088405E-2</v>
      </c>
      <c r="BJ81" s="374">
        <f t="shared" si="49"/>
        <v>0.10984736813147847</v>
      </c>
      <c r="BK81" s="374">
        <f t="shared" si="50"/>
        <v>0.2900426413176615</v>
      </c>
      <c r="BL81" s="123">
        <f t="shared" si="51"/>
        <v>-0.63884698948557528</v>
      </c>
      <c r="BM81" s="413"/>
      <c r="BN81" s="413" t="s">
        <v>613</v>
      </c>
      <c r="BO81" s="413"/>
      <c r="BP81" s="413"/>
    </row>
    <row r="82" spans="1:70" s="412" customFormat="1" x14ac:dyDescent="0.2">
      <c r="A82" s="412">
        <v>79</v>
      </c>
      <c r="B82" s="370">
        <v>90</v>
      </c>
      <c r="C82" s="413"/>
      <c r="D82" s="345"/>
      <c r="E82" s="345"/>
      <c r="F82" s="345">
        <v>1</v>
      </c>
      <c r="G82" s="413"/>
      <c r="H82" s="413"/>
      <c r="I82" s="345">
        <v>6705</v>
      </c>
      <c r="J82" s="413" t="s">
        <v>291</v>
      </c>
      <c r="K82" s="371">
        <v>17430740.425000001</v>
      </c>
      <c r="L82" s="371">
        <v>13031244.199999999</v>
      </c>
      <c r="M82" s="371">
        <v>9029915.8499999996</v>
      </c>
      <c r="N82" s="371">
        <v>19794347.350000001</v>
      </c>
      <c r="O82" s="371">
        <v>22588494.899999999</v>
      </c>
      <c r="P82" s="371">
        <v>17520768.524999999</v>
      </c>
      <c r="Q82" s="371">
        <v>2407117.6749999998</v>
      </c>
      <c r="R82" s="371">
        <v>4055159.8590000002</v>
      </c>
      <c r="S82" s="371">
        <v>1516634.2209999999</v>
      </c>
      <c r="T82" s="371">
        <v>2233028.2239999999</v>
      </c>
      <c r="U82" s="371">
        <v>2865301.6370000001</v>
      </c>
      <c r="V82" s="371">
        <v>1149592.1329999999</v>
      </c>
      <c r="W82" s="371">
        <v>2709301.9369999999</v>
      </c>
      <c r="X82" s="371">
        <v>1774187.389</v>
      </c>
      <c r="Y82" s="371">
        <v>1916870.835</v>
      </c>
      <c r="Z82" s="372">
        <v>93</v>
      </c>
      <c r="AA82" s="123">
        <f t="shared" si="34"/>
        <v>-0.78771996695849611</v>
      </c>
      <c r="AB82" s="345"/>
      <c r="AC82" s="371">
        <v>7408.2910000000002</v>
      </c>
      <c r="AD82" s="371">
        <v>6032.3559999999998</v>
      </c>
      <c r="AE82" s="373">
        <v>3825.09</v>
      </c>
      <c r="AF82" s="371">
        <v>9066.027</v>
      </c>
      <c r="AG82" s="371">
        <v>11661.07</v>
      </c>
      <c r="AH82" s="371">
        <v>8748.2970000000005</v>
      </c>
      <c r="AI82" s="371">
        <v>1093.98</v>
      </c>
      <c r="AJ82" s="371">
        <v>1661.1780000000001</v>
      </c>
      <c r="AK82" s="371">
        <v>594.11900000000003</v>
      </c>
      <c r="AL82" s="371">
        <v>756.3</v>
      </c>
      <c r="AM82" s="371">
        <v>102.181</v>
      </c>
      <c r="AN82" s="371">
        <v>142.221</v>
      </c>
      <c r="AO82" s="371">
        <v>34.978000000000002</v>
      </c>
      <c r="AP82" s="371">
        <v>17.681999999999999</v>
      </c>
      <c r="AQ82" s="1088"/>
      <c r="AR82" s="371">
        <v>286.09300000000002</v>
      </c>
      <c r="AS82" s="123">
        <f t="shared" si="35"/>
        <v>-0.92520620429846101</v>
      </c>
      <c r="AT82" s="127">
        <v>375.34699999999998</v>
      </c>
      <c r="AU82" s="123">
        <f t="shared" si="52"/>
        <v>-0.90187237424478905</v>
      </c>
      <c r="AV82" s="123"/>
      <c r="AW82" s="374">
        <f t="shared" si="36"/>
        <v>0.85002596784410545</v>
      </c>
      <c r="AX82" s="374">
        <f t="shared" si="37"/>
        <v>0.92582963029731269</v>
      </c>
      <c r="AY82" s="375">
        <f t="shared" si="38"/>
        <v>0.84720390832878034</v>
      </c>
      <c r="AZ82" s="374">
        <f t="shared" si="39"/>
        <v>0.91602181569275121</v>
      </c>
      <c r="BA82" s="374">
        <f t="shared" si="40"/>
        <v>1.0324787066711558</v>
      </c>
      <c r="BB82" s="374">
        <f t="shared" si="41"/>
        <v>0.99862023603784822</v>
      </c>
      <c r="BC82" s="374">
        <f t="shared" si="42"/>
        <v>0.908954316078461</v>
      </c>
      <c r="BD82" s="374">
        <f t="shared" si="43"/>
        <v>0.81929100590852932</v>
      </c>
      <c r="BE82" s="374">
        <f t="shared" si="44"/>
        <v>0.78347038695759463</v>
      </c>
      <c r="BF82" s="374">
        <f t="shared" si="45"/>
        <v>0.67737612258679636</v>
      </c>
      <c r="BG82" s="374">
        <f t="shared" si="46"/>
        <v>7.1323031879453047E-2</v>
      </c>
      <c r="BH82" s="374">
        <f t="shared" si="47"/>
        <v>0.24742862432236218</v>
      </c>
      <c r="BI82" s="374">
        <f t="shared" si="48"/>
        <v>2.5820673231224285E-2</v>
      </c>
      <c r="BJ82" s="374">
        <f t="shared" si="49"/>
        <v>1.9932505562409903E-2</v>
      </c>
      <c r="BK82" s="374">
        <f t="shared" si="50"/>
        <v>0.29850002908516265</v>
      </c>
      <c r="BL82" s="123">
        <f t="shared" si="51"/>
        <v>-0.64766448059240811</v>
      </c>
      <c r="BM82" s="413"/>
      <c r="BN82" s="413" t="s">
        <v>613</v>
      </c>
      <c r="BO82" s="413"/>
      <c r="BP82" s="413"/>
    </row>
    <row r="83" spans="1:70" s="869" customFormat="1" ht="25.5" x14ac:dyDescent="0.2">
      <c r="A83" s="869">
        <v>80</v>
      </c>
      <c r="B83" s="870">
        <v>91</v>
      </c>
      <c r="C83" s="871" t="s">
        <v>136</v>
      </c>
      <c r="D83" s="872">
        <v>37</v>
      </c>
      <c r="E83" s="872">
        <v>2709</v>
      </c>
      <c r="F83" s="872">
        <v>3</v>
      </c>
      <c r="G83" s="871" t="s">
        <v>135</v>
      </c>
      <c r="H83" s="871" t="s">
        <v>9</v>
      </c>
      <c r="I83" s="872">
        <v>8042</v>
      </c>
      <c r="J83" s="871" t="s">
        <v>134</v>
      </c>
      <c r="K83" s="874">
        <v>13380027</v>
      </c>
      <c r="L83" s="874">
        <v>14286303.85</v>
      </c>
      <c r="M83" s="874">
        <v>13902569.574999999</v>
      </c>
      <c r="N83" s="874">
        <v>12437961.85</v>
      </c>
      <c r="O83" s="874">
        <v>13735915.225</v>
      </c>
      <c r="P83" s="874">
        <v>14382665.699999999</v>
      </c>
      <c r="Q83" s="874">
        <v>13970081.975</v>
      </c>
      <c r="R83" s="874">
        <v>13712263.225</v>
      </c>
      <c r="S83" s="874">
        <v>8123317.1749999998</v>
      </c>
      <c r="T83" s="874">
        <v>11907757.975</v>
      </c>
      <c r="U83" s="874">
        <v>14825114.175000001</v>
      </c>
      <c r="V83" s="874">
        <v>9891672.0749999993</v>
      </c>
      <c r="W83" s="874">
        <v>7138673.0750000002</v>
      </c>
      <c r="X83" s="874">
        <v>0</v>
      </c>
      <c r="Y83" s="874">
        <v>0</v>
      </c>
      <c r="Z83" s="875">
        <v>97</v>
      </c>
      <c r="AA83" s="868">
        <f t="shared" si="34"/>
        <v>-1</v>
      </c>
      <c r="AB83" s="872"/>
      <c r="AC83" s="874">
        <v>10094.141</v>
      </c>
      <c r="AD83" s="874">
        <v>10120.462</v>
      </c>
      <c r="AE83" s="876">
        <v>9459.0779999999995</v>
      </c>
      <c r="AF83" s="874">
        <v>8370.56</v>
      </c>
      <c r="AG83" s="874">
        <v>8713.4809999999998</v>
      </c>
      <c r="AH83" s="874">
        <v>9371.848</v>
      </c>
      <c r="AI83" s="874">
        <v>8833.3169999999991</v>
      </c>
      <c r="AJ83" s="874">
        <v>9321.2569999999996</v>
      </c>
      <c r="AK83" s="874">
        <v>5659.55</v>
      </c>
      <c r="AL83" s="874">
        <v>8362.6149999999998</v>
      </c>
      <c r="AM83" s="874">
        <v>9744.0910000000003</v>
      </c>
      <c r="AN83" s="874">
        <v>7046.5950000000003</v>
      </c>
      <c r="AO83" s="874">
        <v>5124.3860000000004</v>
      </c>
      <c r="AP83" s="874">
        <v>0</v>
      </c>
      <c r="AQ83" s="1074">
        <v>7046.5950000000003</v>
      </c>
      <c r="AR83" s="874">
        <v>0</v>
      </c>
      <c r="AS83" s="868">
        <f t="shared" si="35"/>
        <v>-1</v>
      </c>
      <c r="AT83" s="867">
        <v>0</v>
      </c>
      <c r="AU83" s="868">
        <f t="shared" si="52"/>
        <v>-1</v>
      </c>
      <c r="AV83" s="868"/>
      <c r="AW83" s="877">
        <f t="shared" si="36"/>
        <v>1.5088371645288907</v>
      </c>
      <c r="AX83" s="877">
        <f t="shared" si="37"/>
        <v>1.4168062091161528</v>
      </c>
      <c r="AY83" s="878">
        <f t="shared" si="38"/>
        <v>1.3607668638479014</v>
      </c>
      <c r="AZ83" s="877">
        <f t="shared" si="39"/>
        <v>1.3459697176993672</v>
      </c>
      <c r="BA83" s="877">
        <f t="shared" si="40"/>
        <v>1.2687150229554507</v>
      </c>
      <c r="BB83" s="877">
        <f t="shared" si="41"/>
        <v>1.3032143269519225</v>
      </c>
      <c r="BC83" s="877">
        <f t="shared" si="42"/>
        <v>1.2646048914827503</v>
      </c>
      <c r="BD83" s="877">
        <f t="shared" si="43"/>
        <v>1.3595504763948258</v>
      </c>
      <c r="BE83" s="877">
        <f t="shared" si="44"/>
        <v>1.3934085985015106</v>
      </c>
      <c r="BF83" s="877">
        <f t="shared" si="45"/>
        <v>1.404565833057251</v>
      </c>
      <c r="BG83" s="877">
        <f t="shared" si="46"/>
        <v>1.31453840894281</v>
      </c>
      <c r="BH83" s="877">
        <f t="shared" si="47"/>
        <v>1.4247530541998887</v>
      </c>
      <c r="BI83" s="877">
        <f t="shared" si="48"/>
        <v>1.435669051142253</v>
      </c>
      <c r="BJ83" s="877">
        <f t="shared" si="49"/>
        <v>0</v>
      </c>
      <c r="BK83" s="877">
        <f t="shared" si="50"/>
        <v>0</v>
      </c>
      <c r="BL83" s="868">
        <f t="shared" si="51"/>
        <v>-1</v>
      </c>
      <c r="BM83" s="871"/>
      <c r="BN83" s="871" t="s">
        <v>498</v>
      </c>
      <c r="BO83" s="871" t="s">
        <v>776</v>
      </c>
      <c r="BP83" s="871" t="s">
        <v>640</v>
      </c>
    </row>
    <row r="84" spans="1:70" s="412" customFormat="1" ht="102" x14ac:dyDescent="0.2">
      <c r="A84" s="412">
        <v>81</v>
      </c>
      <c r="B84" s="370">
        <v>92</v>
      </c>
      <c r="C84" s="413"/>
      <c r="D84" s="345"/>
      <c r="E84" s="345">
        <v>2712</v>
      </c>
      <c r="F84" s="345" t="s">
        <v>363</v>
      </c>
      <c r="G84" s="413" t="s">
        <v>138</v>
      </c>
      <c r="H84" s="413" t="s">
        <v>9</v>
      </c>
      <c r="I84" s="345">
        <v>1619</v>
      </c>
      <c r="J84" s="413" t="s">
        <v>140</v>
      </c>
      <c r="K84" s="371">
        <v>46066956.549999997</v>
      </c>
      <c r="L84" s="371">
        <v>42152909.625</v>
      </c>
      <c r="M84" s="371">
        <v>42454785.950000003</v>
      </c>
      <c r="N84" s="371">
        <v>45242420.126000002</v>
      </c>
      <c r="O84" s="371">
        <v>45330805.549999997</v>
      </c>
      <c r="P84" s="371">
        <v>42213616.400000006</v>
      </c>
      <c r="Q84" s="371">
        <v>35494009.099999994</v>
      </c>
      <c r="R84" s="371">
        <v>40693436.700000003</v>
      </c>
      <c r="S84" s="371">
        <v>41002052.849999994</v>
      </c>
      <c r="T84" s="371">
        <v>39920007.375</v>
      </c>
      <c r="U84" s="371">
        <v>49795906.25</v>
      </c>
      <c r="V84" s="371">
        <v>37469206.650000006</v>
      </c>
      <c r="W84" s="371">
        <v>38182033.819000006</v>
      </c>
      <c r="X84" s="371">
        <v>25522003.346999999</v>
      </c>
      <c r="Y84" s="371">
        <v>31021172.530000001</v>
      </c>
      <c r="Z84" s="372">
        <v>45.5</v>
      </c>
      <c r="AA84" s="123">
        <f t="shared" si="34"/>
        <v>-0.26931270913638894</v>
      </c>
      <c r="AB84" s="345"/>
      <c r="AC84" s="371">
        <v>30714.17</v>
      </c>
      <c r="AD84" s="371">
        <v>29211.093999999997</v>
      </c>
      <c r="AE84" s="373">
        <v>30610.491999999998</v>
      </c>
      <c r="AF84" s="371">
        <v>33044.502</v>
      </c>
      <c r="AG84" s="371">
        <v>34416.158000000003</v>
      </c>
      <c r="AH84" s="371">
        <v>33909.800999999999</v>
      </c>
      <c r="AI84" s="371">
        <v>24827.542999999998</v>
      </c>
      <c r="AJ84" s="371">
        <v>26856.447</v>
      </c>
      <c r="AK84" s="371">
        <v>8765.884</v>
      </c>
      <c r="AL84" s="371">
        <v>2451.527</v>
      </c>
      <c r="AM84" s="371">
        <v>4201.4340000000002</v>
      </c>
      <c r="AN84" s="371">
        <v>2719.8209999999999</v>
      </c>
      <c r="AO84" s="371">
        <v>3347.413</v>
      </c>
      <c r="AP84" s="371">
        <v>2968.3310000000001</v>
      </c>
      <c r="AQ84" s="1072">
        <f>SUM(1383.359+1336.462)</f>
        <v>2719.8209999999999</v>
      </c>
      <c r="AR84" s="371">
        <v>4009.2469999999998</v>
      </c>
      <c r="AS84" s="123">
        <f t="shared" si="35"/>
        <v>-0.86902376479280374</v>
      </c>
      <c r="AT84" s="127">
        <v>2533.431</v>
      </c>
      <c r="AU84" s="123">
        <f t="shared" si="52"/>
        <v>-0.91723651485248914</v>
      </c>
      <c r="AV84" s="123"/>
      <c r="AW84" s="374">
        <f t="shared" si="36"/>
        <v>1.33345774499618</v>
      </c>
      <c r="AX84" s="374">
        <f t="shared" si="37"/>
        <v>1.3859586092569758</v>
      </c>
      <c r="AY84" s="375">
        <f t="shared" si="38"/>
        <v>1.4420278569323466</v>
      </c>
      <c r="AZ84" s="374">
        <f t="shared" si="39"/>
        <v>1.4607751710881585</v>
      </c>
      <c r="BA84" s="374">
        <f t="shared" si="40"/>
        <v>1.5184445801228432</v>
      </c>
      <c r="BB84" s="374">
        <f t="shared" si="41"/>
        <v>1.6065811883390306</v>
      </c>
      <c r="BC84" s="374">
        <f t="shared" si="42"/>
        <v>1.3989709040785703</v>
      </c>
      <c r="BD84" s="374">
        <f t="shared" si="43"/>
        <v>1.3199399794119624</v>
      </c>
      <c r="BE84" s="374">
        <f t="shared" si="44"/>
        <v>0.42758268870432919</v>
      </c>
      <c r="BF84" s="374">
        <f t="shared" si="45"/>
        <v>0.12282197129729364</v>
      </c>
      <c r="BG84" s="374">
        <f t="shared" si="46"/>
        <v>0.16874616073484958</v>
      </c>
      <c r="BH84" s="374">
        <f t="shared" si="47"/>
        <v>0.14517633241642172</v>
      </c>
      <c r="BI84" s="374">
        <f t="shared" si="48"/>
        <v>0.17533969069684666</v>
      </c>
      <c r="BJ84" s="374">
        <f t="shared" si="49"/>
        <v>0.23260956121995921</v>
      </c>
      <c r="BK84" s="374">
        <f t="shared" si="50"/>
        <v>0.25848455574158141</v>
      </c>
      <c r="BL84" s="123">
        <f t="shared" si="51"/>
        <v>-0.82074926326911568</v>
      </c>
      <c r="BM84" s="413" t="s">
        <v>324</v>
      </c>
      <c r="BN84" s="413" t="s">
        <v>543</v>
      </c>
      <c r="BO84" s="413"/>
      <c r="BP84" s="1104" t="s">
        <v>641</v>
      </c>
      <c r="BQ84" s="348" t="s">
        <v>642</v>
      </c>
    </row>
    <row r="85" spans="1:70" s="412" customFormat="1" ht="89.25" x14ac:dyDescent="0.2">
      <c r="A85" s="412">
        <v>82</v>
      </c>
      <c r="B85" s="370">
        <v>93</v>
      </c>
      <c r="C85" s="413"/>
      <c r="D85" s="345"/>
      <c r="E85" s="345"/>
      <c r="F85" s="345">
        <v>2</v>
      </c>
      <c r="G85" s="413"/>
      <c r="H85" s="413"/>
      <c r="I85" s="345">
        <v>2828</v>
      </c>
      <c r="J85" s="413" t="s">
        <v>139</v>
      </c>
      <c r="K85" s="371">
        <v>44411517.924999997</v>
      </c>
      <c r="L85" s="371">
        <v>39248603.475000001</v>
      </c>
      <c r="M85" s="371">
        <v>41211435.950000003</v>
      </c>
      <c r="N85" s="371">
        <v>40744833.575000003</v>
      </c>
      <c r="O85" s="371">
        <v>38959752.674999997</v>
      </c>
      <c r="P85" s="371">
        <v>37090983.424999997</v>
      </c>
      <c r="Q85" s="371">
        <v>47033162.674999997</v>
      </c>
      <c r="R85" s="371">
        <v>43213181.149999999</v>
      </c>
      <c r="S85" s="371">
        <v>43344702.274999999</v>
      </c>
      <c r="T85" s="371">
        <v>43432597.100000001</v>
      </c>
      <c r="U85" s="371">
        <v>38583729.100000001</v>
      </c>
      <c r="V85" s="371">
        <v>24020328</v>
      </c>
      <c r="W85" s="371">
        <v>38408921.512999997</v>
      </c>
      <c r="X85" s="371">
        <v>34406843.789999999</v>
      </c>
      <c r="Y85" s="371">
        <v>29953878.142000001</v>
      </c>
      <c r="Z85" s="372">
        <v>58.8</v>
      </c>
      <c r="AA85" s="123">
        <f t="shared" si="34"/>
        <v>-0.27316587128044495</v>
      </c>
      <c r="AB85" s="345"/>
      <c r="AC85" s="371">
        <v>30285.772000000001</v>
      </c>
      <c r="AD85" s="371">
        <v>27470.276999999998</v>
      </c>
      <c r="AE85" s="373">
        <v>29717.935000000001</v>
      </c>
      <c r="AF85" s="371">
        <v>29904.138999999999</v>
      </c>
      <c r="AG85" s="371">
        <v>29000.227999999999</v>
      </c>
      <c r="AH85" s="371">
        <v>28210.508000000002</v>
      </c>
      <c r="AI85" s="371">
        <v>31760.223000000002</v>
      </c>
      <c r="AJ85" s="371">
        <v>7764.1229999999996</v>
      </c>
      <c r="AK85" s="371">
        <v>862.75099999999998</v>
      </c>
      <c r="AL85" s="371">
        <v>3160.652</v>
      </c>
      <c r="AM85" s="371">
        <v>3071.3270000000002</v>
      </c>
      <c r="AN85" s="371">
        <v>1863.665</v>
      </c>
      <c r="AO85" s="371">
        <v>4025.7809999999999</v>
      </c>
      <c r="AP85" s="371">
        <v>4457.3620000000001</v>
      </c>
      <c r="AQ85" s="1072">
        <v>1863.665</v>
      </c>
      <c r="AR85" s="371">
        <v>3660.6729999999998</v>
      </c>
      <c r="AS85" s="123">
        <f t="shared" si="35"/>
        <v>-0.87681940215563436</v>
      </c>
      <c r="AT85" s="127">
        <v>3478.93</v>
      </c>
      <c r="AU85" s="123">
        <f t="shared" si="52"/>
        <v>-0.88293500204506137</v>
      </c>
      <c r="AV85" s="123"/>
      <c r="AW85" s="374">
        <f t="shared" si="36"/>
        <v>1.3638701586892452</v>
      </c>
      <c r="AX85" s="374">
        <f t="shared" si="37"/>
        <v>1.3998091431455701</v>
      </c>
      <c r="AY85" s="375">
        <f t="shared" si="38"/>
        <v>1.4422178851547636</v>
      </c>
      <c r="AZ85" s="374">
        <f t="shared" si="39"/>
        <v>1.4678739057777583</v>
      </c>
      <c r="BA85" s="374">
        <f t="shared" si="40"/>
        <v>1.4887275205219204</v>
      </c>
      <c r="BB85" s="374">
        <f t="shared" si="41"/>
        <v>1.5211517945887412</v>
      </c>
      <c r="BC85" s="374">
        <f t="shared" si="42"/>
        <v>1.3505459209478943</v>
      </c>
      <c r="BD85" s="374">
        <f t="shared" si="43"/>
        <v>0.35934049719919775</v>
      </c>
      <c r="BE85" s="374">
        <f t="shared" si="44"/>
        <v>3.9808832670082055E-2</v>
      </c>
      <c r="BF85" s="374">
        <f t="shared" si="45"/>
        <v>0.14554285080962842</v>
      </c>
      <c r="BG85" s="374">
        <f t="shared" si="46"/>
        <v>0.15920322227226086</v>
      </c>
      <c r="BH85" s="374">
        <f t="shared" si="47"/>
        <v>0.15517398430196291</v>
      </c>
      <c r="BI85" s="374">
        <f t="shared" si="48"/>
        <v>0.20962739079447582</v>
      </c>
      <c r="BJ85" s="374">
        <f t="shared" si="49"/>
        <v>0.25909740673717285</v>
      </c>
      <c r="BK85" s="374">
        <f t="shared" si="50"/>
        <v>0.2444206377982934</v>
      </c>
      <c r="BL85" s="123">
        <f t="shared" si="51"/>
        <v>-0.83052447184700895</v>
      </c>
      <c r="BM85" s="413" t="s">
        <v>325</v>
      </c>
      <c r="BN85" s="413" t="s">
        <v>544</v>
      </c>
      <c r="BO85" s="413"/>
      <c r="BP85" s="1104"/>
      <c r="BQ85" s="348" t="s">
        <v>643</v>
      </c>
    </row>
    <row r="86" spans="1:70" s="412" customFormat="1" ht="89.25" x14ac:dyDescent="0.2">
      <c r="A86" s="412">
        <v>83</v>
      </c>
      <c r="B86" s="370">
        <v>94</v>
      </c>
      <c r="C86" s="413"/>
      <c r="D86" s="345"/>
      <c r="E86" s="345"/>
      <c r="F86" s="345">
        <v>1</v>
      </c>
      <c r="G86" s="413"/>
      <c r="H86" s="413"/>
      <c r="I86" s="345">
        <v>2828</v>
      </c>
      <c r="J86" s="413" t="s">
        <v>137</v>
      </c>
      <c r="K86" s="371">
        <v>23398085.024999999</v>
      </c>
      <c r="L86" s="371">
        <v>22186576.350000001</v>
      </c>
      <c r="M86" s="371">
        <v>17501529.399999999</v>
      </c>
      <c r="N86" s="371">
        <v>26064042</v>
      </c>
      <c r="O86" s="371">
        <v>24314823.149999999</v>
      </c>
      <c r="P86" s="371">
        <v>25377431.225000001</v>
      </c>
      <c r="Q86" s="371">
        <v>25494527.125</v>
      </c>
      <c r="R86" s="371">
        <v>24121656.574999999</v>
      </c>
      <c r="S86" s="371">
        <v>20921681.600000001</v>
      </c>
      <c r="T86" s="371">
        <v>25316585.524999999</v>
      </c>
      <c r="U86" s="371">
        <v>26707158.300000001</v>
      </c>
      <c r="V86" s="371">
        <v>17404385.024999999</v>
      </c>
      <c r="W86" s="371">
        <v>19245948.921999998</v>
      </c>
      <c r="X86" s="371">
        <v>13962609.789999999</v>
      </c>
      <c r="Y86" s="371">
        <v>20553101.239999998</v>
      </c>
      <c r="Z86" s="372">
        <v>59</v>
      </c>
      <c r="AA86" s="123">
        <f t="shared" si="34"/>
        <v>0.174360295620793</v>
      </c>
      <c r="AB86" s="345"/>
      <c r="AC86" s="371">
        <v>16057.643</v>
      </c>
      <c r="AD86" s="371">
        <v>15458.03</v>
      </c>
      <c r="AE86" s="373">
        <v>12027.593999999999</v>
      </c>
      <c r="AF86" s="371">
        <v>18847.939999999999</v>
      </c>
      <c r="AG86" s="371">
        <v>17976.844000000001</v>
      </c>
      <c r="AH86" s="371">
        <v>18806.974999999999</v>
      </c>
      <c r="AI86" s="371">
        <v>17258.874</v>
      </c>
      <c r="AJ86" s="371">
        <v>15663.853999999999</v>
      </c>
      <c r="AK86" s="371">
        <v>13792.14</v>
      </c>
      <c r="AL86" s="371">
        <v>1530.357</v>
      </c>
      <c r="AM86" s="371">
        <v>2139.5859999999998</v>
      </c>
      <c r="AN86" s="371">
        <v>1649.6179999999999</v>
      </c>
      <c r="AO86" s="371">
        <v>1980.059</v>
      </c>
      <c r="AP86" s="371">
        <v>2012.7840000000001</v>
      </c>
      <c r="AQ86" s="1072">
        <v>1649.6179999999999</v>
      </c>
      <c r="AR86" s="371">
        <v>2599.3560000000002</v>
      </c>
      <c r="AS86" s="123">
        <f t="shared" si="35"/>
        <v>-0.78388395883665507</v>
      </c>
      <c r="AT86" s="127">
        <v>1600.66</v>
      </c>
      <c r="AU86" s="123">
        <f t="shared" si="52"/>
        <v>-0.86691768943979985</v>
      </c>
      <c r="AV86" s="123"/>
      <c r="AW86" s="374">
        <f t="shared" si="36"/>
        <v>1.3725604452537885</v>
      </c>
      <c r="AX86" s="374">
        <f t="shared" si="37"/>
        <v>1.3934578959948454</v>
      </c>
      <c r="AY86" s="375">
        <f t="shared" si="38"/>
        <v>1.3744620512993568</v>
      </c>
      <c r="AZ86" s="374">
        <f t="shared" si="39"/>
        <v>1.446279130458737</v>
      </c>
      <c r="BA86" s="374">
        <f t="shared" si="40"/>
        <v>1.4786736378134011</v>
      </c>
      <c r="BB86" s="374">
        <f t="shared" si="41"/>
        <v>1.4821811422326099</v>
      </c>
      <c r="BC86" s="374">
        <f t="shared" si="42"/>
        <v>1.3539277598976058</v>
      </c>
      <c r="BD86" s="374">
        <f t="shared" si="43"/>
        <v>1.2987378334731972</v>
      </c>
      <c r="BE86" s="374">
        <f t="shared" si="44"/>
        <v>1.318454248916588</v>
      </c>
      <c r="BF86" s="374">
        <f t="shared" si="45"/>
        <v>0.12089758300848116</v>
      </c>
      <c r="BG86" s="374">
        <f t="shared" si="46"/>
        <v>0.16022565755339083</v>
      </c>
      <c r="BH86" s="374">
        <f t="shared" si="47"/>
        <v>0.18956349191660107</v>
      </c>
      <c r="BI86" s="374">
        <f t="shared" si="48"/>
        <v>0.20576371765557366</v>
      </c>
      <c r="BJ86" s="374">
        <f t="shared" si="49"/>
        <v>0.28831057091369167</v>
      </c>
      <c r="BK86" s="374">
        <f t="shared" si="50"/>
        <v>0.25294051439217258</v>
      </c>
      <c r="BL86" s="123">
        <f t="shared" si="51"/>
        <v>-0.81597126370054851</v>
      </c>
      <c r="BM86" s="413" t="s">
        <v>324</v>
      </c>
      <c r="BN86" s="413" t="s">
        <v>545</v>
      </c>
      <c r="BO86" s="413"/>
      <c r="BP86" s="1104"/>
      <c r="BQ86" s="348" t="s">
        <v>644</v>
      </c>
    </row>
    <row r="87" spans="1:70" s="412" customFormat="1" ht="102" x14ac:dyDescent="0.2">
      <c r="A87" s="412">
        <v>84</v>
      </c>
      <c r="B87" s="370">
        <v>95</v>
      </c>
      <c r="C87" s="413"/>
      <c r="D87" s="345"/>
      <c r="E87" s="345"/>
      <c r="F87" s="345" t="s">
        <v>364</v>
      </c>
      <c r="G87" s="413"/>
      <c r="H87" s="413"/>
      <c r="I87" s="345">
        <v>2866</v>
      </c>
      <c r="J87" s="413" t="s">
        <v>141</v>
      </c>
      <c r="K87" s="371">
        <v>37919658.25</v>
      </c>
      <c r="L87" s="371">
        <v>42488606.924999997</v>
      </c>
      <c r="M87" s="371">
        <v>44422901.100000001</v>
      </c>
      <c r="N87" s="371">
        <v>41812381.700000003</v>
      </c>
      <c r="O87" s="371">
        <v>41898038.299999997</v>
      </c>
      <c r="P87" s="371">
        <v>40630554.975000001</v>
      </c>
      <c r="Q87" s="371">
        <v>40155872.575000003</v>
      </c>
      <c r="R87" s="371">
        <v>32352644.949999999</v>
      </c>
      <c r="S87" s="371">
        <v>43561979.349999994</v>
      </c>
      <c r="T87" s="371">
        <v>39925364.200000003</v>
      </c>
      <c r="U87" s="371">
        <v>40604179.950000003</v>
      </c>
      <c r="V87" s="371">
        <v>40524413.649999999</v>
      </c>
      <c r="W87" s="371">
        <v>46040505.055999994</v>
      </c>
      <c r="X87" s="371">
        <v>26556031.317000002</v>
      </c>
      <c r="Y87" s="371">
        <v>41943353.866999999</v>
      </c>
      <c r="Z87" s="372">
        <v>63.5</v>
      </c>
      <c r="AA87" s="123">
        <f t="shared" si="34"/>
        <v>-5.5816868588080638E-2</v>
      </c>
      <c r="AB87" s="345"/>
      <c r="AC87" s="371">
        <v>19855.205000000002</v>
      </c>
      <c r="AD87" s="371">
        <v>22066.696</v>
      </c>
      <c r="AE87" s="373">
        <v>23253.508000000002</v>
      </c>
      <c r="AF87" s="371">
        <v>22140.546000000002</v>
      </c>
      <c r="AG87" s="371">
        <v>21868.868999999999</v>
      </c>
      <c r="AH87" s="371">
        <v>20516.875</v>
      </c>
      <c r="AI87" s="371">
        <v>20780.349999999999</v>
      </c>
      <c r="AJ87" s="371">
        <v>14962.859</v>
      </c>
      <c r="AK87" s="371">
        <v>1015.173</v>
      </c>
      <c r="AL87" s="371">
        <v>2486.9650000000001</v>
      </c>
      <c r="AM87" s="371">
        <v>2702.7179999999998</v>
      </c>
      <c r="AN87" s="371">
        <v>3101.326</v>
      </c>
      <c r="AO87" s="371">
        <v>4019.3209999999999</v>
      </c>
      <c r="AP87" s="371">
        <v>3204.3609999999999</v>
      </c>
      <c r="AQ87" s="1072">
        <f>SUM(1610.208+1491.118)</f>
        <v>3101.326</v>
      </c>
      <c r="AR87" s="371">
        <v>5378.5159999999996</v>
      </c>
      <c r="AS87" s="123">
        <f t="shared" si="35"/>
        <v>-0.76870087730419001</v>
      </c>
      <c r="AT87" s="127">
        <v>2930.8980000000001</v>
      </c>
      <c r="AU87" s="123">
        <f t="shared" si="52"/>
        <v>-0.87395888826752499</v>
      </c>
      <c r="AV87" s="123"/>
      <c r="AW87" s="374">
        <f t="shared" si="36"/>
        <v>1.0472248915903666</v>
      </c>
      <c r="AX87" s="374">
        <f t="shared" si="37"/>
        <v>1.03871120269731</v>
      </c>
      <c r="AY87" s="375">
        <f t="shared" si="38"/>
        <v>1.0469153262932662</v>
      </c>
      <c r="AZ87" s="374">
        <f t="shared" si="39"/>
        <v>1.059042565853167</v>
      </c>
      <c r="BA87" s="374">
        <f t="shared" si="40"/>
        <v>1.0439089698383326</v>
      </c>
      <c r="BB87" s="374">
        <f t="shared" si="41"/>
        <v>1.0099234437050659</v>
      </c>
      <c r="BC87" s="374">
        <f t="shared" si="42"/>
        <v>1.0349843580755509</v>
      </c>
      <c r="BD87" s="374">
        <f t="shared" si="43"/>
        <v>0.92498520743046697</v>
      </c>
      <c r="BE87" s="374">
        <f t="shared" si="44"/>
        <v>4.6608212718874088E-2</v>
      </c>
      <c r="BF87" s="374">
        <f t="shared" si="45"/>
        <v>0.12458070451364849</v>
      </c>
      <c r="BG87" s="374">
        <f t="shared" si="46"/>
        <v>0.13312511191350879</v>
      </c>
      <c r="BH87" s="374">
        <f t="shared" si="47"/>
        <v>0.15305963594120997</v>
      </c>
      <c r="BI87" s="374">
        <f t="shared" si="48"/>
        <v>0.17459934442991965</v>
      </c>
      <c r="BJ87" s="374">
        <f t="shared" si="49"/>
        <v>0.24132830404885908</v>
      </c>
      <c r="BK87" s="374">
        <f t="shared" si="50"/>
        <v>0.25646570930188223</v>
      </c>
      <c r="BL87" s="123">
        <f t="shared" si="51"/>
        <v>-0.75502726642666418</v>
      </c>
      <c r="BM87" s="413" t="s">
        <v>325</v>
      </c>
      <c r="BN87" s="413" t="s">
        <v>546</v>
      </c>
      <c r="BO87" s="413"/>
      <c r="BP87" s="1104"/>
      <c r="BQ87" s="348" t="s">
        <v>645</v>
      </c>
    </row>
    <row r="88" spans="1:70" s="869" customFormat="1" ht="89.25" x14ac:dyDescent="0.2">
      <c r="A88" s="869">
        <v>85</v>
      </c>
      <c r="B88" s="870">
        <v>96</v>
      </c>
      <c r="C88" s="871"/>
      <c r="D88" s="872"/>
      <c r="E88" s="872">
        <v>2713</v>
      </c>
      <c r="F88" s="872">
        <v>3</v>
      </c>
      <c r="G88" s="871" t="s">
        <v>143</v>
      </c>
      <c r="H88" s="871" t="s">
        <v>9</v>
      </c>
      <c r="I88" s="872">
        <v>2840</v>
      </c>
      <c r="J88" s="871" t="s">
        <v>142</v>
      </c>
      <c r="K88" s="874">
        <v>18981277.649999999</v>
      </c>
      <c r="L88" s="874">
        <v>18905135.25</v>
      </c>
      <c r="M88" s="874">
        <v>20064802.5</v>
      </c>
      <c r="N88" s="874">
        <v>23474850.399999999</v>
      </c>
      <c r="O88" s="874">
        <v>21738414.800000001</v>
      </c>
      <c r="P88" s="874">
        <v>23010941.100000001</v>
      </c>
      <c r="Q88" s="874">
        <v>20975937.725000001</v>
      </c>
      <c r="R88" s="874">
        <v>19494051.125</v>
      </c>
      <c r="S88" s="874">
        <v>19173018.024999999</v>
      </c>
      <c r="T88" s="874">
        <v>16283838.574999999</v>
      </c>
      <c r="U88" s="874">
        <v>16806162.699999999</v>
      </c>
      <c r="V88" s="874">
        <v>12231065.875</v>
      </c>
      <c r="W88" s="874">
        <v>11082428.175000001</v>
      </c>
      <c r="X88" s="874">
        <v>11932364.449999999</v>
      </c>
      <c r="Y88" s="874">
        <v>0</v>
      </c>
      <c r="Z88" s="875">
        <v>61</v>
      </c>
      <c r="AA88" s="868">
        <f t="shared" si="34"/>
        <v>-1</v>
      </c>
      <c r="AB88" s="872"/>
      <c r="AC88" s="874">
        <v>15135.210999999999</v>
      </c>
      <c r="AD88" s="874">
        <v>14743.111000000001</v>
      </c>
      <c r="AE88" s="876">
        <v>14491.977000000001</v>
      </c>
      <c r="AF88" s="874">
        <v>14774.924000000001</v>
      </c>
      <c r="AG88" s="874">
        <v>13533.209000000001</v>
      </c>
      <c r="AH88" s="874">
        <v>14256.91</v>
      </c>
      <c r="AI88" s="874">
        <v>13100.35</v>
      </c>
      <c r="AJ88" s="874">
        <v>12680.093000000001</v>
      </c>
      <c r="AK88" s="874">
        <v>13075.78</v>
      </c>
      <c r="AL88" s="874">
        <v>12027.491</v>
      </c>
      <c r="AM88" s="874">
        <v>11861.007</v>
      </c>
      <c r="AN88" s="874">
        <v>8850.2289999999994</v>
      </c>
      <c r="AO88" s="874">
        <v>7754.9040000000005</v>
      </c>
      <c r="AP88" s="874">
        <v>8186.7420000000002</v>
      </c>
      <c r="AQ88" s="1074">
        <v>8850.2289999999994</v>
      </c>
      <c r="AR88" s="874">
        <v>0</v>
      </c>
      <c r="AS88" s="868">
        <f t="shared" si="35"/>
        <v>-1</v>
      </c>
      <c r="AT88" s="867">
        <v>0</v>
      </c>
      <c r="AU88" s="868">
        <f t="shared" si="52"/>
        <v>-1</v>
      </c>
      <c r="AV88" s="868"/>
      <c r="AW88" s="877">
        <f t="shared" si="36"/>
        <v>1.5947515524593785</v>
      </c>
      <c r="AX88" s="877">
        <f t="shared" si="37"/>
        <v>1.559693787432703</v>
      </c>
      <c r="AY88" s="878">
        <f t="shared" si="38"/>
        <v>1.4445172834370037</v>
      </c>
      <c r="AZ88" s="877">
        <f t="shared" si="39"/>
        <v>1.2587874894401885</v>
      </c>
      <c r="BA88" s="877">
        <f t="shared" si="40"/>
        <v>1.2450962155713396</v>
      </c>
      <c r="BB88" s="877">
        <f t="shared" si="41"/>
        <v>1.239141844572363</v>
      </c>
      <c r="BC88" s="877">
        <f t="shared" si="42"/>
        <v>1.2490836092048894</v>
      </c>
      <c r="BD88" s="877">
        <f t="shared" si="43"/>
        <v>1.30091923107132</v>
      </c>
      <c r="BE88" s="877">
        <f t="shared" si="44"/>
        <v>1.3639772291404813</v>
      </c>
      <c r="BF88" s="877">
        <f t="shared" si="45"/>
        <v>1.4772304385853323</v>
      </c>
      <c r="BG88" s="877">
        <f t="shared" si="46"/>
        <v>1.4115068634912122</v>
      </c>
      <c r="BH88" s="877">
        <f t="shared" si="47"/>
        <v>1.447172158248228</v>
      </c>
      <c r="BI88" s="877">
        <f t="shared" si="48"/>
        <v>1.3994954675174331</v>
      </c>
      <c r="BJ88" s="877">
        <f t="shared" si="49"/>
        <v>1.3721910748376447</v>
      </c>
      <c r="BK88" s="877">
        <f t="shared" si="50"/>
        <v>0</v>
      </c>
      <c r="BL88" s="868">
        <f t="shared" si="51"/>
        <v>-1</v>
      </c>
      <c r="BM88" s="871"/>
      <c r="BN88" s="871" t="s">
        <v>499</v>
      </c>
      <c r="BO88" s="871" t="s">
        <v>776</v>
      </c>
      <c r="BP88" s="871" t="s">
        <v>646</v>
      </c>
    </row>
    <row r="89" spans="1:70" s="412" customFormat="1" ht="63.75" x14ac:dyDescent="0.2">
      <c r="A89" s="412">
        <v>86</v>
      </c>
      <c r="B89" s="370">
        <v>97</v>
      </c>
      <c r="C89" s="413"/>
      <c r="D89" s="345"/>
      <c r="E89" s="345">
        <v>2721</v>
      </c>
      <c r="F89" s="345">
        <v>5</v>
      </c>
      <c r="G89" s="413" t="s">
        <v>145</v>
      </c>
      <c r="H89" s="413" t="s">
        <v>9</v>
      </c>
      <c r="I89" s="345">
        <v>3319</v>
      </c>
      <c r="J89" s="413" t="s">
        <v>144</v>
      </c>
      <c r="K89" s="371">
        <v>33175658.024999999</v>
      </c>
      <c r="L89" s="371">
        <v>33623388.278999999</v>
      </c>
      <c r="M89" s="371">
        <v>24218041.191</v>
      </c>
      <c r="N89" s="371">
        <v>35402458.060999997</v>
      </c>
      <c r="O89" s="371">
        <v>30166011.576000001</v>
      </c>
      <c r="P89" s="371">
        <v>31521923.346999999</v>
      </c>
      <c r="Q89" s="371">
        <v>32959328.609999999</v>
      </c>
      <c r="R89" s="371">
        <v>33656295.840000004</v>
      </c>
      <c r="S89" s="371">
        <v>36830771.622000001</v>
      </c>
      <c r="T89" s="371">
        <v>30947715.441</v>
      </c>
      <c r="U89" s="371">
        <v>23601070.581</v>
      </c>
      <c r="V89" s="371">
        <v>24797873.846999999</v>
      </c>
      <c r="W89" s="371">
        <v>11620564.585000001</v>
      </c>
      <c r="X89" s="371">
        <v>13323284.01</v>
      </c>
      <c r="Y89" s="371">
        <v>13407760.683</v>
      </c>
      <c r="Z89" s="372">
        <v>75.166666666666671</v>
      </c>
      <c r="AA89" s="123">
        <f t="shared" si="34"/>
        <v>-0.44637303334083672</v>
      </c>
      <c r="AB89" s="345"/>
      <c r="AC89" s="371">
        <v>23945.952000000001</v>
      </c>
      <c r="AD89" s="371">
        <v>25555.608</v>
      </c>
      <c r="AE89" s="373">
        <v>19429.477999999999</v>
      </c>
      <c r="AF89" s="371">
        <v>28183.1</v>
      </c>
      <c r="AG89" s="371">
        <v>23558.181</v>
      </c>
      <c r="AH89" s="371">
        <v>23308.518</v>
      </c>
      <c r="AI89" s="371">
        <v>23855.655999999999</v>
      </c>
      <c r="AJ89" s="371">
        <v>22623.221000000001</v>
      </c>
      <c r="AK89" s="371">
        <v>25178.941999999999</v>
      </c>
      <c r="AL89" s="371">
        <v>22483.764999999999</v>
      </c>
      <c r="AM89" s="371">
        <v>11702.922</v>
      </c>
      <c r="AN89" s="371">
        <v>308.09100000000001</v>
      </c>
      <c r="AO89" s="371">
        <v>284.47399999999999</v>
      </c>
      <c r="AP89" s="371">
        <v>460.31599999999997</v>
      </c>
      <c r="AQ89" s="1072">
        <v>308.09100000000001</v>
      </c>
      <c r="AR89" s="371">
        <v>337.77800000000002</v>
      </c>
      <c r="AS89" s="123">
        <f t="shared" si="35"/>
        <v>-0.9826151788534927</v>
      </c>
      <c r="AT89" s="127">
        <v>181.65100000000001</v>
      </c>
      <c r="AU89" s="123">
        <f t="shared" si="52"/>
        <v>-0.9906507524288608</v>
      </c>
      <c r="AV89" s="123"/>
      <c r="AW89" s="374">
        <f t="shared" si="36"/>
        <v>1.4435856543948686</v>
      </c>
      <c r="AX89" s="374">
        <f t="shared" si="37"/>
        <v>1.5201090257736545</v>
      </c>
      <c r="AY89" s="375">
        <f t="shared" si="38"/>
        <v>1.6045457885520862</v>
      </c>
      <c r="AZ89" s="374">
        <f t="shared" si="39"/>
        <v>1.5921549826534234</v>
      </c>
      <c r="BA89" s="374">
        <f t="shared" si="40"/>
        <v>1.5619022714121629</v>
      </c>
      <c r="BB89" s="374">
        <f t="shared" si="41"/>
        <v>1.4788766372797055</v>
      </c>
      <c r="BC89" s="374">
        <f t="shared" si="42"/>
        <v>1.4475814287528961</v>
      </c>
      <c r="BD89" s="374">
        <f t="shared" si="43"/>
        <v>1.3443678477007348</v>
      </c>
      <c r="BE89" s="374">
        <f t="shared" si="44"/>
        <v>1.3672774634436355</v>
      </c>
      <c r="BF89" s="374">
        <f t="shared" si="45"/>
        <v>1.4530161389692222</v>
      </c>
      <c r="BG89" s="374">
        <f t="shared" si="46"/>
        <v>0.99172806249064116</v>
      </c>
      <c r="BH89" s="374">
        <f t="shared" si="47"/>
        <v>2.4848178670549392E-2</v>
      </c>
      <c r="BI89" s="374">
        <f t="shared" si="48"/>
        <v>4.8960443861256676E-2</v>
      </c>
      <c r="BJ89" s="374">
        <f t="shared" si="49"/>
        <v>6.9099480226422039E-2</v>
      </c>
      <c r="BK89" s="374">
        <f t="shared" si="50"/>
        <v>5.0385445860213825E-2</v>
      </c>
      <c r="BL89" s="123">
        <f t="shared" si="51"/>
        <v>-0.96859831223284643</v>
      </c>
      <c r="BM89" s="413" t="s">
        <v>321</v>
      </c>
      <c r="BN89" s="413" t="s">
        <v>547</v>
      </c>
      <c r="BO89" s="413"/>
      <c r="BP89" s="413"/>
      <c r="BQ89" s="348" t="s">
        <v>647</v>
      </c>
    </row>
    <row r="90" spans="1:70" s="412" customFormat="1" ht="76.5" x14ac:dyDescent="0.2">
      <c r="A90" s="412">
        <v>87</v>
      </c>
      <c r="B90" s="370">
        <v>98</v>
      </c>
      <c r="C90" s="413"/>
      <c r="D90" s="345"/>
      <c r="E90" s="345">
        <v>2727</v>
      </c>
      <c r="F90" s="345">
        <v>4</v>
      </c>
      <c r="G90" s="413" t="s">
        <v>147</v>
      </c>
      <c r="H90" s="413" t="s">
        <v>9</v>
      </c>
      <c r="I90" s="345">
        <v>3113</v>
      </c>
      <c r="J90" s="413" t="s">
        <v>148</v>
      </c>
      <c r="K90" s="371">
        <v>41100375.299999997</v>
      </c>
      <c r="L90" s="371">
        <v>31972620.787</v>
      </c>
      <c r="M90" s="371">
        <v>41702201.557999998</v>
      </c>
      <c r="N90" s="371">
        <v>42716745.405000001</v>
      </c>
      <c r="O90" s="371">
        <v>39930130.759000003</v>
      </c>
      <c r="P90" s="371">
        <v>43006921.994000003</v>
      </c>
      <c r="Q90" s="371">
        <v>32692109.324000001</v>
      </c>
      <c r="R90" s="371">
        <v>46708800.954999998</v>
      </c>
      <c r="S90" s="371">
        <v>41620963.104000002</v>
      </c>
      <c r="T90" s="371">
        <v>43132066.483999997</v>
      </c>
      <c r="U90" s="371">
        <v>45653499.888999999</v>
      </c>
      <c r="V90" s="371">
        <v>39685899.853</v>
      </c>
      <c r="W90" s="371">
        <v>38084958.773000002</v>
      </c>
      <c r="X90" s="371">
        <v>36447985.825999998</v>
      </c>
      <c r="Y90" s="371">
        <v>12393299.936000001</v>
      </c>
      <c r="Z90" s="372">
        <v>68.333333333333329</v>
      </c>
      <c r="AA90" s="123">
        <f t="shared" si="34"/>
        <v>-0.70281425265370634</v>
      </c>
      <c r="AB90" s="345"/>
      <c r="AC90" s="371">
        <v>25362.931</v>
      </c>
      <c r="AD90" s="371">
        <v>21610.146000000001</v>
      </c>
      <c r="AE90" s="373">
        <v>27322.994999999999</v>
      </c>
      <c r="AF90" s="371">
        <v>30365.239000000001</v>
      </c>
      <c r="AG90" s="371">
        <v>29394.589</v>
      </c>
      <c r="AH90" s="371">
        <v>33079.303999999996</v>
      </c>
      <c r="AI90" s="371">
        <v>21481.456999999999</v>
      </c>
      <c r="AJ90" s="371">
        <v>1991.675</v>
      </c>
      <c r="AK90" s="371">
        <v>2014.8779999999999</v>
      </c>
      <c r="AL90" s="371">
        <v>1481.625</v>
      </c>
      <c r="AM90" s="371">
        <v>1318.671</v>
      </c>
      <c r="AN90" s="371">
        <v>1304.6189999999999</v>
      </c>
      <c r="AO90" s="371">
        <v>1995.847</v>
      </c>
      <c r="AP90" s="371">
        <v>2466.6350000000002</v>
      </c>
      <c r="AQ90" s="1072">
        <v>1304.6189999999999</v>
      </c>
      <c r="AR90" s="371">
        <v>945.43299999999999</v>
      </c>
      <c r="AS90" s="123">
        <f t="shared" si="35"/>
        <v>-0.96539790019359151</v>
      </c>
      <c r="AT90" s="127">
        <v>1639.114</v>
      </c>
      <c r="AU90" s="123">
        <f t="shared" si="52"/>
        <v>-0.94000972440978736</v>
      </c>
      <c r="AV90" s="123"/>
      <c r="AW90" s="374">
        <f t="shared" si="36"/>
        <v>1.2341946181693384</v>
      </c>
      <c r="AX90" s="374">
        <f t="shared" si="37"/>
        <v>1.3517907176872181</v>
      </c>
      <c r="AY90" s="375">
        <f t="shared" si="38"/>
        <v>1.3103862136390474</v>
      </c>
      <c r="AZ90" s="374">
        <f t="shared" si="39"/>
        <v>1.421701897562905</v>
      </c>
      <c r="BA90" s="374">
        <f t="shared" si="40"/>
        <v>1.4723011641215145</v>
      </c>
      <c r="BB90" s="374">
        <f t="shared" si="41"/>
        <v>1.5383246447915975</v>
      </c>
      <c r="BC90" s="374">
        <f t="shared" si="42"/>
        <v>1.314167696376201</v>
      </c>
      <c r="BD90" s="374">
        <f t="shared" si="43"/>
        <v>8.5280502144288034E-2</v>
      </c>
      <c r="BE90" s="374">
        <f t="shared" si="44"/>
        <v>9.6820344832739311E-2</v>
      </c>
      <c r="BF90" s="374">
        <f t="shared" si="45"/>
        <v>6.8701785969360607E-2</v>
      </c>
      <c r="BG90" s="374">
        <f t="shared" si="46"/>
        <v>5.7768670669550472E-2</v>
      </c>
      <c r="BH90" s="374">
        <f t="shared" si="47"/>
        <v>6.5747230368086468E-2</v>
      </c>
      <c r="BI90" s="374">
        <f t="shared" si="48"/>
        <v>0.10481024868090121</v>
      </c>
      <c r="BJ90" s="374">
        <f t="shared" si="49"/>
        <v>0.13535096352240336</v>
      </c>
      <c r="BK90" s="374">
        <f t="shared" si="50"/>
        <v>0.15257163223391546</v>
      </c>
      <c r="BL90" s="123">
        <f t="shared" si="51"/>
        <v>-0.88356743176485975</v>
      </c>
      <c r="BM90" s="413" t="s">
        <v>330</v>
      </c>
      <c r="BN90" s="413" t="s">
        <v>548</v>
      </c>
      <c r="BO90" s="413"/>
      <c r="BP90" s="1105" t="s">
        <v>648</v>
      </c>
      <c r="BQ90" s="348" t="s">
        <v>649</v>
      </c>
    </row>
    <row r="91" spans="1:70" s="412" customFormat="1" ht="63.75" x14ac:dyDescent="0.2">
      <c r="A91" s="412">
        <v>88</v>
      </c>
      <c r="B91" s="370">
        <v>99</v>
      </c>
      <c r="C91" s="413"/>
      <c r="D91" s="345"/>
      <c r="E91" s="345"/>
      <c r="F91" s="345">
        <v>3</v>
      </c>
      <c r="G91" s="413"/>
      <c r="H91" s="413"/>
      <c r="I91" s="345">
        <v>3122</v>
      </c>
      <c r="J91" s="413" t="s">
        <v>146</v>
      </c>
      <c r="K91" s="371">
        <v>39645277.024999999</v>
      </c>
      <c r="L91" s="371">
        <v>42106304.494000003</v>
      </c>
      <c r="M91" s="371">
        <v>39880089.626000002</v>
      </c>
      <c r="N91" s="371">
        <v>37221504.667000003</v>
      </c>
      <c r="O91" s="371">
        <v>41204040.734999999</v>
      </c>
      <c r="P91" s="371">
        <v>39929205.647</v>
      </c>
      <c r="Q91" s="371">
        <v>29979754.669</v>
      </c>
      <c r="R91" s="371">
        <v>45559212.560999997</v>
      </c>
      <c r="S91" s="371">
        <v>36684458.443999998</v>
      </c>
      <c r="T91" s="371">
        <v>46987681.351999998</v>
      </c>
      <c r="U91" s="371">
        <v>41861574.520999998</v>
      </c>
      <c r="V91" s="371">
        <v>39540360.928000003</v>
      </c>
      <c r="W91" s="371">
        <v>32913538.743000001</v>
      </c>
      <c r="X91" s="371">
        <v>18559016.213</v>
      </c>
      <c r="Y91" s="371">
        <v>41843811.490000002</v>
      </c>
      <c r="Z91" s="372">
        <v>69.400000000000006</v>
      </c>
      <c r="AA91" s="123">
        <f t="shared" si="34"/>
        <v>4.9240658243650058E-2</v>
      </c>
      <c r="AB91" s="345"/>
      <c r="AC91" s="371">
        <v>23872.294999999998</v>
      </c>
      <c r="AD91" s="371">
        <v>27731.210999999999</v>
      </c>
      <c r="AE91" s="373">
        <v>26381.423999999999</v>
      </c>
      <c r="AF91" s="371">
        <v>26275.7</v>
      </c>
      <c r="AG91" s="371">
        <v>30369.53</v>
      </c>
      <c r="AH91" s="371">
        <v>30534.666000000001</v>
      </c>
      <c r="AI91" s="371">
        <v>24500.616000000002</v>
      </c>
      <c r="AJ91" s="371">
        <v>7650.6819999999998</v>
      </c>
      <c r="AK91" s="371">
        <v>1749.184</v>
      </c>
      <c r="AL91" s="371">
        <v>1592.144</v>
      </c>
      <c r="AM91" s="371">
        <v>1162.8340000000001</v>
      </c>
      <c r="AN91" s="371">
        <v>1291.0060000000001</v>
      </c>
      <c r="AO91" s="371">
        <v>1278.7070000000001</v>
      </c>
      <c r="AP91" s="371">
        <v>848.90499999999997</v>
      </c>
      <c r="AQ91" s="1072">
        <v>1291.0060000000001</v>
      </c>
      <c r="AR91" s="371">
        <v>2788.6559999999999</v>
      </c>
      <c r="AS91" s="123">
        <f t="shared" si="35"/>
        <v>-0.89429471282520612</v>
      </c>
      <c r="AT91" s="127">
        <v>1776.289</v>
      </c>
      <c r="AU91" s="123">
        <f t="shared" si="52"/>
        <v>-0.9326689491818182</v>
      </c>
      <c r="AV91" s="123"/>
      <c r="AW91" s="374">
        <f t="shared" si="36"/>
        <v>1.2042945234029425</v>
      </c>
      <c r="AX91" s="374">
        <f t="shared" si="37"/>
        <v>1.3171999458632897</v>
      </c>
      <c r="AY91" s="375">
        <f t="shared" si="38"/>
        <v>1.3230373475791044</v>
      </c>
      <c r="AZ91" s="374">
        <f t="shared" si="39"/>
        <v>1.4118558739134273</v>
      </c>
      <c r="BA91" s="374">
        <f t="shared" si="40"/>
        <v>1.4741044547217512</v>
      </c>
      <c r="BB91" s="374">
        <f t="shared" si="41"/>
        <v>1.5294401932232859</v>
      </c>
      <c r="BC91" s="374">
        <f t="shared" si="42"/>
        <v>1.6344774178778987</v>
      </c>
      <c r="BD91" s="374">
        <f t="shared" si="43"/>
        <v>0.33585663886338568</v>
      </c>
      <c r="BE91" s="374">
        <f t="shared" si="44"/>
        <v>9.5363762977184768E-2</v>
      </c>
      <c r="BF91" s="374">
        <f t="shared" si="45"/>
        <v>6.7768570578008808E-2</v>
      </c>
      <c r="BG91" s="374">
        <f t="shared" si="46"/>
        <v>5.5556152070518061E-2</v>
      </c>
      <c r="BH91" s="374">
        <f t="shared" si="47"/>
        <v>6.5300668466371559E-2</v>
      </c>
      <c r="BI91" s="374">
        <f t="shared" si="48"/>
        <v>7.7700973449532432E-2</v>
      </c>
      <c r="BJ91" s="374">
        <f t="shared" si="49"/>
        <v>9.1481680953042016E-2</v>
      </c>
      <c r="BK91" s="374">
        <f t="shared" si="50"/>
        <v>0.13328881383888483</v>
      </c>
      <c r="BL91" s="123">
        <f t="shared" si="51"/>
        <v>-0.89925544121428103</v>
      </c>
      <c r="BM91" s="413" t="s">
        <v>325</v>
      </c>
      <c r="BN91" s="413" t="s">
        <v>549</v>
      </c>
      <c r="BO91" s="413"/>
      <c r="BP91" s="1105"/>
      <c r="BQ91" s="348" t="s">
        <v>650</v>
      </c>
    </row>
    <row r="92" spans="1:70" s="412" customFormat="1" ht="102" x14ac:dyDescent="0.2">
      <c r="A92" s="412">
        <v>89</v>
      </c>
      <c r="B92" s="370">
        <v>100</v>
      </c>
      <c r="C92" s="413"/>
      <c r="D92" s="345"/>
      <c r="E92" s="345">
        <v>6250</v>
      </c>
      <c r="F92" s="345" t="s">
        <v>365</v>
      </c>
      <c r="G92" s="413" t="s">
        <v>280</v>
      </c>
      <c r="H92" s="413" t="s">
        <v>9</v>
      </c>
      <c r="I92" s="345">
        <v>1733</v>
      </c>
      <c r="J92" s="413" t="s">
        <v>279</v>
      </c>
      <c r="K92" s="371">
        <v>56806000.274999999</v>
      </c>
      <c r="L92" s="371">
        <v>50817583.825000003</v>
      </c>
      <c r="M92" s="371">
        <v>52674734.299999997</v>
      </c>
      <c r="N92" s="371">
        <v>45514146.100000001</v>
      </c>
      <c r="O92" s="371">
        <v>51639739.299999997</v>
      </c>
      <c r="P92" s="371">
        <v>51268653.325000003</v>
      </c>
      <c r="Q92" s="371">
        <v>46476353.75</v>
      </c>
      <c r="R92" s="371">
        <v>43740942.924999997</v>
      </c>
      <c r="S92" s="371">
        <v>39416952.899999999</v>
      </c>
      <c r="T92" s="371">
        <v>41899309.549999997</v>
      </c>
      <c r="U92" s="371">
        <v>51011944.899999999</v>
      </c>
      <c r="V92" s="371">
        <v>38269514.100000001</v>
      </c>
      <c r="W92" s="371">
        <v>37234174.577</v>
      </c>
      <c r="X92" s="371">
        <v>28209574.18</v>
      </c>
      <c r="Y92" s="371">
        <v>28383297.986000001</v>
      </c>
      <c r="Z92" s="372">
        <v>47.75</v>
      </c>
      <c r="AA92" s="123">
        <f t="shared" si="34"/>
        <v>-0.46115916172737104</v>
      </c>
      <c r="AB92" s="345"/>
      <c r="AC92" s="371">
        <v>29511.667999999998</v>
      </c>
      <c r="AD92" s="371">
        <v>25943.298999999999</v>
      </c>
      <c r="AE92" s="373">
        <v>27410.226999999999</v>
      </c>
      <c r="AF92" s="371">
        <v>23940.862999999998</v>
      </c>
      <c r="AG92" s="371">
        <v>27558.883000000002</v>
      </c>
      <c r="AH92" s="371">
        <v>27075.764999999999</v>
      </c>
      <c r="AI92" s="371">
        <v>24499.002</v>
      </c>
      <c r="AJ92" s="371">
        <v>22810.525000000001</v>
      </c>
      <c r="AK92" s="371">
        <v>20072.210999999999</v>
      </c>
      <c r="AL92" s="371">
        <v>5931.7209999999995</v>
      </c>
      <c r="AM92" s="371">
        <v>5368.6080000000002</v>
      </c>
      <c r="AN92" s="371">
        <v>7235.33</v>
      </c>
      <c r="AO92" s="371">
        <v>6060.7370000000001</v>
      </c>
      <c r="AP92" s="371">
        <v>4570.2070000000003</v>
      </c>
      <c r="AQ92" s="1072">
        <f>SUM(4052.871+3182.459)</f>
        <v>7235.33</v>
      </c>
      <c r="AR92" s="371">
        <v>3490.7089999999998</v>
      </c>
      <c r="AS92" s="123">
        <f t="shared" si="35"/>
        <v>-0.87264939469490721</v>
      </c>
      <c r="AT92" s="127">
        <v>2484.277</v>
      </c>
      <c r="AU92" s="123">
        <f t="shared" si="52"/>
        <v>-0.90936678488653155</v>
      </c>
      <c r="AV92" s="123"/>
      <c r="AW92" s="374">
        <f t="shared" si="36"/>
        <v>1.0390334773486214</v>
      </c>
      <c r="AX92" s="374">
        <f t="shared" si="37"/>
        <v>1.0210363046515818</v>
      </c>
      <c r="AY92" s="375">
        <f t="shared" si="38"/>
        <v>1.0407352733433721</v>
      </c>
      <c r="AZ92" s="374">
        <f t="shared" si="39"/>
        <v>1.052018550338133</v>
      </c>
      <c r="BA92" s="374">
        <f t="shared" si="40"/>
        <v>1.0673517478427705</v>
      </c>
      <c r="BB92" s="374">
        <f t="shared" si="41"/>
        <v>1.0562307860267948</v>
      </c>
      <c r="BC92" s="374">
        <f t="shared" si="42"/>
        <v>1.0542566282967067</v>
      </c>
      <c r="BD92" s="374">
        <f t="shared" si="43"/>
        <v>1.042982774244801</v>
      </c>
      <c r="BE92" s="374">
        <f t="shared" si="44"/>
        <v>1.0184557416664239</v>
      </c>
      <c r="BF92" s="374">
        <f t="shared" si="45"/>
        <v>0.28314170632914404</v>
      </c>
      <c r="BG92" s="374">
        <f t="shared" si="46"/>
        <v>0.21048434873534885</v>
      </c>
      <c r="BH92" s="374">
        <f t="shared" si="47"/>
        <v>0.3781249995018881</v>
      </c>
      <c r="BI92" s="374">
        <f t="shared" si="48"/>
        <v>0.32554700453834101</v>
      </c>
      <c r="BJ92" s="374">
        <f t="shared" si="49"/>
        <v>0.32401814864970074</v>
      </c>
      <c r="BK92" s="374">
        <f t="shared" si="50"/>
        <v>0.24596923174479474</v>
      </c>
      <c r="BL92" s="123">
        <f t="shared" si="51"/>
        <v>-0.76365821545125856</v>
      </c>
      <c r="BM92" s="413" t="s">
        <v>322</v>
      </c>
      <c r="BN92" s="413" t="s">
        <v>550</v>
      </c>
      <c r="BO92" s="413"/>
      <c r="BP92" s="413"/>
      <c r="BQ92" s="348" t="s">
        <v>651</v>
      </c>
    </row>
    <row r="93" spans="1:70" s="412" customFormat="1" ht="76.5" x14ac:dyDescent="0.2">
      <c r="A93" s="412">
        <v>90</v>
      </c>
      <c r="B93" s="370">
        <v>101</v>
      </c>
      <c r="C93" s="413"/>
      <c r="D93" s="345"/>
      <c r="E93" s="345">
        <v>8042</v>
      </c>
      <c r="F93" s="345">
        <v>1</v>
      </c>
      <c r="G93" s="413" t="s">
        <v>295</v>
      </c>
      <c r="H93" s="413" t="s">
        <v>9</v>
      </c>
      <c r="I93" s="345">
        <v>703</v>
      </c>
      <c r="J93" s="413" t="s">
        <v>294</v>
      </c>
      <c r="K93" s="371">
        <v>39025917.049999997</v>
      </c>
      <c r="L93" s="371">
        <v>64757155.722000003</v>
      </c>
      <c r="M93" s="371">
        <v>85232109.391000003</v>
      </c>
      <c r="N93" s="371">
        <v>39030454.807999998</v>
      </c>
      <c r="O93" s="371">
        <v>64154486</v>
      </c>
      <c r="P93" s="371">
        <v>69237383.364999995</v>
      </c>
      <c r="Q93" s="371">
        <v>67835958.908999994</v>
      </c>
      <c r="R93" s="371">
        <v>58087551.995999999</v>
      </c>
      <c r="S93" s="371">
        <v>80148713.538000003</v>
      </c>
      <c r="T93" s="371">
        <v>66215753.498000003</v>
      </c>
      <c r="U93" s="371">
        <v>74255520.776999995</v>
      </c>
      <c r="V93" s="371">
        <v>70012806.324000001</v>
      </c>
      <c r="W93" s="371">
        <v>69896660.952999994</v>
      </c>
      <c r="X93" s="371">
        <v>53451243.854000002</v>
      </c>
      <c r="Y93" s="371">
        <v>69146321.973000005</v>
      </c>
      <c r="Z93" s="372">
        <v>15.333333333333334</v>
      </c>
      <c r="AA93" s="123">
        <f t="shared" si="34"/>
        <v>-0.18872919528726997</v>
      </c>
      <c r="AB93" s="345"/>
      <c r="AC93" s="371">
        <v>24643.100999999999</v>
      </c>
      <c r="AD93" s="371">
        <v>42055.75</v>
      </c>
      <c r="AE93" s="373">
        <v>57848.792000000001</v>
      </c>
      <c r="AF93" s="371">
        <v>26558.731</v>
      </c>
      <c r="AG93" s="371">
        <v>42320.963000000003</v>
      </c>
      <c r="AH93" s="371">
        <v>49096.379000000001</v>
      </c>
      <c r="AI93" s="371">
        <v>47023.834000000003</v>
      </c>
      <c r="AJ93" s="371">
        <v>38355.741999999998</v>
      </c>
      <c r="AK93" s="371">
        <v>2197.752</v>
      </c>
      <c r="AL93" s="371">
        <v>2004.36</v>
      </c>
      <c r="AM93" s="371">
        <v>2102.4499999999998</v>
      </c>
      <c r="AN93" s="371">
        <v>1675.979</v>
      </c>
      <c r="AO93" s="371">
        <v>2199.5250000000001</v>
      </c>
      <c r="AP93" s="371">
        <v>2471.6149999999998</v>
      </c>
      <c r="AQ93" s="1072">
        <v>1675.979</v>
      </c>
      <c r="AR93" s="371">
        <v>4092.1410000000001</v>
      </c>
      <c r="AS93" s="123">
        <f t="shared" si="35"/>
        <v>-0.92926142692832714</v>
      </c>
      <c r="AT93" s="127">
        <v>3230.152</v>
      </c>
      <c r="AU93" s="123">
        <f t="shared" si="52"/>
        <v>-0.94416215294521622</v>
      </c>
      <c r="AV93" s="123"/>
      <c r="AW93" s="374">
        <f t="shared" si="36"/>
        <v>1.2629095156650523</v>
      </c>
      <c r="AX93" s="374">
        <f t="shared" si="37"/>
        <v>1.2988757622568765</v>
      </c>
      <c r="AY93" s="375">
        <f t="shared" si="38"/>
        <v>1.3574412838856358</v>
      </c>
      <c r="AZ93" s="374">
        <f t="shared" si="39"/>
        <v>1.3609234701798201</v>
      </c>
      <c r="BA93" s="374">
        <f t="shared" si="40"/>
        <v>1.3193454001018727</v>
      </c>
      <c r="BB93" s="374">
        <f t="shared" si="41"/>
        <v>1.4182043460879423</v>
      </c>
      <c r="BC93" s="374">
        <f t="shared" si="42"/>
        <v>1.3863984457883505</v>
      </c>
      <c r="BD93" s="374">
        <f t="shared" si="43"/>
        <v>1.3206182971057632</v>
      </c>
      <c r="BE93" s="374">
        <f t="shared" si="44"/>
        <v>5.4841853424334869E-2</v>
      </c>
      <c r="BF93" s="374">
        <f t="shared" si="45"/>
        <v>6.0540276116031515E-2</v>
      </c>
      <c r="BG93" s="374">
        <f t="shared" si="46"/>
        <v>5.6627439360743548E-2</v>
      </c>
      <c r="BH93" s="374">
        <f t="shared" si="47"/>
        <v>4.7876355426863776E-2</v>
      </c>
      <c r="BI93" s="374">
        <f t="shared" si="48"/>
        <v>6.2936482802204458E-2</v>
      </c>
      <c r="BJ93" s="374">
        <f t="shared" si="49"/>
        <v>9.2481103218144761E-2</v>
      </c>
      <c r="BK93" s="374">
        <f t="shared" si="50"/>
        <v>0.11836178362741792</v>
      </c>
      <c r="BL93" s="123">
        <f t="shared" si="51"/>
        <v>-0.91280522772328621</v>
      </c>
      <c r="BM93" s="413" t="s">
        <v>324</v>
      </c>
      <c r="BN93" s="413" t="s">
        <v>551</v>
      </c>
      <c r="BO93" s="413"/>
      <c r="BP93" s="413"/>
      <c r="BQ93" s="348" t="s">
        <v>652</v>
      </c>
    </row>
    <row r="94" spans="1:70" s="412" customFormat="1" ht="76.5" x14ac:dyDescent="0.2">
      <c r="A94" s="412">
        <v>91</v>
      </c>
      <c r="B94" s="370">
        <v>102</v>
      </c>
      <c r="C94" s="413"/>
      <c r="D94" s="345"/>
      <c r="E94" s="345"/>
      <c r="F94" s="345">
        <v>2</v>
      </c>
      <c r="G94" s="413"/>
      <c r="H94" s="413"/>
      <c r="I94" s="345">
        <v>988</v>
      </c>
      <c r="J94" s="413" t="s">
        <v>296</v>
      </c>
      <c r="K94" s="371">
        <v>75275408.150000006</v>
      </c>
      <c r="L94" s="371">
        <v>63397342.827</v>
      </c>
      <c r="M94" s="371">
        <v>67798215.303000003</v>
      </c>
      <c r="N94" s="371">
        <v>50857834.060000002</v>
      </c>
      <c r="O94" s="371">
        <v>70631131.561000004</v>
      </c>
      <c r="P94" s="371">
        <v>69353179.941</v>
      </c>
      <c r="Q94" s="371">
        <v>68954796.627000004</v>
      </c>
      <c r="R94" s="371">
        <v>71930212.5</v>
      </c>
      <c r="S94" s="371">
        <v>74362438.569999993</v>
      </c>
      <c r="T94" s="371">
        <v>70204793.438999996</v>
      </c>
      <c r="U94" s="371">
        <v>59045182.865000002</v>
      </c>
      <c r="V94" s="371">
        <v>74913418.798999995</v>
      </c>
      <c r="W94" s="371">
        <v>59523138.164999999</v>
      </c>
      <c r="X94" s="371">
        <v>63132309.800999999</v>
      </c>
      <c r="Y94" s="371">
        <v>53207491.539999999</v>
      </c>
      <c r="Z94" s="372">
        <v>24</v>
      </c>
      <c r="AA94" s="123">
        <f t="shared" si="34"/>
        <v>-0.21520808029816058</v>
      </c>
      <c r="AB94" s="345"/>
      <c r="AC94" s="371">
        <v>47686.078000000001</v>
      </c>
      <c r="AD94" s="371">
        <v>41020.769</v>
      </c>
      <c r="AE94" s="373">
        <v>45236.275000000001</v>
      </c>
      <c r="AF94" s="371">
        <v>32087.420999999998</v>
      </c>
      <c r="AG94" s="371">
        <v>45982.163</v>
      </c>
      <c r="AH94" s="371">
        <v>47716.290999999997</v>
      </c>
      <c r="AI94" s="371">
        <v>48266.334999999999</v>
      </c>
      <c r="AJ94" s="371">
        <v>48031.866999999998</v>
      </c>
      <c r="AK94" s="371">
        <v>15053.754999999999</v>
      </c>
      <c r="AL94" s="371">
        <v>2214.6950000000002</v>
      </c>
      <c r="AM94" s="371">
        <v>1522.6279999999999</v>
      </c>
      <c r="AN94" s="371">
        <v>1631.59</v>
      </c>
      <c r="AO94" s="371">
        <v>1875.163</v>
      </c>
      <c r="AP94" s="371">
        <v>2603.395</v>
      </c>
      <c r="AQ94" s="1072">
        <v>1631.59</v>
      </c>
      <c r="AR94" s="371">
        <v>2940.357</v>
      </c>
      <c r="AS94" s="123">
        <f t="shared" si="35"/>
        <v>-0.93500001934288368</v>
      </c>
      <c r="AT94" s="127">
        <v>3563.8530000000001</v>
      </c>
      <c r="AU94" s="123">
        <f t="shared" si="52"/>
        <v>-0.92121692159666102</v>
      </c>
      <c r="AV94" s="123"/>
      <c r="AW94" s="374">
        <f t="shared" si="36"/>
        <v>1.2669762721173634</v>
      </c>
      <c r="AX94" s="374">
        <f t="shared" si="37"/>
        <v>1.2940848045300049</v>
      </c>
      <c r="AY94" s="375">
        <f t="shared" si="38"/>
        <v>1.3344385187082746</v>
      </c>
      <c r="AZ94" s="374">
        <f t="shared" si="39"/>
        <v>1.2618477209290733</v>
      </c>
      <c r="BA94" s="374">
        <f t="shared" si="40"/>
        <v>1.302036707716848</v>
      </c>
      <c r="BB94" s="374">
        <f t="shared" si="41"/>
        <v>1.3760375815670776</v>
      </c>
      <c r="BC94" s="374">
        <f t="shared" si="42"/>
        <v>1.399941334352389</v>
      </c>
      <c r="BD94" s="374">
        <f t="shared" si="43"/>
        <v>1.3355130015777446</v>
      </c>
      <c r="BE94" s="374">
        <f t="shared" si="44"/>
        <v>0.40487523780784485</v>
      </c>
      <c r="BF94" s="374">
        <f t="shared" si="45"/>
        <v>6.3092415532119431E-2</v>
      </c>
      <c r="BG94" s="374">
        <f t="shared" si="46"/>
        <v>5.1575011749267111E-2</v>
      </c>
      <c r="BH94" s="374">
        <f t="shared" si="47"/>
        <v>4.3559352280469671E-2</v>
      </c>
      <c r="BI94" s="374">
        <f t="shared" si="48"/>
        <v>6.300618743595103E-2</v>
      </c>
      <c r="BJ94" s="374">
        <f t="shared" si="49"/>
        <v>8.2474251558550232E-2</v>
      </c>
      <c r="BK94" s="374">
        <f t="shared" si="50"/>
        <v>0.11052417300257489</v>
      </c>
      <c r="BL94" s="123">
        <f t="shared" si="51"/>
        <v>-0.91717552254894341</v>
      </c>
      <c r="BM94" s="413" t="s">
        <v>324</v>
      </c>
      <c r="BN94" s="413" t="s">
        <v>552</v>
      </c>
      <c r="BO94" s="413"/>
      <c r="BP94" s="413"/>
      <c r="BQ94" s="348" t="s">
        <v>653</v>
      </c>
    </row>
    <row r="95" spans="1:70" s="186" customFormat="1" ht="102" x14ac:dyDescent="0.2">
      <c r="A95" s="186">
        <v>92</v>
      </c>
      <c r="B95" s="896">
        <v>103</v>
      </c>
      <c r="C95" s="185" t="s">
        <v>151</v>
      </c>
      <c r="D95" s="897">
        <v>39</v>
      </c>
      <c r="E95" s="897">
        <v>2828</v>
      </c>
      <c r="F95" s="897">
        <v>1</v>
      </c>
      <c r="G95" s="185" t="s">
        <v>150</v>
      </c>
      <c r="H95" s="185" t="s">
        <v>9</v>
      </c>
      <c r="I95" s="897">
        <v>709</v>
      </c>
      <c r="J95" s="185" t="s">
        <v>149</v>
      </c>
      <c r="K95" s="898">
        <v>28657228.774999999</v>
      </c>
      <c r="L95" s="898">
        <v>31183093.225000001</v>
      </c>
      <c r="M95" s="898">
        <v>24679545.774999999</v>
      </c>
      <c r="N95" s="898">
        <v>33516398.324999999</v>
      </c>
      <c r="O95" s="898">
        <v>34365541.950000003</v>
      </c>
      <c r="P95" s="898">
        <v>32246192.149999999</v>
      </c>
      <c r="Q95" s="898">
        <v>31028035.107000001</v>
      </c>
      <c r="R95" s="898">
        <v>29305347.179000001</v>
      </c>
      <c r="S95" s="898">
        <v>29626743.285</v>
      </c>
      <c r="T95" s="898">
        <v>32906487.322999999</v>
      </c>
      <c r="U95" s="898">
        <v>33791587.284000002</v>
      </c>
      <c r="V95" s="898">
        <v>25221081.760000002</v>
      </c>
      <c r="W95" s="898">
        <v>26601037.079</v>
      </c>
      <c r="X95" s="898">
        <v>33440055.577</v>
      </c>
      <c r="Y95" s="898">
        <v>26894202.873</v>
      </c>
      <c r="Z95" s="899">
        <v>21.833333333333332</v>
      </c>
      <c r="AA95" s="147">
        <f t="shared" si="34"/>
        <v>8.9736542081881213E-2</v>
      </c>
      <c r="AB95" s="897"/>
      <c r="AC95" s="898">
        <v>69884.179999999993</v>
      </c>
      <c r="AD95" s="898">
        <v>59741.082999999999</v>
      </c>
      <c r="AE95" s="900">
        <v>37831.735999999997</v>
      </c>
      <c r="AF95" s="898">
        <v>52481.457000000002</v>
      </c>
      <c r="AG95" s="898">
        <v>44293.885999999999</v>
      </c>
      <c r="AH95" s="898">
        <v>46714.093999999997</v>
      </c>
      <c r="AI95" s="898">
        <v>37114.775000000001</v>
      </c>
      <c r="AJ95" s="898">
        <v>36778.881000000001</v>
      </c>
      <c r="AK95" s="898">
        <v>6831.8860000000004</v>
      </c>
      <c r="AL95" s="898">
        <v>2687.5790000000002</v>
      </c>
      <c r="AM95" s="898">
        <v>3806.3539999999998</v>
      </c>
      <c r="AN95" s="898">
        <v>3248.8130000000001</v>
      </c>
      <c r="AO95" s="898">
        <v>2710.5189999999998</v>
      </c>
      <c r="AP95" s="898">
        <v>4635.835</v>
      </c>
      <c r="AQ95" s="1075">
        <v>3248.8130000000001</v>
      </c>
      <c r="AR95" s="898">
        <v>3455.0459999999998</v>
      </c>
      <c r="AS95" s="147">
        <f t="shared" si="35"/>
        <v>-0.90867334240226239</v>
      </c>
      <c r="AT95" s="146">
        <v>4471.1719999999996</v>
      </c>
      <c r="AU95" s="147">
        <f t="shared" si="52"/>
        <v>-0.88181425245724909</v>
      </c>
      <c r="AV95" s="147"/>
      <c r="AW95" s="901">
        <f t="shared" si="36"/>
        <v>4.8772461949262578</v>
      </c>
      <c r="AX95" s="901">
        <f t="shared" si="37"/>
        <v>3.831632902415504</v>
      </c>
      <c r="AY95" s="902">
        <f t="shared" si="38"/>
        <v>3.0658373006461868</v>
      </c>
      <c r="AZ95" s="901">
        <f t="shared" si="39"/>
        <v>3.1316883449767272</v>
      </c>
      <c r="BA95" s="901">
        <f t="shared" si="40"/>
        <v>2.5778080883720791</v>
      </c>
      <c r="BB95" s="901">
        <f t="shared" si="41"/>
        <v>2.8973401747840173</v>
      </c>
      <c r="BC95" s="901">
        <f t="shared" si="42"/>
        <v>2.3923380821254012</v>
      </c>
      <c r="BD95" s="901">
        <f t="shared" si="43"/>
        <v>2.5100457452594509</v>
      </c>
      <c r="BE95" s="901">
        <f t="shared" si="44"/>
        <v>0.46119723212770264</v>
      </c>
      <c r="BF95" s="901">
        <f t="shared" si="45"/>
        <v>0.16334645345883003</v>
      </c>
      <c r="BG95" s="901">
        <f t="shared" si="46"/>
        <v>0.22528411986152971</v>
      </c>
      <c r="BH95" s="901">
        <f t="shared" si="47"/>
        <v>0.25762677675091122</v>
      </c>
      <c r="BI95" s="901">
        <f t="shared" si="48"/>
        <v>0.20379047568335598</v>
      </c>
      <c r="BJ95" s="901">
        <f t="shared" si="49"/>
        <v>0.27726239804389069</v>
      </c>
      <c r="BK95" s="901">
        <f t="shared" si="50"/>
        <v>0.2569361149178091</v>
      </c>
      <c r="BL95" s="147">
        <f t="shared" si="51"/>
        <v>-0.91619381926638621</v>
      </c>
      <c r="BM95" s="185" t="s">
        <v>325</v>
      </c>
      <c r="BN95" s="185" t="s">
        <v>553</v>
      </c>
      <c r="BO95" s="185" t="s">
        <v>727</v>
      </c>
      <c r="BP95" s="185"/>
      <c r="BR95" s="185" t="s">
        <v>782</v>
      </c>
    </row>
    <row r="96" spans="1:70" s="186" customFormat="1" ht="102" x14ac:dyDescent="0.2">
      <c r="A96" s="186">
        <v>93</v>
      </c>
      <c r="B96" s="896">
        <v>104</v>
      </c>
      <c r="C96" s="185"/>
      <c r="D96" s="897"/>
      <c r="E96" s="897"/>
      <c r="F96" s="897">
        <v>2</v>
      </c>
      <c r="G96" s="185"/>
      <c r="H96" s="185"/>
      <c r="I96" s="897">
        <v>2712</v>
      </c>
      <c r="J96" s="185" t="s">
        <v>152</v>
      </c>
      <c r="K96" s="898">
        <v>33783548.274999999</v>
      </c>
      <c r="L96" s="898">
        <v>28619400.774999999</v>
      </c>
      <c r="M96" s="898">
        <v>32833770.050000001</v>
      </c>
      <c r="N96" s="898">
        <v>29431943.274999999</v>
      </c>
      <c r="O96" s="898">
        <v>27856029.100000001</v>
      </c>
      <c r="P96" s="898">
        <v>33742391.375</v>
      </c>
      <c r="Q96" s="898">
        <v>36636142.354000002</v>
      </c>
      <c r="R96" s="898">
        <v>29398620.269000001</v>
      </c>
      <c r="S96" s="898">
        <v>35523515.829000004</v>
      </c>
      <c r="T96" s="898">
        <v>27521682.613000002</v>
      </c>
      <c r="U96" s="898">
        <v>24979145.261</v>
      </c>
      <c r="V96" s="898">
        <v>19453730.712000001</v>
      </c>
      <c r="W96" s="898">
        <v>37665986.050999999</v>
      </c>
      <c r="X96" s="898">
        <v>34452059.818000004</v>
      </c>
      <c r="Y96" s="898">
        <v>38520123.098999999</v>
      </c>
      <c r="Z96" s="899">
        <v>56</v>
      </c>
      <c r="AA96" s="147">
        <f t="shared" si="34"/>
        <v>0.17318611418489843</v>
      </c>
      <c r="AB96" s="897"/>
      <c r="AC96" s="898">
        <v>26697.486000000001</v>
      </c>
      <c r="AD96" s="898">
        <v>21286.851999999999</v>
      </c>
      <c r="AE96" s="900">
        <v>21367.32</v>
      </c>
      <c r="AF96" s="898">
        <v>21147.957999999999</v>
      </c>
      <c r="AG96" s="898">
        <v>28733.394</v>
      </c>
      <c r="AH96" s="898">
        <v>41530.021999999997</v>
      </c>
      <c r="AI96" s="898">
        <v>24445.152999999998</v>
      </c>
      <c r="AJ96" s="898">
        <v>17685.295999999998</v>
      </c>
      <c r="AK96" s="898">
        <v>3456.5369999999998</v>
      </c>
      <c r="AL96" s="898">
        <v>4273.951</v>
      </c>
      <c r="AM96" s="898">
        <v>2119.0729999999999</v>
      </c>
      <c r="AN96" s="898">
        <v>1650.0550000000001</v>
      </c>
      <c r="AO96" s="898">
        <v>3539.5920000000001</v>
      </c>
      <c r="AP96" s="898">
        <v>3993.06</v>
      </c>
      <c r="AQ96" s="1075">
        <v>1650.0550000000001</v>
      </c>
      <c r="AR96" s="898">
        <v>4516.143</v>
      </c>
      <c r="AS96" s="147">
        <f t="shared" si="35"/>
        <v>-0.78864251576706856</v>
      </c>
      <c r="AT96" s="146">
        <v>4134.9120000000003</v>
      </c>
      <c r="AU96" s="147">
        <f t="shared" si="52"/>
        <v>-0.80648429470799332</v>
      </c>
      <c r="AV96" s="147"/>
      <c r="AW96" s="901">
        <f t="shared" si="36"/>
        <v>1.5805021889755895</v>
      </c>
      <c r="AX96" s="901">
        <f t="shared" si="37"/>
        <v>1.4875819495560352</v>
      </c>
      <c r="AY96" s="902">
        <f t="shared" si="38"/>
        <v>1.301545327719684</v>
      </c>
      <c r="AZ96" s="901">
        <f t="shared" si="39"/>
        <v>1.4370752078720836</v>
      </c>
      <c r="BA96" s="901">
        <f t="shared" si="40"/>
        <v>2.0629928190303333</v>
      </c>
      <c r="BB96" s="901">
        <f t="shared" si="41"/>
        <v>2.461593284154123</v>
      </c>
      <c r="BC96" s="901">
        <f t="shared" si="42"/>
        <v>1.3344829138284551</v>
      </c>
      <c r="BD96" s="901">
        <f t="shared" si="43"/>
        <v>1.2031378233521139</v>
      </c>
      <c r="BE96" s="901">
        <f t="shared" si="44"/>
        <v>0.19460556869645312</v>
      </c>
      <c r="BF96" s="901">
        <f t="shared" si="45"/>
        <v>0.3105879142709958</v>
      </c>
      <c r="BG96" s="901">
        <f t="shared" si="46"/>
        <v>0.16966737475269131</v>
      </c>
      <c r="BH96" s="901">
        <f t="shared" si="47"/>
        <v>0.1696389267876692</v>
      </c>
      <c r="BI96" s="901">
        <f t="shared" si="48"/>
        <v>0.18794633413857098</v>
      </c>
      <c r="BJ96" s="901">
        <f t="shared" si="49"/>
        <v>0.23180384691621631</v>
      </c>
      <c r="BK96" s="901">
        <f t="shared" si="50"/>
        <v>0.23448227246798395</v>
      </c>
      <c r="BL96" s="147">
        <f t="shared" si="51"/>
        <v>-0.81984317605073465</v>
      </c>
      <c r="BM96" s="185" t="s">
        <v>325</v>
      </c>
      <c r="BN96" s="185" t="s">
        <v>554</v>
      </c>
      <c r="BO96" s="185" t="s">
        <v>728</v>
      </c>
      <c r="BP96" s="185"/>
      <c r="BR96" s="185" t="s">
        <v>782</v>
      </c>
    </row>
    <row r="97" spans="1:71" s="186" customFormat="1" ht="102" x14ac:dyDescent="0.2">
      <c r="A97" s="186">
        <v>94</v>
      </c>
      <c r="B97" s="896">
        <v>105</v>
      </c>
      <c r="C97" s="185"/>
      <c r="D97" s="897"/>
      <c r="E97" s="897"/>
      <c r="F97" s="897">
        <v>3</v>
      </c>
      <c r="G97" s="185"/>
      <c r="H97" s="185"/>
      <c r="I97" s="897">
        <v>3943</v>
      </c>
      <c r="J97" s="185" t="s">
        <v>153</v>
      </c>
      <c r="K97" s="898">
        <v>39324194</v>
      </c>
      <c r="L97" s="898">
        <v>31220029.125</v>
      </c>
      <c r="M97" s="898">
        <v>24454214.925000001</v>
      </c>
      <c r="N97" s="898">
        <v>34146723.924999997</v>
      </c>
      <c r="O97" s="898">
        <v>37759357.850000001</v>
      </c>
      <c r="P97" s="898">
        <v>40003693.274999999</v>
      </c>
      <c r="Q97" s="898">
        <v>39408867.600000001</v>
      </c>
      <c r="R97" s="898">
        <v>44597074.549999997</v>
      </c>
      <c r="S97" s="898">
        <v>33384325.155000001</v>
      </c>
      <c r="T97" s="898">
        <v>43351427.473999999</v>
      </c>
      <c r="U97" s="898">
        <v>37871602.490000002</v>
      </c>
      <c r="V97" s="898">
        <v>31888714.642000001</v>
      </c>
      <c r="W97" s="898">
        <v>7190943.8849999998</v>
      </c>
      <c r="X97" s="898">
        <v>35359662.737999998</v>
      </c>
      <c r="Y97" s="898">
        <v>37390538.505000003</v>
      </c>
      <c r="Z97" s="899">
        <v>80</v>
      </c>
      <c r="AA97" s="147">
        <f t="shared" si="34"/>
        <v>0.52900179456486895</v>
      </c>
      <c r="AB97" s="897"/>
      <c r="AC97" s="898">
        <v>22771.781999999999</v>
      </c>
      <c r="AD97" s="898">
        <v>19154.312999999998</v>
      </c>
      <c r="AE97" s="900">
        <v>15551.518</v>
      </c>
      <c r="AF97" s="898">
        <v>23299.117999999999</v>
      </c>
      <c r="AG97" s="898">
        <v>27107.35</v>
      </c>
      <c r="AH97" s="898">
        <v>27603.521000000001</v>
      </c>
      <c r="AI97" s="898">
        <v>25319.613000000001</v>
      </c>
      <c r="AJ97" s="898">
        <v>26824.155999999999</v>
      </c>
      <c r="AK97" s="898">
        <v>22208.166000000001</v>
      </c>
      <c r="AL97" s="898">
        <v>27789.412</v>
      </c>
      <c r="AM97" s="898">
        <v>26596.33</v>
      </c>
      <c r="AN97" s="898">
        <v>20300.72</v>
      </c>
      <c r="AO97" s="898">
        <v>1893.826</v>
      </c>
      <c r="AP97" s="898">
        <v>2048.7759999999998</v>
      </c>
      <c r="AQ97" s="1075">
        <v>20300.72</v>
      </c>
      <c r="AR97" s="898">
        <v>2686.848</v>
      </c>
      <c r="AS97" s="147">
        <f t="shared" si="35"/>
        <v>-0.82722921325107945</v>
      </c>
      <c r="AT97" s="146">
        <v>947.30499999999995</v>
      </c>
      <c r="AU97" s="147">
        <f t="shared" si="52"/>
        <v>-0.93908601076756626</v>
      </c>
      <c r="AV97" s="147"/>
      <c r="AW97" s="901">
        <f t="shared" si="36"/>
        <v>1.1581563248314766</v>
      </c>
      <c r="AX97" s="901">
        <f t="shared" si="37"/>
        <v>1.2270528591315015</v>
      </c>
      <c r="AY97" s="902">
        <f t="shared" si="38"/>
        <v>1.2718885515397504</v>
      </c>
      <c r="AZ97" s="901">
        <f t="shared" si="39"/>
        <v>1.3646473407624273</v>
      </c>
      <c r="BA97" s="901">
        <f t="shared" si="40"/>
        <v>1.4357950740414935</v>
      </c>
      <c r="BB97" s="901">
        <f t="shared" si="41"/>
        <v>1.3800486275226298</v>
      </c>
      <c r="BC97" s="901">
        <f t="shared" si="42"/>
        <v>1.2849703400257053</v>
      </c>
      <c r="BD97" s="901">
        <f t="shared" si="43"/>
        <v>1.2029558562154612</v>
      </c>
      <c r="BE97" s="901">
        <f t="shared" si="44"/>
        <v>1.3304546907502106</v>
      </c>
      <c r="BF97" s="901">
        <f t="shared" si="45"/>
        <v>1.2820529158661125</v>
      </c>
      <c r="BG97" s="901">
        <f t="shared" si="46"/>
        <v>1.4045526595830087</v>
      </c>
      <c r="BH97" s="901">
        <f t="shared" si="47"/>
        <v>1.2732228456309318</v>
      </c>
      <c r="BI97" s="901">
        <f t="shared" si="48"/>
        <v>0.52672528955494691</v>
      </c>
      <c r="BJ97" s="901">
        <f t="shared" si="49"/>
        <v>0.11588210075308439</v>
      </c>
      <c r="BK97" s="901">
        <f t="shared" si="50"/>
        <v>0.14371806919232813</v>
      </c>
      <c r="BL97" s="147">
        <f t="shared" si="51"/>
        <v>-0.88700419622588567</v>
      </c>
      <c r="BM97" s="185" t="s">
        <v>337</v>
      </c>
      <c r="BN97" s="185" t="s">
        <v>555</v>
      </c>
      <c r="BO97" s="185" t="s">
        <v>729</v>
      </c>
      <c r="BP97" s="185"/>
      <c r="BR97" s="185" t="s">
        <v>789</v>
      </c>
      <c r="BS97" s="186" t="s">
        <v>781</v>
      </c>
    </row>
    <row r="98" spans="1:71" s="869" customFormat="1" ht="76.5" x14ac:dyDescent="0.2">
      <c r="A98" s="869">
        <v>95</v>
      </c>
      <c r="B98" s="870">
        <v>106</v>
      </c>
      <c r="C98" s="871"/>
      <c r="D98" s="872"/>
      <c r="E98" s="872">
        <v>2830</v>
      </c>
      <c r="F98" s="872">
        <v>6</v>
      </c>
      <c r="G98" s="871" t="s">
        <v>155</v>
      </c>
      <c r="H98" s="871" t="s">
        <v>9</v>
      </c>
      <c r="I98" s="872">
        <v>1626</v>
      </c>
      <c r="J98" s="871" t="s">
        <v>154</v>
      </c>
      <c r="K98" s="874">
        <v>29296532.675000001</v>
      </c>
      <c r="L98" s="874">
        <v>21947782.300000001</v>
      </c>
      <c r="M98" s="874">
        <v>25725156.350000001</v>
      </c>
      <c r="N98" s="874">
        <v>25334492.550000001</v>
      </c>
      <c r="O98" s="874">
        <v>25335884.625</v>
      </c>
      <c r="P98" s="874">
        <v>24021820.600000001</v>
      </c>
      <c r="Q98" s="874">
        <v>24660800.550000001</v>
      </c>
      <c r="R98" s="874">
        <v>26568785.649999999</v>
      </c>
      <c r="S98" s="874">
        <v>12273147.960999999</v>
      </c>
      <c r="T98" s="874">
        <v>23873641.145</v>
      </c>
      <c r="U98" s="874">
        <v>23822941.752</v>
      </c>
      <c r="V98" s="874">
        <v>22733209.434999999</v>
      </c>
      <c r="W98" s="874">
        <v>19499477.888</v>
      </c>
      <c r="X98" s="874">
        <v>14813207.778999999</v>
      </c>
      <c r="Y98" s="874">
        <v>12681133.069</v>
      </c>
      <c r="Z98" s="875">
        <v>45.833333333333336</v>
      </c>
      <c r="AA98" s="868">
        <f t="shared" si="34"/>
        <v>-0.50705321684079874</v>
      </c>
      <c r="AB98" s="872"/>
      <c r="AC98" s="874">
        <v>30441.5</v>
      </c>
      <c r="AD98" s="874">
        <v>25448.345000000001</v>
      </c>
      <c r="AE98" s="876">
        <v>30511.137999999999</v>
      </c>
      <c r="AF98" s="874">
        <v>28676.201000000001</v>
      </c>
      <c r="AG98" s="874">
        <v>36997.678</v>
      </c>
      <c r="AH98" s="874">
        <v>30020.143</v>
      </c>
      <c r="AI98" s="874">
        <v>29486.62</v>
      </c>
      <c r="AJ98" s="874">
        <v>24230.452000000001</v>
      </c>
      <c r="AK98" s="874">
        <v>8978.3230000000003</v>
      </c>
      <c r="AL98" s="874">
        <v>19669.242999999999</v>
      </c>
      <c r="AM98" s="874">
        <v>46944.635999999999</v>
      </c>
      <c r="AN98" s="874">
        <v>57308.220999999998</v>
      </c>
      <c r="AO98" s="874">
        <v>42999.337</v>
      </c>
      <c r="AP98" s="874">
        <v>31029.360000000001</v>
      </c>
      <c r="AQ98" s="1074">
        <v>57308.220999999998</v>
      </c>
      <c r="AR98" s="874">
        <v>23485.804</v>
      </c>
      <c r="AS98" s="868">
        <f t="shared" si="35"/>
        <v>-0.23025473517244749</v>
      </c>
      <c r="AT98" s="867">
        <v>0</v>
      </c>
      <c r="AU98" s="868">
        <f t="shared" si="52"/>
        <v>-1</v>
      </c>
      <c r="AV98" s="868"/>
      <c r="AW98" s="877">
        <f t="shared" si="36"/>
        <v>2.0781640160425572</v>
      </c>
      <c r="AX98" s="877">
        <f t="shared" si="37"/>
        <v>2.3189901058932958</v>
      </c>
      <c r="AY98" s="878">
        <f t="shared" si="38"/>
        <v>2.372085719121392</v>
      </c>
      <c r="AZ98" s="877">
        <f t="shared" si="39"/>
        <v>2.263807016730635</v>
      </c>
      <c r="BA98" s="877">
        <f t="shared" si="40"/>
        <v>2.9205751879287303</v>
      </c>
      <c r="BB98" s="877">
        <f t="shared" si="41"/>
        <v>2.4994061440955062</v>
      </c>
      <c r="BC98" s="877">
        <f t="shared" si="42"/>
        <v>2.3913757333396868</v>
      </c>
      <c r="BD98" s="877">
        <f t="shared" si="43"/>
        <v>1.8239788840330384</v>
      </c>
      <c r="BE98" s="877">
        <f t="shared" si="44"/>
        <v>1.4630839664819715</v>
      </c>
      <c r="BF98" s="877">
        <f t="shared" si="45"/>
        <v>1.6477790614792287</v>
      </c>
      <c r="BG98" s="877">
        <f t="shared" si="46"/>
        <v>3.9411283869725175</v>
      </c>
      <c r="BH98" s="877">
        <f t="shared" si="47"/>
        <v>5.0418064518218344</v>
      </c>
      <c r="BI98" s="877">
        <f t="shared" si="48"/>
        <v>4.4103064960997589</v>
      </c>
      <c r="BJ98" s="877">
        <f t="shared" si="49"/>
        <v>4.1894180467769973</v>
      </c>
      <c r="BK98" s="877">
        <f t="shared" si="50"/>
        <v>3.7040544992643984</v>
      </c>
      <c r="BL98" s="868">
        <f t="shared" si="51"/>
        <v>0.561517979475194</v>
      </c>
      <c r="BM98" s="871"/>
      <c r="BN98" s="871" t="s">
        <v>500</v>
      </c>
      <c r="BO98" s="871" t="s">
        <v>724</v>
      </c>
      <c r="BP98" s="871"/>
      <c r="BR98" s="871" t="s">
        <v>796</v>
      </c>
    </row>
    <row r="99" spans="1:71" s="186" customFormat="1" ht="102" x14ac:dyDescent="0.2">
      <c r="A99" s="186">
        <v>96</v>
      </c>
      <c r="B99" s="896">
        <v>107</v>
      </c>
      <c r="C99" s="185"/>
      <c r="D99" s="897"/>
      <c r="E99" s="897">
        <v>2832</v>
      </c>
      <c r="F99" s="897">
        <v>7</v>
      </c>
      <c r="G99" s="185" t="s">
        <v>157</v>
      </c>
      <c r="H99" s="185" t="s">
        <v>9</v>
      </c>
      <c r="I99" s="897">
        <v>1599</v>
      </c>
      <c r="J99" s="185" t="s">
        <v>156</v>
      </c>
      <c r="K99" s="898">
        <v>36844663</v>
      </c>
      <c r="L99" s="898">
        <v>25839409.675000001</v>
      </c>
      <c r="M99" s="898">
        <v>31401833.675000001</v>
      </c>
      <c r="N99" s="898">
        <v>26380507.074999999</v>
      </c>
      <c r="O99" s="898">
        <v>33685190.549999997</v>
      </c>
      <c r="P99" s="898">
        <v>26946268.800000001</v>
      </c>
      <c r="Q99" s="898">
        <v>31952502.949999999</v>
      </c>
      <c r="R99" s="898">
        <v>27828465.824999999</v>
      </c>
      <c r="S99" s="898">
        <v>34168588.358999997</v>
      </c>
      <c r="T99" s="898">
        <v>38549906.417999998</v>
      </c>
      <c r="U99" s="898">
        <v>41667170.777999997</v>
      </c>
      <c r="V99" s="898">
        <v>32240377.581999999</v>
      </c>
      <c r="W99" s="898">
        <v>40691724.932999998</v>
      </c>
      <c r="X99" s="898">
        <v>38614088.762999997</v>
      </c>
      <c r="Y99" s="898">
        <v>35180952.526000001</v>
      </c>
      <c r="Z99" s="899">
        <v>40.333333333333336</v>
      </c>
      <c r="AA99" s="147">
        <f t="shared" si="34"/>
        <v>0.12034707559159759</v>
      </c>
      <c r="AB99" s="897"/>
      <c r="AC99" s="898">
        <v>39662.928999999996</v>
      </c>
      <c r="AD99" s="898">
        <v>36521.760000000002</v>
      </c>
      <c r="AE99" s="900">
        <v>46562.961000000003</v>
      </c>
      <c r="AF99" s="898">
        <v>41189.457999999999</v>
      </c>
      <c r="AG99" s="898">
        <v>64168.800000000003</v>
      </c>
      <c r="AH99" s="898">
        <v>37418.718999999997</v>
      </c>
      <c r="AI99" s="898">
        <v>29235.638999999999</v>
      </c>
      <c r="AJ99" s="898">
        <v>25229.001</v>
      </c>
      <c r="AK99" s="898">
        <v>2468.9650000000001</v>
      </c>
      <c r="AL99" s="898">
        <v>2657.527</v>
      </c>
      <c r="AM99" s="898">
        <v>3596.67</v>
      </c>
      <c r="AN99" s="898">
        <v>2764.7020000000002</v>
      </c>
      <c r="AO99" s="898">
        <v>6097.91</v>
      </c>
      <c r="AP99" s="898">
        <v>5182.0249999999996</v>
      </c>
      <c r="AQ99" s="1075">
        <v>2764.7020000000002</v>
      </c>
      <c r="AR99" s="898">
        <v>4685.8320000000003</v>
      </c>
      <c r="AS99" s="147">
        <f t="shared" si="35"/>
        <v>-0.89936567822651992</v>
      </c>
      <c r="AT99" s="146">
        <v>3423.4180000000001</v>
      </c>
      <c r="AU99" s="147">
        <f t="shared" si="52"/>
        <v>-0.92647765677960214</v>
      </c>
      <c r="AV99" s="147"/>
      <c r="AW99" s="901">
        <f t="shared" si="36"/>
        <v>2.15298096226311</v>
      </c>
      <c r="AX99" s="901">
        <f t="shared" si="37"/>
        <v>2.8268261898672806</v>
      </c>
      <c r="AY99" s="902">
        <f t="shared" si="38"/>
        <v>2.9656205100576822</v>
      </c>
      <c r="AZ99" s="901">
        <f t="shared" si="39"/>
        <v>3.1227192019393737</v>
      </c>
      <c r="BA99" s="901">
        <f t="shared" si="40"/>
        <v>3.8099116527040104</v>
      </c>
      <c r="BB99" s="901">
        <f t="shared" si="41"/>
        <v>2.7772838813216323</v>
      </c>
      <c r="BC99" s="901">
        <f t="shared" si="42"/>
        <v>1.8299435913204416</v>
      </c>
      <c r="BD99" s="901">
        <f t="shared" si="43"/>
        <v>1.8131794371025123</v>
      </c>
      <c r="BE99" s="901">
        <f t="shared" si="44"/>
        <v>0.14451665219875409</v>
      </c>
      <c r="BF99" s="901">
        <f t="shared" si="45"/>
        <v>0.13787462782317564</v>
      </c>
      <c r="BG99" s="901">
        <f t="shared" si="46"/>
        <v>0.17263807130860054</v>
      </c>
      <c r="BH99" s="901">
        <f t="shared" si="47"/>
        <v>0.17150555963361608</v>
      </c>
      <c r="BI99" s="901">
        <f t="shared" si="48"/>
        <v>0.2997125341843026</v>
      </c>
      <c r="BJ99" s="901">
        <f t="shared" si="49"/>
        <v>0.26840074004105019</v>
      </c>
      <c r="BK99" s="901">
        <f t="shared" si="50"/>
        <v>0.26638460095911276</v>
      </c>
      <c r="BL99" s="147">
        <f t="shared" si="51"/>
        <v>-0.91017576252400167</v>
      </c>
      <c r="BM99" s="185" t="s">
        <v>324</v>
      </c>
      <c r="BN99" s="185" t="s">
        <v>556</v>
      </c>
      <c r="BO99" s="185" t="s">
        <v>730</v>
      </c>
      <c r="BP99" s="185"/>
      <c r="BR99" s="185" t="s">
        <v>791</v>
      </c>
    </row>
    <row r="100" spans="1:71" s="869" customFormat="1" ht="102" x14ac:dyDescent="0.2">
      <c r="A100" s="869">
        <v>97</v>
      </c>
      <c r="B100" s="870">
        <v>108</v>
      </c>
      <c r="C100" s="871"/>
      <c r="D100" s="872"/>
      <c r="E100" s="872"/>
      <c r="F100" s="872" t="s">
        <v>450</v>
      </c>
      <c r="G100" s="871"/>
      <c r="H100" s="871"/>
      <c r="I100" s="872">
        <v>2712</v>
      </c>
      <c r="J100" s="871" t="s">
        <v>158</v>
      </c>
      <c r="K100" s="874">
        <v>18868599.765999999</v>
      </c>
      <c r="L100" s="874">
        <v>15245686.082</v>
      </c>
      <c r="M100" s="874">
        <v>15004757.186000001</v>
      </c>
      <c r="N100" s="874">
        <v>14156133.794</v>
      </c>
      <c r="O100" s="874">
        <v>10687896.388</v>
      </c>
      <c r="P100" s="874">
        <v>14089802.945</v>
      </c>
      <c r="Q100" s="874">
        <v>10632459.410999998</v>
      </c>
      <c r="R100" s="874">
        <v>11188637.549999999</v>
      </c>
      <c r="S100" s="874">
        <v>10280404.960999999</v>
      </c>
      <c r="T100" s="874">
        <v>10354695.649</v>
      </c>
      <c r="U100" s="874">
        <v>9451999.875</v>
      </c>
      <c r="V100" s="874">
        <v>11364139.007999999</v>
      </c>
      <c r="W100" s="874">
        <v>8774620.1239999998</v>
      </c>
      <c r="X100" s="874">
        <v>11142736.226</v>
      </c>
      <c r="Y100" s="874">
        <v>10065019.812000001</v>
      </c>
      <c r="Z100" s="875">
        <v>55.666666666666664</v>
      </c>
      <c r="AA100" s="868">
        <f t="shared" si="34"/>
        <v>-0.32921141693708711</v>
      </c>
      <c r="AB100" s="872"/>
      <c r="AC100" s="874">
        <v>23048.822</v>
      </c>
      <c r="AD100" s="874">
        <v>24251.356</v>
      </c>
      <c r="AE100" s="876">
        <v>23572.938000000002</v>
      </c>
      <c r="AF100" s="874">
        <v>24072.019999999997</v>
      </c>
      <c r="AG100" s="874">
        <v>21152.243999999999</v>
      </c>
      <c r="AH100" s="874">
        <v>24320.758999999998</v>
      </c>
      <c r="AI100" s="874">
        <v>18337.137000000002</v>
      </c>
      <c r="AJ100" s="874">
        <v>17055.235999999997</v>
      </c>
      <c r="AK100" s="874">
        <v>19872.434000000001</v>
      </c>
      <c r="AL100" s="874">
        <v>19970.748</v>
      </c>
      <c r="AM100" s="874">
        <v>17983.858</v>
      </c>
      <c r="AN100" s="874">
        <v>21756.276000000002</v>
      </c>
      <c r="AO100" s="874">
        <v>15790.843000000001</v>
      </c>
      <c r="AP100" s="874">
        <v>19958.031999999999</v>
      </c>
      <c r="AQ100" s="1088"/>
      <c r="AR100" s="874">
        <v>18865.346000000001</v>
      </c>
      <c r="AS100" s="868">
        <f t="shared" si="35"/>
        <v>-0.1997032359733861</v>
      </c>
      <c r="AT100" s="867">
        <v>0</v>
      </c>
      <c r="AU100" s="868">
        <f t="shared" si="52"/>
        <v>-1</v>
      </c>
      <c r="AV100" s="868"/>
      <c r="AW100" s="877">
        <f t="shared" ref="AW100:AW131" si="53">IF(K100=0,0,AC100*2000/K100)</f>
        <v>2.4430876997595226</v>
      </c>
      <c r="AX100" s="877">
        <f t="shared" ref="AX100:AX131" si="54">IF(L100=0,0,AD100*2000/L100)</f>
        <v>3.1814056605340508</v>
      </c>
      <c r="AY100" s="878">
        <f t="shared" ref="AY100:AY131" si="55">IF(M100=0,0,AE100*2000/M100)</f>
        <v>3.1420619084718595</v>
      </c>
      <c r="AZ100" s="877">
        <f t="shared" ref="AZ100:AZ131" si="56">IF(N100=0,0,AF100*2000/N100)</f>
        <v>3.400931405466483</v>
      </c>
      <c r="BA100" s="877">
        <f t="shared" ref="BA100:BA131" si="57">IF(O100=0,0,AG100*2000/O100)</f>
        <v>3.9581678624334358</v>
      </c>
      <c r="BB100" s="877">
        <f t="shared" ref="BB100:BB131" si="58">IF(P100=0,0,AH100*2000/P100)</f>
        <v>3.4522497007143205</v>
      </c>
      <c r="BC100" s="877">
        <f t="shared" ref="BC100:BC131" si="59">IF(Q100=0,0,AI100*2000/Q100)</f>
        <v>3.44927477099588</v>
      </c>
      <c r="BD100" s="877">
        <f t="shared" ref="BD100:BD131" si="60">IF(R100=0,0,AJ100*2000/R100)</f>
        <v>3.0486707472260548</v>
      </c>
      <c r="BE100" s="877">
        <f t="shared" ref="BE100:BE131" si="61">IF(S100=0,0,AK100*2000/S100)</f>
        <v>3.8660799988694143</v>
      </c>
      <c r="BF100" s="877">
        <f t="shared" ref="BF100:BF131" si="62">IF(T100=0,0,AL100*2000/T100)</f>
        <v>3.8573317221407017</v>
      </c>
      <c r="BG100" s="877">
        <f t="shared" ref="BG100:BG131" si="63">IF(U100=0,0,AM100*2000/U100)</f>
        <v>3.805302208597416</v>
      </c>
      <c r="BH100" s="877">
        <f t="shared" ref="BH100:BH131" si="64">IF(V100=0,0,AN100*2000/V100)</f>
        <v>3.8289352118421398</v>
      </c>
      <c r="BI100" s="877">
        <f t="shared" ref="BI100:BI131" si="65">IF(W100=0,0,AO100*2000/W100)</f>
        <v>3.5992083479054551</v>
      </c>
      <c r="BJ100" s="877">
        <f t="shared" ref="BJ100:BJ131" si="66">IF(X100=0,0,AP100*2000/X100)</f>
        <v>3.5822497446239021</v>
      </c>
      <c r="BK100" s="877">
        <f t="shared" ref="BK100:BK131" si="67">IF(Y100=0,0,AR100*2000/Y100)</f>
        <v>3.7486952539343892</v>
      </c>
      <c r="BL100" s="868">
        <f t="shared" si="51"/>
        <v>0.19306855279550031</v>
      </c>
      <c r="BM100" s="871"/>
      <c r="BN100" s="871" t="s">
        <v>501</v>
      </c>
      <c r="BO100" s="871" t="s">
        <v>725</v>
      </c>
      <c r="BP100" s="871"/>
      <c r="BR100" s="871" t="s">
        <v>792</v>
      </c>
    </row>
    <row r="101" spans="1:71" s="186" customFormat="1" ht="89.25" x14ac:dyDescent="0.2">
      <c r="A101" s="186">
        <v>98</v>
      </c>
      <c r="B101" s="896">
        <v>109</v>
      </c>
      <c r="C101" s="185"/>
      <c r="D101" s="897"/>
      <c r="E101" s="897">
        <v>2836</v>
      </c>
      <c r="F101" s="897">
        <v>12</v>
      </c>
      <c r="G101" s="185" t="s">
        <v>160</v>
      </c>
      <c r="H101" s="185" t="s">
        <v>9</v>
      </c>
      <c r="I101" s="897">
        <v>1626</v>
      </c>
      <c r="J101" s="185" t="s">
        <v>159</v>
      </c>
      <c r="K101" s="898">
        <v>26676884.425000001</v>
      </c>
      <c r="L101" s="898">
        <v>34858120.25</v>
      </c>
      <c r="M101" s="898">
        <v>40123647.825000003</v>
      </c>
      <c r="N101" s="898">
        <v>31505463.910999998</v>
      </c>
      <c r="O101" s="898">
        <v>22621910.340999998</v>
      </c>
      <c r="P101" s="898">
        <v>31030885.923</v>
      </c>
      <c r="Q101" s="898">
        <v>31705424.75</v>
      </c>
      <c r="R101" s="898">
        <v>24480325.888</v>
      </c>
      <c r="S101" s="898">
        <v>26876131.765999999</v>
      </c>
      <c r="T101" s="898">
        <v>28746315.951000001</v>
      </c>
      <c r="U101" s="898">
        <v>24931939.429000001</v>
      </c>
      <c r="V101" s="898">
        <v>21935452.267999999</v>
      </c>
      <c r="W101" s="898">
        <v>23361606.368000001</v>
      </c>
      <c r="X101" s="898">
        <v>26371179.642999999</v>
      </c>
      <c r="Y101" s="898">
        <v>19827517.044</v>
      </c>
      <c r="Z101" s="899">
        <v>46</v>
      </c>
      <c r="AA101" s="147">
        <f t="shared" si="34"/>
        <v>-0.50583962030376539</v>
      </c>
      <c r="AB101" s="897"/>
      <c r="AC101" s="898">
        <v>19372.131000000001</v>
      </c>
      <c r="AD101" s="898">
        <v>30329.126</v>
      </c>
      <c r="AE101" s="900">
        <v>41840.317000000003</v>
      </c>
      <c r="AF101" s="898">
        <v>30968.304</v>
      </c>
      <c r="AG101" s="898">
        <v>25593.542000000001</v>
      </c>
      <c r="AH101" s="898">
        <v>37773.891000000003</v>
      </c>
      <c r="AI101" s="898">
        <v>38697.127</v>
      </c>
      <c r="AJ101" s="898">
        <v>32219.491000000002</v>
      </c>
      <c r="AK101" s="898">
        <v>20582.907999999999</v>
      </c>
      <c r="AL101" s="898">
        <v>36502.849000000002</v>
      </c>
      <c r="AM101" s="898">
        <v>34481.008000000002</v>
      </c>
      <c r="AN101" s="898">
        <v>31449.031999999999</v>
      </c>
      <c r="AO101" s="898">
        <v>37045.231</v>
      </c>
      <c r="AP101" s="898">
        <v>39561.542999999998</v>
      </c>
      <c r="AQ101" s="1075">
        <v>31449.031999999999</v>
      </c>
      <c r="AR101" s="898">
        <v>33113.093000000001</v>
      </c>
      <c r="AS101" s="147">
        <f t="shared" si="35"/>
        <v>-0.2085840793223436</v>
      </c>
      <c r="AT101" s="146">
        <v>47964.216</v>
      </c>
      <c r="AU101" s="147">
        <f t="shared" si="52"/>
        <v>0.14636358993169191</v>
      </c>
      <c r="AV101" s="147"/>
      <c r="AW101" s="901">
        <f t="shared" si="53"/>
        <v>1.4523533326737048</v>
      </c>
      <c r="AX101" s="901">
        <f t="shared" si="54"/>
        <v>1.7401469604489073</v>
      </c>
      <c r="AY101" s="902">
        <f t="shared" si="55"/>
        <v>2.0855689483910975</v>
      </c>
      <c r="AZ101" s="901">
        <f t="shared" si="56"/>
        <v>1.965900523635048</v>
      </c>
      <c r="BA101" s="901">
        <f t="shared" si="57"/>
        <v>2.2627215486407626</v>
      </c>
      <c r="BB101" s="901">
        <f t="shared" si="58"/>
        <v>2.4345995853120073</v>
      </c>
      <c r="BC101" s="901">
        <f t="shared" si="59"/>
        <v>2.441041386774041</v>
      </c>
      <c r="BD101" s="901">
        <f t="shared" si="60"/>
        <v>2.6322763142457721</v>
      </c>
      <c r="BE101" s="901">
        <f t="shared" si="61"/>
        <v>1.5316867902871854</v>
      </c>
      <c r="BF101" s="901">
        <f t="shared" si="62"/>
        <v>2.5396540594781971</v>
      </c>
      <c r="BG101" s="901">
        <f t="shared" si="63"/>
        <v>2.766010891225962</v>
      </c>
      <c r="BH101" s="901">
        <f t="shared" si="64"/>
        <v>2.8674158723299867</v>
      </c>
      <c r="BI101" s="901">
        <f t="shared" si="65"/>
        <v>3.1714626482829025</v>
      </c>
      <c r="BJ101" s="901">
        <f t="shared" si="66"/>
        <v>3.0003620266946434</v>
      </c>
      <c r="BK101" s="901">
        <f t="shared" si="67"/>
        <v>3.3401149449542746</v>
      </c>
      <c r="BL101" s="147">
        <f t="shared" si="51"/>
        <v>0.60153657232525959</v>
      </c>
      <c r="BM101" s="185"/>
      <c r="BN101" s="185" t="s">
        <v>557</v>
      </c>
      <c r="BO101" s="185" t="s">
        <v>731</v>
      </c>
      <c r="BP101" s="185"/>
    </row>
    <row r="102" spans="1:71" s="869" customFormat="1" ht="76.5" x14ac:dyDescent="0.2">
      <c r="A102" s="869">
        <v>99</v>
      </c>
      <c r="B102" s="870">
        <v>110</v>
      </c>
      <c r="C102" s="871"/>
      <c r="D102" s="872"/>
      <c r="E102" s="872">
        <v>2837</v>
      </c>
      <c r="F102" s="872">
        <v>5</v>
      </c>
      <c r="G102" s="871" t="s">
        <v>162</v>
      </c>
      <c r="H102" s="871" t="s">
        <v>9</v>
      </c>
      <c r="I102" s="872">
        <v>2850</v>
      </c>
      <c r="J102" s="871" t="s">
        <v>161</v>
      </c>
      <c r="K102" s="874">
        <v>25279802.375</v>
      </c>
      <c r="L102" s="874">
        <v>18723083.850000001</v>
      </c>
      <c r="M102" s="874">
        <v>32428652.949999999</v>
      </c>
      <c r="N102" s="874">
        <v>34726844.5</v>
      </c>
      <c r="O102" s="874">
        <v>34355464.75</v>
      </c>
      <c r="P102" s="874">
        <v>43019729.975000001</v>
      </c>
      <c r="Q102" s="874">
        <v>42648145.575000003</v>
      </c>
      <c r="R102" s="874">
        <v>34014902.975000001</v>
      </c>
      <c r="S102" s="874">
        <v>35179791.134999998</v>
      </c>
      <c r="T102" s="874">
        <v>27935909.094000001</v>
      </c>
      <c r="U102" s="874">
        <v>31735223.818</v>
      </c>
      <c r="V102" s="874">
        <v>39941603.728</v>
      </c>
      <c r="W102" s="874">
        <v>23952908.824999999</v>
      </c>
      <c r="X102" s="874">
        <v>0</v>
      </c>
      <c r="Y102" s="874">
        <v>0</v>
      </c>
      <c r="Z102" s="875">
        <v>61.75</v>
      </c>
      <c r="AA102" s="868">
        <f t="shared" si="34"/>
        <v>-1</v>
      </c>
      <c r="AB102" s="872"/>
      <c r="AC102" s="874">
        <v>36646.271000000001</v>
      </c>
      <c r="AD102" s="874">
        <v>25678.825000000001</v>
      </c>
      <c r="AE102" s="876">
        <v>37474.067000000003</v>
      </c>
      <c r="AF102" s="874">
        <v>43566.394</v>
      </c>
      <c r="AG102" s="874">
        <v>43710.964</v>
      </c>
      <c r="AH102" s="874">
        <v>49292.866000000002</v>
      </c>
      <c r="AI102" s="874">
        <v>48631.561999999998</v>
      </c>
      <c r="AJ102" s="874">
        <v>37056.572</v>
      </c>
      <c r="AK102" s="874">
        <v>35711.409</v>
      </c>
      <c r="AL102" s="874">
        <v>28127.938999999998</v>
      </c>
      <c r="AM102" s="874">
        <v>31526.671999999999</v>
      </c>
      <c r="AN102" s="874">
        <v>34804.673999999999</v>
      </c>
      <c r="AO102" s="874">
        <v>29916.038</v>
      </c>
      <c r="AP102" s="874">
        <v>0</v>
      </c>
      <c r="AQ102" s="1074">
        <v>34804.673999999999</v>
      </c>
      <c r="AR102" s="874">
        <v>0</v>
      </c>
      <c r="AS102" s="868">
        <f t="shared" si="35"/>
        <v>-1</v>
      </c>
      <c r="AT102" s="867">
        <v>0</v>
      </c>
      <c r="AU102" s="868">
        <f t="shared" si="52"/>
        <v>-1</v>
      </c>
      <c r="AV102" s="868"/>
      <c r="AW102" s="877">
        <f t="shared" si="53"/>
        <v>2.8992529653824084</v>
      </c>
      <c r="AX102" s="877">
        <f t="shared" si="54"/>
        <v>2.7430123376817539</v>
      </c>
      <c r="AY102" s="878">
        <f t="shared" si="55"/>
        <v>2.3111701283293669</v>
      </c>
      <c r="AZ102" s="877">
        <f t="shared" si="56"/>
        <v>2.5090902802873436</v>
      </c>
      <c r="BA102" s="877">
        <f t="shared" si="57"/>
        <v>2.544629468300236</v>
      </c>
      <c r="BB102" s="877">
        <f t="shared" si="58"/>
        <v>2.2916399535118188</v>
      </c>
      <c r="BC102" s="877">
        <f t="shared" si="59"/>
        <v>2.2805944476285704</v>
      </c>
      <c r="BD102" s="877">
        <f t="shared" si="60"/>
        <v>2.1788433162508527</v>
      </c>
      <c r="BE102" s="877">
        <f t="shared" si="61"/>
        <v>2.0302229119530559</v>
      </c>
      <c r="BF102" s="877">
        <f t="shared" si="62"/>
        <v>2.0137478902407544</v>
      </c>
      <c r="BG102" s="877">
        <f t="shared" si="63"/>
        <v>1.986856760853742</v>
      </c>
      <c r="BH102" s="877">
        <f t="shared" si="64"/>
        <v>1.7427779934435186</v>
      </c>
      <c r="BI102" s="877">
        <f t="shared" si="65"/>
        <v>2.4979043855229972</v>
      </c>
      <c r="BJ102" s="877">
        <f t="shared" si="66"/>
        <v>0</v>
      </c>
      <c r="BK102" s="877">
        <f t="shared" si="67"/>
        <v>0</v>
      </c>
      <c r="BL102" s="868">
        <f t="shared" si="51"/>
        <v>-1</v>
      </c>
      <c r="BM102" s="871"/>
      <c r="BN102" s="871" t="s">
        <v>614</v>
      </c>
      <c r="BO102" s="871"/>
      <c r="BP102" s="871"/>
      <c r="BR102" s="871" t="s">
        <v>797</v>
      </c>
    </row>
    <row r="103" spans="1:71" s="186" customFormat="1" ht="114.75" x14ac:dyDescent="0.2">
      <c r="A103" s="186">
        <v>100</v>
      </c>
      <c r="B103" s="896">
        <v>111</v>
      </c>
      <c r="C103" s="185"/>
      <c r="D103" s="897"/>
      <c r="E103" s="897">
        <v>2840</v>
      </c>
      <c r="F103" s="897">
        <v>4</v>
      </c>
      <c r="G103" s="185" t="s">
        <v>164</v>
      </c>
      <c r="H103" s="185" t="s">
        <v>9</v>
      </c>
      <c r="I103" s="897">
        <v>593</v>
      </c>
      <c r="J103" s="185" t="s">
        <v>163</v>
      </c>
      <c r="K103" s="898">
        <v>39401653.825000003</v>
      </c>
      <c r="L103" s="898">
        <v>28039496.425000001</v>
      </c>
      <c r="M103" s="898">
        <v>43720679.799999997</v>
      </c>
      <c r="N103" s="898">
        <v>47052639.200000003</v>
      </c>
      <c r="O103" s="898">
        <v>27387382.375</v>
      </c>
      <c r="P103" s="898">
        <v>44779193.25</v>
      </c>
      <c r="Q103" s="898">
        <v>38915109.549999997</v>
      </c>
      <c r="R103" s="898">
        <v>44885033.725000001</v>
      </c>
      <c r="S103" s="898">
        <v>36844643.395999998</v>
      </c>
      <c r="T103" s="898">
        <v>20260274.344000001</v>
      </c>
      <c r="U103" s="898">
        <v>25123658.02</v>
      </c>
      <c r="V103" s="898">
        <v>28347872.100000001</v>
      </c>
      <c r="W103" s="898">
        <v>25808235.669</v>
      </c>
      <c r="X103" s="898">
        <v>29539572.434999999</v>
      </c>
      <c r="Y103" s="898">
        <v>41495672.449000001</v>
      </c>
      <c r="Z103" s="899">
        <v>2.8333333333333335</v>
      </c>
      <c r="AA103" s="147">
        <f t="shared" si="34"/>
        <v>-5.0891417086337168E-2</v>
      </c>
      <c r="AB103" s="897"/>
      <c r="AC103" s="898">
        <v>76276.627999999997</v>
      </c>
      <c r="AD103" s="898">
        <v>46660.188999999998</v>
      </c>
      <c r="AE103" s="900">
        <v>87589.614000000001</v>
      </c>
      <c r="AF103" s="898">
        <v>83557.672000000006</v>
      </c>
      <c r="AG103" s="898">
        <v>47873.506000000001</v>
      </c>
      <c r="AH103" s="898">
        <v>80980.932000000001</v>
      </c>
      <c r="AI103" s="898">
        <v>71922.539000000004</v>
      </c>
      <c r="AJ103" s="898">
        <v>92626.290999999997</v>
      </c>
      <c r="AK103" s="898">
        <v>72394.948999999993</v>
      </c>
      <c r="AL103" s="898">
        <v>12025.109</v>
      </c>
      <c r="AM103" s="898">
        <v>1823.059</v>
      </c>
      <c r="AN103" s="898">
        <v>1803.165</v>
      </c>
      <c r="AO103" s="898">
        <v>2179.3020000000001</v>
      </c>
      <c r="AP103" s="898">
        <v>1674.1079999999999</v>
      </c>
      <c r="AQ103" s="1075">
        <v>1803.165</v>
      </c>
      <c r="AR103" s="898">
        <v>2310.7399999999998</v>
      </c>
      <c r="AS103" s="147">
        <f t="shared" si="35"/>
        <v>-0.97361856167102179</v>
      </c>
      <c r="AT103" s="146">
        <v>2393.627</v>
      </c>
      <c r="AU103" s="147">
        <f t="shared" si="52"/>
        <v>-0.97267225084471776</v>
      </c>
      <c r="AV103" s="147"/>
      <c r="AW103" s="901">
        <f t="shared" si="53"/>
        <v>3.8717475331760389</v>
      </c>
      <c r="AX103" s="901">
        <f t="shared" si="54"/>
        <v>3.3281759624183405</v>
      </c>
      <c r="AY103" s="902">
        <f t="shared" si="55"/>
        <v>4.0067818890592823</v>
      </c>
      <c r="AZ103" s="901">
        <f t="shared" si="56"/>
        <v>3.5516678095285248</v>
      </c>
      <c r="BA103" s="901">
        <f t="shared" si="57"/>
        <v>3.496026406941346</v>
      </c>
      <c r="BB103" s="901">
        <f t="shared" si="58"/>
        <v>3.6168999985277761</v>
      </c>
      <c r="BC103" s="901">
        <f t="shared" si="59"/>
        <v>3.6963811656544601</v>
      </c>
      <c r="BD103" s="901">
        <f t="shared" si="60"/>
        <v>4.1272684150133161</v>
      </c>
      <c r="BE103" s="901">
        <f t="shared" si="61"/>
        <v>3.9297407887443137</v>
      </c>
      <c r="BF103" s="901">
        <f t="shared" si="62"/>
        <v>1.1870628004167365</v>
      </c>
      <c r="BG103" s="901">
        <f t="shared" si="63"/>
        <v>0.14512687591502252</v>
      </c>
      <c r="BH103" s="901">
        <f t="shared" si="64"/>
        <v>0.1272169560832751</v>
      </c>
      <c r="BI103" s="901">
        <f t="shared" si="65"/>
        <v>0.1688842296660911</v>
      </c>
      <c r="BJ103" s="901">
        <f t="shared" si="66"/>
        <v>0.11334679969954008</v>
      </c>
      <c r="BK103" s="901">
        <f t="shared" si="67"/>
        <v>0.11137257760264041</v>
      </c>
      <c r="BL103" s="147">
        <f t="shared" si="51"/>
        <v>-0.97220398297527777</v>
      </c>
      <c r="BM103" s="185" t="s">
        <v>322</v>
      </c>
      <c r="BN103" s="185" t="s">
        <v>558</v>
      </c>
      <c r="BO103" s="185" t="s">
        <v>732</v>
      </c>
      <c r="BP103" s="185"/>
      <c r="BR103" s="185" t="s">
        <v>788</v>
      </c>
    </row>
    <row r="104" spans="1:71" s="869" customFormat="1" x14ac:dyDescent="0.2">
      <c r="A104" s="869">
        <v>101</v>
      </c>
      <c r="B104" s="870">
        <v>113</v>
      </c>
      <c r="C104" s="871"/>
      <c r="D104" s="872"/>
      <c r="E104" s="872"/>
      <c r="F104" s="872" t="s">
        <v>351</v>
      </c>
      <c r="G104" s="871"/>
      <c r="H104" s="871"/>
      <c r="I104" s="872">
        <v>3403</v>
      </c>
      <c r="J104" s="871" t="s">
        <v>165</v>
      </c>
      <c r="K104" s="874">
        <v>13637137.15</v>
      </c>
      <c r="L104" s="874">
        <v>10837951.25</v>
      </c>
      <c r="M104" s="874">
        <v>11546067.350000001</v>
      </c>
      <c r="N104" s="874">
        <v>12286856.550000001</v>
      </c>
      <c r="O104" s="874">
        <v>7696340.6500000004</v>
      </c>
      <c r="P104" s="874">
        <v>1035723.275</v>
      </c>
      <c r="Q104" s="874">
        <v>0</v>
      </c>
      <c r="R104" s="874">
        <v>0</v>
      </c>
      <c r="S104" s="874">
        <v>0</v>
      </c>
      <c r="T104" s="874">
        <v>0</v>
      </c>
      <c r="U104" s="874">
        <v>0</v>
      </c>
      <c r="V104" s="874">
        <v>0</v>
      </c>
      <c r="W104" s="874">
        <v>0</v>
      </c>
      <c r="X104" s="874">
        <v>0</v>
      </c>
      <c r="Y104" s="874">
        <v>0</v>
      </c>
      <c r="Z104" s="875">
        <v>75.25</v>
      </c>
      <c r="AA104" s="868">
        <f t="shared" si="34"/>
        <v>-1</v>
      </c>
      <c r="AB104" s="872"/>
      <c r="AC104" s="874">
        <v>31308.290999999997</v>
      </c>
      <c r="AD104" s="874">
        <v>25802.014000000003</v>
      </c>
      <c r="AE104" s="876">
        <v>23654.841</v>
      </c>
      <c r="AF104" s="874">
        <v>23677.066999999999</v>
      </c>
      <c r="AG104" s="874">
        <v>13506.008</v>
      </c>
      <c r="AH104" s="874">
        <v>1901.5390000000002</v>
      </c>
      <c r="AI104" s="874">
        <v>0</v>
      </c>
      <c r="AJ104" s="874">
        <v>0</v>
      </c>
      <c r="AK104" s="874">
        <v>0</v>
      </c>
      <c r="AL104" s="874">
        <v>0</v>
      </c>
      <c r="AM104" s="874">
        <v>0</v>
      </c>
      <c r="AN104" s="874">
        <v>0</v>
      </c>
      <c r="AO104" s="874">
        <v>0</v>
      </c>
      <c r="AP104" s="874">
        <v>0</v>
      </c>
      <c r="AQ104" s="1088"/>
      <c r="AR104" s="874">
        <v>0</v>
      </c>
      <c r="AS104" s="868">
        <f t="shared" si="35"/>
        <v>-1</v>
      </c>
      <c r="AT104" s="867">
        <v>0</v>
      </c>
      <c r="AU104" s="868">
        <f t="shared" si="52"/>
        <v>-1</v>
      </c>
      <c r="AV104" s="868"/>
      <c r="AW104" s="877">
        <f t="shared" si="53"/>
        <v>4.5916222232904644</v>
      </c>
      <c r="AX104" s="877">
        <f t="shared" si="54"/>
        <v>4.7614190920078192</v>
      </c>
      <c r="AY104" s="878">
        <f t="shared" si="55"/>
        <v>4.097471508340023</v>
      </c>
      <c r="AZ104" s="877">
        <f t="shared" si="56"/>
        <v>3.8540479257080604</v>
      </c>
      <c r="BA104" s="877">
        <f t="shared" si="57"/>
        <v>3.5097219871628211</v>
      </c>
      <c r="BB104" s="877">
        <f t="shared" si="58"/>
        <v>3.6719055097028694</v>
      </c>
      <c r="BC104" s="877">
        <f t="shared" si="59"/>
        <v>0</v>
      </c>
      <c r="BD104" s="877">
        <f t="shared" si="60"/>
        <v>0</v>
      </c>
      <c r="BE104" s="877">
        <f t="shared" si="61"/>
        <v>0</v>
      </c>
      <c r="BF104" s="877">
        <f t="shared" si="62"/>
        <v>0</v>
      </c>
      <c r="BG104" s="877">
        <f t="shared" si="63"/>
        <v>0</v>
      </c>
      <c r="BH104" s="877">
        <f t="shared" si="64"/>
        <v>0</v>
      </c>
      <c r="BI104" s="877">
        <f t="shared" si="65"/>
        <v>0</v>
      </c>
      <c r="BJ104" s="877">
        <f t="shared" si="66"/>
        <v>0</v>
      </c>
      <c r="BK104" s="877">
        <f t="shared" si="67"/>
        <v>0</v>
      </c>
      <c r="BL104" s="868">
        <f t="shared" si="51"/>
        <v>-1</v>
      </c>
      <c r="BM104" s="871" t="s">
        <v>323</v>
      </c>
      <c r="BN104" s="871" t="s">
        <v>314</v>
      </c>
      <c r="BO104" s="871"/>
      <c r="BP104" s="871"/>
    </row>
    <row r="105" spans="1:71" s="186" customFormat="1" ht="99.75" customHeight="1" x14ac:dyDescent="0.2">
      <c r="A105" s="186">
        <v>102</v>
      </c>
      <c r="B105" s="896">
        <v>114</v>
      </c>
      <c r="C105" s="185"/>
      <c r="D105" s="897"/>
      <c r="E105" s="897">
        <v>2850</v>
      </c>
      <c r="F105" s="897">
        <v>1</v>
      </c>
      <c r="G105" s="185" t="s">
        <v>167</v>
      </c>
      <c r="H105" s="185" t="s">
        <v>9</v>
      </c>
      <c r="I105" s="897">
        <v>1745</v>
      </c>
      <c r="J105" s="185" t="s">
        <v>166</v>
      </c>
      <c r="K105" s="898">
        <v>40099595.612999998</v>
      </c>
      <c r="L105" s="898">
        <v>32496835.368999999</v>
      </c>
      <c r="M105" s="898">
        <v>41201682.245999999</v>
      </c>
      <c r="N105" s="898">
        <v>35057415.969999999</v>
      </c>
      <c r="O105" s="898">
        <v>34156245.555</v>
      </c>
      <c r="P105" s="898">
        <v>31282781.197999999</v>
      </c>
      <c r="Q105" s="898">
        <v>30646463.905999999</v>
      </c>
      <c r="R105" s="898">
        <v>37624045.387000002</v>
      </c>
      <c r="S105" s="898">
        <v>38355773.836999997</v>
      </c>
      <c r="T105" s="898">
        <v>39282807.262000002</v>
      </c>
      <c r="U105" s="898">
        <v>32473530.502</v>
      </c>
      <c r="V105" s="898">
        <v>38905212.325999998</v>
      </c>
      <c r="W105" s="898">
        <v>32346845.109000001</v>
      </c>
      <c r="X105" s="898">
        <v>34428851.997000001</v>
      </c>
      <c r="Y105" s="898">
        <v>30657934.452</v>
      </c>
      <c r="Z105" s="899">
        <v>48</v>
      </c>
      <c r="AA105" s="147">
        <f t="shared" si="34"/>
        <v>-0.2559057596495013</v>
      </c>
      <c r="AB105" s="897"/>
      <c r="AC105" s="898">
        <v>29042.821</v>
      </c>
      <c r="AD105" s="898">
        <v>24370.963</v>
      </c>
      <c r="AE105" s="900">
        <v>31836.024000000001</v>
      </c>
      <c r="AF105" s="898">
        <v>29430.258999999998</v>
      </c>
      <c r="AG105" s="898">
        <v>29536.719000000001</v>
      </c>
      <c r="AH105" s="898">
        <v>24541.575000000001</v>
      </c>
      <c r="AI105" s="898">
        <v>23181.839</v>
      </c>
      <c r="AJ105" s="898">
        <v>28031.646000000001</v>
      </c>
      <c r="AK105" s="898">
        <v>9611.9210000000003</v>
      </c>
      <c r="AL105" s="898">
        <v>12423.034</v>
      </c>
      <c r="AM105" s="898">
        <v>2870.87</v>
      </c>
      <c r="AN105" s="898">
        <v>1933.7460000000001</v>
      </c>
      <c r="AO105" s="898">
        <v>2941.7339999999999</v>
      </c>
      <c r="AP105" s="898">
        <v>3655.2260000000001</v>
      </c>
      <c r="AQ105" s="1075">
        <v>1933.7460000000001</v>
      </c>
      <c r="AR105" s="898">
        <v>2382.6590000000001</v>
      </c>
      <c r="AS105" s="147">
        <f t="shared" si="35"/>
        <v>-0.92515839917698262</v>
      </c>
      <c r="AT105" s="146">
        <v>2251.6709999999998</v>
      </c>
      <c r="AU105" s="147">
        <f t="shared" si="52"/>
        <v>-0.9292728576910233</v>
      </c>
      <c r="AV105" s="147"/>
      <c r="AW105" s="901">
        <f t="shared" si="53"/>
        <v>1.4485343583157995</v>
      </c>
      <c r="AX105" s="901">
        <f t="shared" si="54"/>
        <v>1.4998976191539202</v>
      </c>
      <c r="AY105" s="902">
        <f t="shared" si="55"/>
        <v>1.5453749587174077</v>
      </c>
      <c r="AZ105" s="901">
        <f t="shared" si="56"/>
        <v>1.6789748009485139</v>
      </c>
      <c r="BA105" s="901">
        <f t="shared" si="57"/>
        <v>1.7295061866468069</v>
      </c>
      <c r="BB105" s="901">
        <f t="shared" si="58"/>
        <v>1.5690149059744736</v>
      </c>
      <c r="BC105" s="901">
        <f t="shared" si="59"/>
        <v>1.5128557128877393</v>
      </c>
      <c r="BD105" s="901">
        <f t="shared" si="60"/>
        <v>1.490092078704838</v>
      </c>
      <c r="BE105" s="901">
        <f t="shared" si="61"/>
        <v>0.50119812682427678</v>
      </c>
      <c r="BF105" s="901">
        <f t="shared" si="62"/>
        <v>0.63249216977511435</v>
      </c>
      <c r="BG105" s="901">
        <f t="shared" si="63"/>
        <v>0.17681292767493742</v>
      </c>
      <c r="BH105" s="901">
        <f t="shared" si="64"/>
        <v>9.9408068193870019E-2</v>
      </c>
      <c r="BI105" s="901">
        <f t="shared" si="65"/>
        <v>0.18188691911604751</v>
      </c>
      <c r="BJ105" s="901">
        <f t="shared" si="66"/>
        <v>0.21233504970299344</v>
      </c>
      <c r="BK105" s="901">
        <f t="shared" si="67"/>
        <v>0.15543506388080003</v>
      </c>
      <c r="BL105" s="147">
        <f t="shared" si="51"/>
        <v>-0.89941919078991406</v>
      </c>
      <c r="BM105" s="185" t="s">
        <v>324</v>
      </c>
      <c r="BN105" s="185" t="s">
        <v>559</v>
      </c>
      <c r="BO105" s="185" t="s">
        <v>733</v>
      </c>
      <c r="BP105" s="185"/>
      <c r="BR105" s="185" t="s">
        <v>783</v>
      </c>
    </row>
    <row r="106" spans="1:71" s="186" customFormat="1" ht="114.75" x14ac:dyDescent="0.2">
      <c r="A106" s="186">
        <v>103</v>
      </c>
      <c r="B106" s="896">
        <v>115</v>
      </c>
      <c r="C106" s="185"/>
      <c r="D106" s="897"/>
      <c r="E106" s="897"/>
      <c r="F106" s="897">
        <v>3</v>
      </c>
      <c r="G106" s="185"/>
      <c r="H106" s="185"/>
      <c r="I106" s="897">
        <v>2549</v>
      </c>
      <c r="J106" s="185" t="s">
        <v>169</v>
      </c>
      <c r="K106" s="898">
        <v>31069103.635000002</v>
      </c>
      <c r="L106" s="898">
        <v>37083053.141999997</v>
      </c>
      <c r="M106" s="898">
        <v>35393380.75</v>
      </c>
      <c r="N106" s="898">
        <v>36720870.075000003</v>
      </c>
      <c r="O106" s="898">
        <v>34163795.575000003</v>
      </c>
      <c r="P106" s="898">
        <v>29003821.655000001</v>
      </c>
      <c r="Q106" s="898">
        <v>37740832.211000003</v>
      </c>
      <c r="R106" s="898">
        <v>37394108.598999999</v>
      </c>
      <c r="S106" s="898">
        <v>38171928.693999998</v>
      </c>
      <c r="T106" s="898">
        <v>41031770.572999999</v>
      </c>
      <c r="U106" s="898">
        <v>31990407.908</v>
      </c>
      <c r="V106" s="898">
        <v>38073489.924000002</v>
      </c>
      <c r="W106" s="898">
        <v>20431633.072999999</v>
      </c>
      <c r="X106" s="898">
        <v>35729621.483999997</v>
      </c>
      <c r="Y106" s="898">
        <v>25011317.912999999</v>
      </c>
      <c r="Z106" s="899">
        <v>53.333333333333336</v>
      </c>
      <c r="AA106" s="147">
        <f t="shared" si="34"/>
        <v>-0.29333346001427119</v>
      </c>
      <c r="AB106" s="897"/>
      <c r="AC106" s="898">
        <v>22685.654999999999</v>
      </c>
      <c r="AD106" s="898">
        <v>28575.365000000002</v>
      </c>
      <c r="AE106" s="900">
        <v>28225.036</v>
      </c>
      <c r="AF106" s="898">
        <v>31261.585999999999</v>
      </c>
      <c r="AG106" s="898">
        <v>30513.237000000001</v>
      </c>
      <c r="AH106" s="898">
        <v>23889.201000000001</v>
      </c>
      <c r="AI106" s="898">
        <v>29965.531999999999</v>
      </c>
      <c r="AJ106" s="898">
        <v>28958.026000000002</v>
      </c>
      <c r="AK106" s="898">
        <v>6477.9830000000002</v>
      </c>
      <c r="AL106" s="898">
        <v>17856.009999999998</v>
      </c>
      <c r="AM106" s="898">
        <v>1207.7049999999999</v>
      </c>
      <c r="AN106" s="898">
        <v>1980.2550000000001</v>
      </c>
      <c r="AO106" s="898">
        <v>1458.4</v>
      </c>
      <c r="AP106" s="898">
        <v>2805.9670000000001</v>
      </c>
      <c r="AQ106" s="1075">
        <v>1980.2550000000001</v>
      </c>
      <c r="AR106" s="898">
        <v>2410.7339999999999</v>
      </c>
      <c r="AS106" s="147">
        <f t="shared" si="35"/>
        <v>-0.91458880690178745</v>
      </c>
      <c r="AT106" s="146">
        <v>2398.1680000000001</v>
      </c>
      <c r="AU106" s="147">
        <f t="shared" si="52"/>
        <v>-0.91503401448274502</v>
      </c>
      <c r="AV106" s="147"/>
      <c r="AW106" s="901">
        <f t="shared" si="53"/>
        <v>1.4603353393462006</v>
      </c>
      <c r="AX106" s="901">
        <f t="shared" si="54"/>
        <v>1.5411549254360477</v>
      </c>
      <c r="AY106" s="902">
        <f t="shared" si="55"/>
        <v>1.5949330299564559</v>
      </c>
      <c r="AZ106" s="901">
        <f t="shared" si="56"/>
        <v>1.7026604182390142</v>
      </c>
      <c r="BA106" s="901">
        <f t="shared" si="57"/>
        <v>1.7862908079410611</v>
      </c>
      <c r="BB106" s="901">
        <f t="shared" si="58"/>
        <v>1.6473140184187909</v>
      </c>
      <c r="BC106" s="901">
        <f t="shared" si="59"/>
        <v>1.5879634997166914</v>
      </c>
      <c r="BD106" s="901">
        <f t="shared" si="60"/>
        <v>1.5488015136573894</v>
      </c>
      <c r="BE106" s="901">
        <f t="shared" si="61"/>
        <v>0.33941082998084049</v>
      </c>
      <c r="BF106" s="901">
        <f t="shared" si="62"/>
        <v>0.87035045042632064</v>
      </c>
      <c r="BG106" s="901">
        <f t="shared" si="63"/>
        <v>7.5504195099555652E-2</v>
      </c>
      <c r="BH106" s="901">
        <f t="shared" si="64"/>
        <v>0.10402277300835124</v>
      </c>
      <c r="BI106" s="901">
        <f t="shared" si="65"/>
        <v>0.14275902418463524</v>
      </c>
      <c r="BJ106" s="901">
        <f t="shared" si="66"/>
        <v>0.15706670731211267</v>
      </c>
      <c r="BK106" s="901">
        <f t="shared" si="67"/>
        <v>0.1927714491803717</v>
      </c>
      <c r="BL106" s="147">
        <f t="shared" si="51"/>
        <v>-0.87913508243939575</v>
      </c>
      <c r="BM106" s="185" t="s">
        <v>324</v>
      </c>
      <c r="BN106" s="185" t="s">
        <v>560</v>
      </c>
      <c r="BO106" s="185" t="s">
        <v>734</v>
      </c>
      <c r="BP106" s="185"/>
      <c r="BR106" s="185" t="s">
        <v>784</v>
      </c>
    </row>
    <row r="107" spans="1:71" s="186" customFormat="1" ht="114.75" x14ac:dyDescent="0.2">
      <c r="A107" s="186">
        <v>104</v>
      </c>
      <c r="B107" s="896">
        <v>116</v>
      </c>
      <c r="C107" s="185"/>
      <c r="D107" s="897"/>
      <c r="E107" s="897"/>
      <c r="F107" s="897">
        <v>2</v>
      </c>
      <c r="G107" s="185"/>
      <c r="H107" s="185"/>
      <c r="I107" s="897">
        <v>2549</v>
      </c>
      <c r="J107" s="185" t="s">
        <v>168</v>
      </c>
      <c r="K107" s="898">
        <v>39198476.365000002</v>
      </c>
      <c r="L107" s="898">
        <v>25848052.004999999</v>
      </c>
      <c r="M107" s="898">
        <v>37778253.333999999</v>
      </c>
      <c r="N107" s="898">
        <v>36350828.490999997</v>
      </c>
      <c r="O107" s="898">
        <v>34228434.832000002</v>
      </c>
      <c r="P107" s="898">
        <v>34405611.866999999</v>
      </c>
      <c r="Q107" s="898">
        <v>34601222.976000004</v>
      </c>
      <c r="R107" s="898">
        <v>29306805.528999999</v>
      </c>
      <c r="S107" s="898">
        <v>38348746.101000004</v>
      </c>
      <c r="T107" s="898">
        <v>38149758.079000004</v>
      </c>
      <c r="U107" s="898">
        <v>41308582.721000001</v>
      </c>
      <c r="V107" s="898">
        <v>31248920.147999998</v>
      </c>
      <c r="W107" s="898">
        <v>34277382.078000002</v>
      </c>
      <c r="X107" s="898">
        <v>29743252.679000001</v>
      </c>
      <c r="Y107" s="898">
        <v>30039362.778000001</v>
      </c>
      <c r="Z107" s="899">
        <v>53.666666666666664</v>
      </c>
      <c r="AA107" s="147">
        <f t="shared" si="34"/>
        <v>-0.20485040659714895</v>
      </c>
      <c r="AB107" s="897"/>
      <c r="AC107" s="898">
        <v>28500.957999999999</v>
      </c>
      <c r="AD107" s="898">
        <v>19972.569</v>
      </c>
      <c r="AE107" s="900">
        <v>29710.252</v>
      </c>
      <c r="AF107" s="898">
        <v>31477.350999999999</v>
      </c>
      <c r="AG107" s="898">
        <v>30214.962</v>
      </c>
      <c r="AH107" s="898">
        <v>27810.831999999999</v>
      </c>
      <c r="AI107" s="898">
        <v>27206.984</v>
      </c>
      <c r="AJ107" s="898">
        <v>22718.654999999999</v>
      </c>
      <c r="AK107" s="898">
        <v>11657.39</v>
      </c>
      <c r="AL107" s="898">
        <v>14719.698</v>
      </c>
      <c r="AM107" s="898">
        <v>3389.4839999999999</v>
      </c>
      <c r="AN107" s="898">
        <v>1372.0029999999999</v>
      </c>
      <c r="AO107" s="898">
        <v>2191.4520000000002</v>
      </c>
      <c r="AP107" s="898">
        <v>2121.9560000000001</v>
      </c>
      <c r="AQ107" s="1075">
        <v>1372.0029999999999</v>
      </c>
      <c r="AR107" s="898">
        <v>3663.346</v>
      </c>
      <c r="AS107" s="147">
        <f t="shared" si="35"/>
        <v>-0.8766975790040421</v>
      </c>
      <c r="AT107" s="146">
        <v>2135.8440000000001</v>
      </c>
      <c r="AU107" s="147">
        <f t="shared" si="52"/>
        <v>-0.92811087566675632</v>
      </c>
      <c r="AV107" s="147"/>
      <c r="AW107" s="901">
        <f t="shared" si="53"/>
        <v>1.4541870318943453</v>
      </c>
      <c r="AX107" s="901">
        <f t="shared" si="54"/>
        <v>1.5453829167580244</v>
      </c>
      <c r="AY107" s="902">
        <f t="shared" si="55"/>
        <v>1.5728758943580439</v>
      </c>
      <c r="AZ107" s="901">
        <f t="shared" si="56"/>
        <v>1.7318642961765447</v>
      </c>
      <c r="BA107" s="901">
        <f t="shared" si="57"/>
        <v>1.7654889654347954</v>
      </c>
      <c r="BB107" s="901">
        <f t="shared" si="58"/>
        <v>1.6166451047292461</v>
      </c>
      <c r="BC107" s="901">
        <f t="shared" si="59"/>
        <v>1.5726024492759245</v>
      </c>
      <c r="BD107" s="901">
        <f t="shared" si="60"/>
        <v>1.5504013207798566</v>
      </c>
      <c r="BE107" s="901">
        <f t="shared" si="61"/>
        <v>0.60796720546208505</v>
      </c>
      <c r="BF107" s="901">
        <f t="shared" si="62"/>
        <v>0.77167975584634896</v>
      </c>
      <c r="BG107" s="901">
        <f t="shared" si="63"/>
        <v>0.16410555757348178</v>
      </c>
      <c r="BH107" s="901">
        <f t="shared" si="64"/>
        <v>8.781122634010835E-2</v>
      </c>
      <c r="BI107" s="901">
        <f t="shared" si="65"/>
        <v>0.12786577428890192</v>
      </c>
      <c r="BJ107" s="901">
        <f t="shared" si="66"/>
        <v>0.14268486522983351</v>
      </c>
      <c r="BK107" s="901">
        <f t="shared" si="67"/>
        <v>0.24390304328845042</v>
      </c>
      <c r="BL107" s="147">
        <f t="shared" si="51"/>
        <v>-0.8449317939429688</v>
      </c>
      <c r="BM107" s="185" t="s">
        <v>324</v>
      </c>
      <c r="BN107" s="185" t="s">
        <v>561</v>
      </c>
      <c r="BO107" s="185" t="s">
        <v>735</v>
      </c>
      <c r="BP107" s="185"/>
      <c r="BR107" s="185" t="s">
        <v>785</v>
      </c>
    </row>
    <row r="108" spans="1:71" s="186" customFormat="1" ht="114.75" x14ac:dyDescent="0.2">
      <c r="A108" s="186">
        <v>105</v>
      </c>
      <c r="B108" s="896">
        <v>117</v>
      </c>
      <c r="C108" s="185"/>
      <c r="D108" s="897"/>
      <c r="E108" s="897"/>
      <c r="F108" s="897">
        <v>4</v>
      </c>
      <c r="G108" s="185"/>
      <c r="H108" s="185"/>
      <c r="I108" s="897">
        <v>2713</v>
      </c>
      <c r="J108" s="185" t="s">
        <v>170</v>
      </c>
      <c r="K108" s="898">
        <v>36107074.494000003</v>
      </c>
      <c r="L108" s="898">
        <v>38106271.028999999</v>
      </c>
      <c r="M108" s="898">
        <v>37436049.207000002</v>
      </c>
      <c r="N108" s="898">
        <v>39527815.379000001</v>
      </c>
      <c r="O108" s="898">
        <v>30525659.021000002</v>
      </c>
      <c r="P108" s="898">
        <v>39985401.512999997</v>
      </c>
      <c r="Q108" s="898">
        <v>30645557.274999999</v>
      </c>
      <c r="R108" s="898">
        <v>34748910.384000003</v>
      </c>
      <c r="S108" s="898">
        <v>35960205.887000002</v>
      </c>
      <c r="T108" s="898">
        <v>37852198.737999998</v>
      </c>
      <c r="U108" s="898">
        <v>34368836.156000003</v>
      </c>
      <c r="V108" s="898">
        <v>33704917.023999996</v>
      </c>
      <c r="W108" s="898">
        <v>33673182.251000002</v>
      </c>
      <c r="X108" s="898">
        <v>35092561.365999997</v>
      </c>
      <c r="Y108" s="898">
        <v>25516895.734999999</v>
      </c>
      <c r="Z108" s="899">
        <v>56</v>
      </c>
      <c r="AA108" s="147">
        <f t="shared" si="34"/>
        <v>-0.3183870553779295</v>
      </c>
      <c r="AB108" s="897"/>
      <c r="AC108" s="898">
        <v>25424.724999999999</v>
      </c>
      <c r="AD108" s="898">
        <v>27647.273000000001</v>
      </c>
      <c r="AE108" s="900">
        <v>27777.828000000001</v>
      </c>
      <c r="AF108" s="898">
        <v>32030.074000000001</v>
      </c>
      <c r="AG108" s="898">
        <v>25301.243999999999</v>
      </c>
      <c r="AH108" s="898">
        <v>29983.859</v>
      </c>
      <c r="AI108" s="898">
        <v>23294.157999999999</v>
      </c>
      <c r="AJ108" s="898">
        <v>27609.773000000001</v>
      </c>
      <c r="AK108" s="898">
        <v>7166.2550000000001</v>
      </c>
      <c r="AL108" s="898">
        <v>19002.258999999998</v>
      </c>
      <c r="AM108" s="898">
        <v>2336.6060000000002</v>
      </c>
      <c r="AN108" s="898">
        <v>3155.0970000000002</v>
      </c>
      <c r="AO108" s="898">
        <v>2272.5749999999998</v>
      </c>
      <c r="AP108" s="898">
        <v>2958.748</v>
      </c>
      <c r="AQ108" s="1075">
        <v>3155.0970000000002</v>
      </c>
      <c r="AR108" s="898">
        <v>2395</v>
      </c>
      <c r="AS108" s="147">
        <f t="shared" si="35"/>
        <v>-0.91378015588547812</v>
      </c>
      <c r="AT108" s="146">
        <v>2634.9720000000002</v>
      </c>
      <c r="AU108" s="147">
        <f t="shared" si="52"/>
        <v>-0.90514117950474737</v>
      </c>
      <c r="AV108" s="147"/>
      <c r="AW108" s="901">
        <f t="shared" si="53"/>
        <v>1.4082960392830988</v>
      </c>
      <c r="AX108" s="901">
        <f t="shared" si="54"/>
        <v>1.4510615840085537</v>
      </c>
      <c r="AY108" s="902">
        <f t="shared" si="55"/>
        <v>1.4840149315118405</v>
      </c>
      <c r="AZ108" s="901">
        <f t="shared" si="56"/>
        <v>1.6206346691761095</v>
      </c>
      <c r="BA108" s="901">
        <f t="shared" si="57"/>
        <v>1.6577033755499997</v>
      </c>
      <c r="BB108" s="901">
        <f t="shared" si="58"/>
        <v>1.4997402984812691</v>
      </c>
      <c r="BC108" s="901">
        <f t="shared" si="59"/>
        <v>1.5202306677583497</v>
      </c>
      <c r="BD108" s="901">
        <f t="shared" si="60"/>
        <v>1.5891015110915714</v>
      </c>
      <c r="BE108" s="901">
        <f t="shared" si="61"/>
        <v>0.39856584929012756</v>
      </c>
      <c r="BF108" s="901">
        <f t="shared" si="62"/>
        <v>1.0040240532143008</v>
      </c>
      <c r="BG108" s="901">
        <f t="shared" si="63"/>
        <v>0.13597236690786707</v>
      </c>
      <c r="BH108" s="901">
        <f t="shared" si="64"/>
        <v>0.18721879645948244</v>
      </c>
      <c r="BI108" s="901">
        <f t="shared" si="65"/>
        <v>0.13497833279077809</v>
      </c>
      <c r="BJ108" s="901">
        <f t="shared" si="66"/>
        <v>0.16862536587976912</v>
      </c>
      <c r="BK108" s="901">
        <f t="shared" si="67"/>
        <v>0.18771875896447088</v>
      </c>
      <c r="BL108" s="147">
        <f t="shared" si="51"/>
        <v>-0.8735061521428007</v>
      </c>
      <c r="BM108" s="185" t="s">
        <v>324</v>
      </c>
      <c r="BN108" s="185" t="s">
        <v>562</v>
      </c>
      <c r="BO108" s="185" t="s">
        <v>736</v>
      </c>
      <c r="BP108" s="185"/>
      <c r="BR108" s="185" t="s">
        <v>786</v>
      </c>
    </row>
    <row r="109" spans="1:71" s="869" customFormat="1" ht="178.5" x14ac:dyDescent="0.2">
      <c r="A109" s="869">
        <v>106</v>
      </c>
      <c r="B109" s="870">
        <v>118</v>
      </c>
      <c r="C109" s="871"/>
      <c r="D109" s="872"/>
      <c r="E109" s="872">
        <v>2864</v>
      </c>
      <c r="F109" s="872" t="s">
        <v>416</v>
      </c>
      <c r="G109" s="871" t="s">
        <v>172</v>
      </c>
      <c r="H109" s="871" t="s">
        <v>9</v>
      </c>
      <c r="I109" s="872">
        <v>2554</v>
      </c>
      <c r="J109" s="871" t="s">
        <v>171</v>
      </c>
      <c r="K109" s="874">
        <v>20555170.357000001</v>
      </c>
      <c r="L109" s="874">
        <v>20790677.798</v>
      </c>
      <c r="M109" s="874">
        <v>21208478.891000003</v>
      </c>
      <c r="N109" s="874">
        <v>17384873.853</v>
      </c>
      <c r="O109" s="874">
        <v>16351747.337000001</v>
      </c>
      <c r="P109" s="874">
        <v>24031260.695</v>
      </c>
      <c r="Q109" s="874">
        <v>19008415.800000001</v>
      </c>
      <c r="R109" s="874">
        <v>19865843.446999997</v>
      </c>
      <c r="S109" s="874">
        <v>16508165.206</v>
      </c>
      <c r="T109" s="874">
        <v>6532940.9510000004</v>
      </c>
      <c r="U109" s="874">
        <v>12278899.291999999</v>
      </c>
      <c r="V109" s="874">
        <v>0</v>
      </c>
      <c r="W109" s="874">
        <v>0</v>
      </c>
      <c r="X109" s="874">
        <v>0</v>
      </c>
      <c r="Y109" s="874">
        <v>0</v>
      </c>
      <c r="Z109" s="875">
        <v>53.833333333333336</v>
      </c>
      <c r="AA109" s="868">
        <f t="shared" si="34"/>
        <v>-1</v>
      </c>
      <c r="AB109" s="872"/>
      <c r="AC109" s="874">
        <v>47344.206000000006</v>
      </c>
      <c r="AD109" s="874">
        <v>50656.546000000002</v>
      </c>
      <c r="AE109" s="876">
        <v>35453.659</v>
      </c>
      <c r="AF109" s="874">
        <v>29929.788999999997</v>
      </c>
      <c r="AG109" s="874">
        <v>26774.455000000002</v>
      </c>
      <c r="AH109" s="874">
        <v>37598.267999999996</v>
      </c>
      <c r="AI109" s="874">
        <v>17295.353000000003</v>
      </c>
      <c r="AJ109" s="874">
        <v>22508.531999999999</v>
      </c>
      <c r="AK109" s="874">
        <v>15126.063</v>
      </c>
      <c r="AL109" s="874">
        <v>5988.0330000000004</v>
      </c>
      <c r="AM109" s="874">
        <v>12719.093000000001</v>
      </c>
      <c r="AN109" s="874">
        <v>0</v>
      </c>
      <c r="AO109" s="874">
        <v>0</v>
      </c>
      <c r="AP109" s="874">
        <v>0</v>
      </c>
      <c r="AQ109" s="1088"/>
      <c r="AR109" s="874">
        <v>0</v>
      </c>
      <c r="AS109" s="868">
        <f t="shared" si="35"/>
        <v>-1</v>
      </c>
      <c r="AT109" s="867">
        <v>0</v>
      </c>
      <c r="AU109" s="868">
        <f t="shared" si="52"/>
        <v>-1</v>
      </c>
      <c r="AV109" s="868"/>
      <c r="AW109" s="877">
        <f t="shared" si="53"/>
        <v>4.6065496104124559</v>
      </c>
      <c r="AX109" s="877">
        <f t="shared" si="54"/>
        <v>4.8730057280646237</v>
      </c>
      <c r="AY109" s="878">
        <f t="shared" si="55"/>
        <v>3.3433476471568229</v>
      </c>
      <c r="AZ109" s="877">
        <f t="shared" si="56"/>
        <v>3.443198869669704</v>
      </c>
      <c r="BA109" s="877">
        <f t="shared" si="57"/>
        <v>3.2748127093935659</v>
      </c>
      <c r="BB109" s="877">
        <f t="shared" si="58"/>
        <v>3.129113239391788</v>
      </c>
      <c r="BC109" s="877">
        <f t="shared" si="59"/>
        <v>1.8197574360720794</v>
      </c>
      <c r="BD109" s="877">
        <f t="shared" si="60"/>
        <v>2.266053496298853</v>
      </c>
      <c r="BE109" s="877">
        <f t="shared" si="61"/>
        <v>1.8325553217146546</v>
      </c>
      <c r="BF109" s="877">
        <f t="shared" si="62"/>
        <v>1.833181424694619</v>
      </c>
      <c r="BG109" s="877">
        <f t="shared" si="63"/>
        <v>2.0716992130209584</v>
      </c>
      <c r="BH109" s="877">
        <f t="shared" si="64"/>
        <v>0</v>
      </c>
      <c r="BI109" s="877">
        <f t="shared" si="65"/>
        <v>0</v>
      </c>
      <c r="BJ109" s="877">
        <f t="shared" si="66"/>
        <v>0</v>
      </c>
      <c r="BK109" s="877">
        <f t="shared" si="67"/>
        <v>0</v>
      </c>
      <c r="BL109" s="868">
        <f t="shared" si="51"/>
        <v>-1</v>
      </c>
      <c r="BM109" s="871" t="s">
        <v>323</v>
      </c>
      <c r="BN109" s="871" t="s">
        <v>315</v>
      </c>
      <c r="BO109" s="871" t="s">
        <v>737</v>
      </c>
      <c r="BP109" s="871"/>
      <c r="BR109" s="871" t="s">
        <v>793</v>
      </c>
    </row>
    <row r="110" spans="1:71" s="186" customFormat="1" ht="102" x14ac:dyDescent="0.2">
      <c r="A110" s="186">
        <v>107</v>
      </c>
      <c r="B110" s="896">
        <v>119</v>
      </c>
      <c r="C110" s="185"/>
      <c r="D110" s="897"/>
      <c r="E110" s="897">
        <v>2866</v>
      </c>
      <c r="F110" s="897">
        <v>7</v>
      </c>
      <c r="G110" s="185" t="s">
        <v>174</v>
      </c>
      <c r="H110" s="185" t="s">
        <v>9</v>
      </c>
      <c r="I110" s="897">
        <v>1507</v>
      </c>
      <c r="J110" s="185" t="s">
        <v>175</v>
      </c>
      <c r="K110" s="898">
        <v>28034291.25</v>
      </c>
      <c r="L110" s="898">
        <v>38995345.225000001</v>
      </c>
      <c r="M110" s="898">
        <v>35822429.125</v>
      </c>
      <c r="N110" s="898">
        <v>44990602.975000001</v>
      </c>
      <c r="O110" s="898">
        <v>43231508.674999997</v>
      </c>
      <c r="P110" s="898">
        <v>49439404.725000001</v>
      </c>
      <c r="Q110" s="898">
        <v>45614012.524999999</v>
      </c>
      <c r="R110" s="898">
        <v>37346424.674999997</v>
      </c>
      <c r="S110" s="898">
        <v>42459823.737000003</v>
      </c>
      <c r="T110" s="898">
        <v>36317642.822999999</v>
      </c>
      <c r="U110" s="898">
        <v>32809432.357999999</v>
      </c>
      <c r="V110" s="898">
        <v>38972949.800999999</v>
      </c>
      <c r="W110" s="898">
        <v>28246520.605999999</v>
      </c>
      <c r="X110" s="898">
        <v>32013507.02</v>
      </c>
      <c r="Y110" s="898">
        <v>32639769.853</v>
      </c>
      <c r="Z110" s="899">
        <v>35.5</v>
      </c>
      <c r="AA110" s="147">
        <f t="shared" si="34"/>
        <v>-8.8845434263944548E-2</v>
      </c>
      <c r="AB110" s="897"/>
      <c r="AC110" s="898">
        <v>24091.616000000002</v>
      </c>
      <c r="AD110" s="898">
        <v>33722.385999999999</v>
      </c>
      <c r="AE110" s="900">
        <v>33994.824999999997</v>
      </c>
      <c r="AF110" s="898">
        <v>44844.733999999997</v>
      </c>
      <c r="AG110" s="898">
        <v>38163.777000000002</v>
      </c>
      <c r="AH110" s="898">
        <v>33561.434000000001</v>
      </c>
      <c r="AI110" s="898">
        <v>25739.325000000001</v>
      </c>
      <c r="AJ110" s="898">
        <v>26252.882000000001</v>
      </c>
      <c r="AK110" s="898">
        <v>29630.523000000001</v>
      </c>
      <c r="AL110" s="898">
        <v>36152.889000000003</v>
      </c>
      <c r="AM110" s="898">
        <v>5403.91</v>
      </c>
      <c r="AN110" s="898">
        <v>1541.075</v>
      </c>
      <c r="AO110" s="898">
        <v>1286.9570000000001</v>
      </c>
      <c r="AP110" s="898">
        <v>1394.125</v>
      </c>
      <c r="AQ110" s="1075">
        <v>1541.075</v>
      </c>
      <c r="AR110" s="898">
        <v>1377.261</v>
      </c>
      <c r="AS110" s="147">
        <f t="shared" si="35"/>
        <v>-0.95948615708420326</v>
      </c>
      <c r="AT110" s="146">
        <v>1328.654</v>
      </c>
      <c r="AU110" s="147">
        <f t="shared" si="52"/>
        <v>-0.96091599236060199</v>
      </c>
      <c r="AV110" s="147"/>
      <c r="AW110" s="901">
        <f t="shared" si="53"/>
        <v>1.7187248134906925</v>
      </c>
      <c r="AX110" s="901">
        <f t="shared" si="54"/>
        <v>1.7295595566816782</v>
      </c>
      <c r="AY110" s="902">
        <f t="shared" si="55"/>
        <v>1.8979631381991044</v>
      </c>
      <c r="AZ110" s="901">
        <f t="shared" si="56"/>
        <v>1.9935155803499207</v>
      </c>
      <c r="BA110" s="901">
        <f t="shared" si="57"/>
        <v>1.7655537902645264</v>
      </c>
      <c r="BB110" s="901">
        <f t="shared" si="58"/>
        <v>1.3576795346416866</v>
      </c>
      <c r="BC110" s="901">
        <f t="shared" si="59"/>
        <v>1.1285709620872693</v>
      </c>
      <c r="BD110" s="901">
        <f t="shared" si="60"/>
        <v>1.4059113946494532</v>
      </c>
      <c r="BE110" s="901">
        <f t="shared" si="61"/>
        <v>1.3956969385240101</v>
      </c>
      <c r="BF110" s="901">
        <f t="shared" si="62"/>
        <v>1.990927064082713</v>
      </c>
      <c r="BG110" s="901">
        <f t="shared" si="63"/>
        <v>0.32941197769197933</v>
      </c>
      <c r="BH110" s="901">
        <f t="shared" si="64"/>
        <v>7.90843396698937E-2</v>
      </c>
      <c r="BI110" s="901">
        <f t="shared" si="65"/>
        <v>9.1123223136135953E-2</v>
      </c>
      <c r="BJ110" s="901">
        <f t="shared" si="66"/>
        <v>8.7096049747316939E-2</v>
      </c>
      <c r="BK110" s="901">
        <f t="shared" si="67"/>
        <v>8.4391587698245521E-2</v>
      </c>
      <c r="BL110" s="147">
        <f t="shared" si="51"/>
        <v>-0.95553570772806418</v>
      </c>
      <c r="BM110" s="185" t="s">
        <v>320</v>
      </c>
      <c r="BN110" s="185" t="s">
        <v>454</v>
      </c>
      <c r="BO110" s="185" t="s">
        <v>738</v>
      </c>
      <c r="BP110" s="185"/>
      <c r="BR110" s="185" t="s">
        <v>779</v>
      </c>
    </row>
    <row r="111" spans="1:71" s="186" customFormat="1" ht="114.75" x14ac:dyDescent="0.2">
      <c r="A111" s="186">
        <v>108</v>
      </c>
      <c r="B111" s="896">
        <v>120</v>
      </c>
      <c r="C111" s="185"/>
      <c r="D111" s="897"/>
      <c r="E111" s="897"/>
      <c r="F111" s="897">
        <v>5</v>
      </c>
      <c r="G111" s="185"/>
      <c r="H111" s="185"/>
      <c r="I111" s="897">
        <v>2872</v>
      </c>
      <c r="J111" s="185" t="s">
        <v>173</v>
      </c>
      <c r="K111" s="898">
        <v>20641198.300000001</v>
      </c>
      <c r="L111" s="898">
        <v>16593050.574999999</v>
      </c>
      <c r="M111" s="898">
        <v>21110259.774999999</v>
      </c>
      <c r="N111" s="898">
        <v>21526832.925000001</v>
      </c>
      <c r="O111" s="898">
        <v>14946780.4</v>
      </c>
      <c r="P111" s="898">
        <v>19514681.675000001</v>
      </c>
      <c r="Q111" s="898">
        <v>18902198.925000001</v>
      </c>
      <c r="R111" s="898">
        <v>21087798.75</v>
      </c>
      <c r="S111" s="898">
        <v>17737972.962000001</v>
      </c>
      <c r="T111" s="898">
        <v>9809040.6620000005</v>
      </c>
      <c r="U111" s="898">
        <v>16659538.759</v>
      </c>
      <c r="V111" s="898">
        <v>11562074.768999999</v>
      </c>
      <c r="W111" s="898">
        <v>5693017.7529999996</v>
      </c>
      <c r="X111" s="898">
        <v>14333583.507999999</v>
      </c>
      <c r="Y111" s="898">
        <v>13190807.772</v>
      </c>
      <c r="Z111" s="899">
        <v>67.5</v>
      </c>
      <c r="AA111" s="147">
        <f t="shared" si="34"/>
        <v>-0.37514706533259606</v>
      </c>
      <c r="AB111" s="897"/>
      <c r="AC111" s="898">
        <v>21290.593000000001</v>
      </c>
      <c r="AD111" s="898">
        <v>14863.06</v>
      </c>
      <c r="AE111" s="900">
        <v>19990.175999999999</v>
      </c>
      <c r="AF111" s="898">
        <v>22337.41</v>
      </c>
      <c r="AG111" s="898">
        <v>14245.706</v>
      </c>
      <c r="AH111" s="898">
        <v>13520.204</v>
      </c>
      <c r="AI111" s="898">
        <v>10021.272999999999</v>
      </c>
      <c r="AJ111" s="898">
        <v>13736.474</v>
      </c>
      <c r="AK111" s="898">
        <v>12209</v>
      </c>
      <c r="AL111" s="898">
        <v>6695.1869999999999</v>
      </c>
      <c r="AM111" s="898">
        <v>947.49099999999999</v>
      </c>
      <c r="AN111" s="898">
        <v>429.86</v>
      </c>
      <c r="AO111" s="898">
        <v>260.90499999999997</v>
      </c>
      <c r="AP111" s="898">
        <v>631.30399999999997</v>
      </c>
      <c r="AQ111" s="1075">
        <v>429.86</v>
      </c>
      <c r="AR111" s="898">
        <v>581.98699999999997</v>
      </c>
      <c r="AS111" s="147">
        <f t="shared" si="35"/>
        <v>-0.97088634937481288</v>
      </c>
      <c r="AT111" s="146">
        <v>360.87099999999998</v>
      </c>
      <c r="AU111" s="147">
        <f t="shared" si="52"/>
        <v>-0.98194758265259896</v>
      </c>
      <c r="AV111" s="147"/>
      <c r="AW111" s="901">
        <f t="shared" si="53"/>
        <v>2.0629221899389436</v>
      </c>
      <c r="AX111" s="901">
        <f t="shared" si="54"/>
        <v>1.7914801058213494</v>
      </c>
      <c r="AY111" s="902">
        <f t="shared" si="55"/>
        <v>1.8938825209222232</v>
      </c>
      <c r="AZ111" s="901">
        <f t="shared" si="56"/>
        <v>2.0753085303187953</v>
      </c>
      <c r="BA111" s="901">
        <f t="shared" si="57"/>
        <v>1.9061905800128032</v>
      </c>
      <c r="BB111" s="901">
        <f t="shared" si="58"/>
        <v>1.3856443292457652</v>
      </c>
      <c r="BC111" s="901">
        <f t="shared" si="59"/>
        <v>1.06032880510488</v>
      </c>
      <c r="BD111" s="901">
        <f t="shared" si="60"/>
        <v>1.3027887986649151</v>
      </c>
      <c r="BE111" s="901">
        <f t="shared" si="61"/>
        <v>1.3765947243414227</v>
      </c>
      <c r="BF111" s="901">
        <f t="shared" si="62"/>
        <v>1.3651053616154334</v>
      </c>
      <c r="BG111" s="901">
        <f t="shared" si="63"/>
        <v>0.11374756692926279</v>
      </c>
      <c r="BH111" s="901">
        <f t="shared" si="64"/>
        <v>7.4356896766059999E-2</v>
      </c>
      <c r="BI111" s="901">
        <f t="shared" si="65"/>
        <v>9.1657890883095575E-2</v>
      </c>
      <c r="BJ111" s="901">
        <f t="shared" si="66"/>
        <v>8.8087392751107982E-2</v>
      </c>
      <c r="BK111" s="901">
        <f t="shared" si="67"/>
        <v>8.8241298040197078E-2</v>
      </c>
      <c r="BL111" s="147">
        <f t="shared" si="51"/>
        <v>-0.95340719550163644</v>
      </c>
      <c r="BM111" s="185"/>
      <c r="BN111" s="185" t="s">
        <v>453</v>
      </c>
      <c r="BO111" s="185" t="s">
        <v>739</v>
      </c>
      <c r="BP111" s="185"/>
      <c r="BR111" s="185" t="s">
        <v>779</v>
      </c>
    </row>
    <row r="112" spans="1:71" s="186" customFormat="1" ht="114.75" x14ac:dyDescent="0.2">
      <c r="A112" s="186">
        <v>109</v>
      </c>
      <c r="B112" s="896">
        <v>121</v>
      </c>
      <c r="C112" s="185"/>
      <c r="D112" s="897"/>
      <c r="E112" s="897"/>
      <c r="F112" s="897" t="s">
        <v>355</v>
      </c>
      <c r="G112" s="185"/>
      <c r="H112" s="185"/>
      <c r="I112" s="897">
        <v>3136</v>
      </c>
      <c r="J112" s="185" t="s">
        <v>177</v>
      </c>
      <c r="K112" s="898">
        <v>24000519.375</v>
      </c>
      <c r="L112" s="898">
        <v>21069827.550000001</v>
      </c>
      <c r="M112" s="898">
        <v>28262163.298999999</v>
      </c>
      <c r="N112" s="898">
        <v>23010120.899999999</v>
      </c>
      <c r="O112" s="898">
        <v>16804708.550000001</v>
      </c>
      <c r="P112" s="898">
        <v>19531900.574999999</v>
      </c>
      <c r="Q112" s="898">
        <v>21720031.199999999</v>
      </c>
      <c r="R112" s="898">
        <v>24132941.699999999</v>
      </c>
      <c r="S112" s="898">
        <v>18368932.793000001</v>
      </c>
      <c r="T112" s="898">
        <v>8773874.1150000002</v>
      </c>
      <c r="U112" s="898">
        <v>19403016.027000003</v>
      </c>
      <c r="V112" s="898">
        <v>18007004.989</v>
      </c>
      <c r="W112" s="898">
        <v>13719974.935000001</v>
      </c>
      <c r="X112" s="898">
        <v>18903824.221999999</v>
      </c>
      <c r="Y112" s="898">
        <v>18037398.384</v>
      </c>
      <c r="Z112" s="899">
        <v>70.333333333333329</v>
      </c>
      <c r="AA112" s="147">
        <f t="shared" si="34"/>
        <v>-0.36178281212329499</v>
      </c>
      <c r="AB112" s="897"/>
      <c r="AC112" s="898">
        <v>24231.587</v>
      </c>
      <c r="AD112" s="898">
        <v>18859.868000000002</v>
      </c>
      <c r="AE112" s="900">
        <v>26425.398999999998</v>
      </c>
      <c r="AF112" s="898">
        <v>23569.432000000001</v>
      </c>
      <c r="AG112" s="898">
        <v>15885.689</v>
      </c>
      <c r="AH112" s="898">
        <v>13536.85</v>
      </c>
      <c r="AI112" s="898">
        <v>11585.236000000001</v>
      </c>
      <c r="AJ112" s="898">
        <v>15281.733</v>
      </c>
      <c r="AK112" s="898">
        <v>12864.287</v>
      </c>
      <c r="AL112" s="898">
        <v>5756.53</v>
      </c>
      <c r="AM112" s="898">
        <v>1525.761</v>
      </c>
      <c r="AN112" s="898">
        <v>800.29700000000003</v>
      </c>
      <c r="AO112" s="898">
        <v>610.49800000000005</v>
      </c>
      <c r="AP112" s="898">
        <v>2544.8980000000001</v>
      </c>
      <c r="AQ112" s="1075">
        <f>SUM(389.949+410.348)</f>
        <v>800.29700000000003</v>
      </c>
      <c r="AR112" s="898">
        <v>3527.665</v>
      </c>
      <c r="AS112" s="147">
        <f t="shared" si="35"/>
        <v>-0.86650475930372894</v>
      </c>
      <c r="AT112" s="146">
        <v>2326.4609999999998</v>
      </c>
      <c r="AU112" s="147">
        <f t="shared" si="52"/>
        <v>-0.91196117795610199</v>
      </c>
      <c r="AV112" s="147"/>
      <c r="AW112" s="901">
        <f t="shared" si="53"/>
        <v>2.0192552187216992</v>
      </c>
      <c r="AX112" s="901">
        <f t="shared" si="54"/>
        <v>1.7902251886252389</v>
      </c>
      <c r="AY112" s="902">
        <f t="shared" si="55"/>
        <v>1.8700195537356481</v>
      </c>
      <c r="AZ112" s="901">
        <f t="shared" si="56"/>
        <v>2.0486143556073189</v>
      </c>
      <c r="BA112" s="901">
        <f t="shared" si="57"/>
        <v>1.8906235657386632</v>
      </c>
      <c r="BB112" s="901">
        <f t="shared" si="58"/>
        <v>1.3861272688769051</v>
      </c>
      <c r="BC112" s="901">
        <f t="shared" si="59"/>
        <v>1.0667789464317161</v>
      </c>
      <c r="BD112" s="901">
        <f t="shared" si="60"/>
        <v>1.2664625133536871</v>
      </c>
      <c r="BE112" s="901">
        <f t="shared" si="61"/>
        <v>1.4006569837200666</v>
      </c>
      <c r="BF112" s="901">
        <f t="shared" si="62"/>
        <v>1.3121979924828224</v>
      </c>
      <c r="BG112" s="901">
        <f t="shared" si="63"/>
        <v>0.15727049834694237</v>
      </c>
      <c r="BH112" s="901">
        <f t="shared" si="64"/>
        <v>8.888729697013803E-2</v>
      </c>
      <c r="BI112" s="901">
        <f t="shared" si="65"/>
        <v>8.8994040133791252E-2</v>
      </c>
      <c r="BJ112" s="901">
        <f t="shared" si="66"/>
        <v>0.2692468963013615</v>
      </c>
      <c r="BK112" s="901">
        <f t="shared" si="67"/>
        <v>0.39115008992973188</v>
      </c>
      <c r="BL112" s="147">
        <f t="shared" si="51"/>
        <v>-0.79083101609908302</v>
      </c>
      <c r="BM112" s="185"/>
      <c r="BN112" s="185" t="s">
        <v>563</v>
      </c>
      <c r="BO112" s="185" t="s">
        <v>740</v>
      </c>
      <c r="BP112" s="185"/>
      <c r="BR112" s="185" t="s">
        <v>779</v>
      </c>
    </row>
    <row r="113" spans="1:71" s="186" customFormat="1" ht="102" x14ac:dyDescent="0.2">
      <c r="A113" s="186">
        <v>110</v>
      </c>
      <c r="B113" s="896">
        <v>122</v>
      </c>
      <c r="C113" s="185"/>
      <c r="D113" s="897"/>
      <c r="E113" s="897"/>
      <c r="F113" s="897">
        <v>6</v>
      </c>
      <c r="G113" s="185"/>
      <c r="H113" s="185"/>
      <c r="I113" s="897">
        <v>3140</v>
      </c>
      <c r="J113" s="185" t="s">
        <v>178</v>
      </c>
      <c r="K113" s="898">
        <v>32618265</v>
      </c>
      <c r="L113" s="898">
        <v>36195127.799999997</v>
      </c>
      <c r="M113" s="898">
        <v>43706301.700000003</v>
      </c>
      <c r="N113" s="898">
        <v>44638952.875</v>
      </c>
      <c r="O113" s="898">
        <v>42442798.049999997</v>
      </c>
      <c r="P113" s="898">
        <v>35901517.225000001</v>
      </c>
      <c r="Q113" s="898">
        <v>43024604.600000001</v>
      </c>
      <c r="R113" s="898">
        <v>45330021.600000001</v>
      </c>
      <c r="S113" s="898">
        <v>39746359.148999996</v>
      </c>
      <c r="T113" s="898">
        <v>21171993.844999999</v>
      </c>
      <c r="U113" s="898">
        <v>33014943.984999999</v>
      </c>
      <c r="V113" s="898">
        <v>15933765.466</v>
      </c>
      <c r="W113" s="898">
        <v>30969189.066</v>
      </c>
      <c r="X113" s="898">
        <v>39141748.913000003</v>
      </c>
      <c r="Y113" s="898">
        <v>37275494.175999999</v>
      </c>
      <c r="Z113" s="899">
        <v>71.5</v>
      </c>
      <c r="AA113" s="147">
        <f t="shared" si="34"/>
        <v>-0.14713684923837891</v>
      </c>
      <c r="AB113" s="897"/>
      <c r="AC113" s="898">
        <v>25712.955000000002</v>
      </c>
      <c r="AD113" s="898">
        <v>31381.953000000001</v>
      </c>
      <c r="AE113" s="900">
        <v>39937.497000000003</v>
      </c>
      <c r="AF113" s="898">
        <v>44223.82</v>
      </c>
      <c r="AG113" s="898">
        <v>38785.945</v>
      </c>
      <c r="AH113" s="898">
        <v>28009.978999999999</v>
      </c>
      <c r="AI113" s="898">
        <v>26028.297999999999</v>
      </c>
      <c r="AJ113" s="898">
        <v>31452.844000000001</v>
      </c>
      <c r="AK113" s="898">
        <v>31584.393</v>
      </c>
      <c r="AL113" s="898">
        <v>19403.866000000002</v>
      </c>
      <c r="AM113" s="898">
        <v>974.51700000000005</v>
      </c>
      <c r="AN113" s="898">
        <v>709.51</v>
      </c>
      <c r="AO113" s="898">
        <v>1415.538</v>
      </c>
      <c r="AP113" s="898">
        <v>1722.761</v>
      </c>
      <c r="AQ113" s="1075">
        <v>709.51</v>
      </c>
      <c r="AR113" s="898">
        <v>1643.64</v>
      </c>
      <c r="AS113" s="147">
        <f t="shared" si="35"/>
        <v>-0.95884469174420217</v>
      </c>
      <c r="AT113" s="146">
        <v>1154.5889999999999</v>
      </c>
      <c r="AU113" s="147">
        <f t="shared" si="52"/>
        <v>-0.97109010111474936</v>
      </c>
      <c r="AV113" s="147"/>
      <c r="AW113" s="901">
        <f t="shared" si="53"/>
        <v>1.5765985713832418</v>
      </c>
      <c r="AX113" s="901">
        <f t="shared" si="54"/>
        <v>1.734042944862872</v>
      </c>
      <c r="AY113" s="902">
        <f t="shared" si="55"/>
        <v>1.8275395284703302</v>
      </c>
      <c r="AZ113" s="901">
        <f t="shared" si="56"/>
        <v>1.9814004205626206</v>
      </c>
      <c r="BA113" s="901">
        <f t="shared" si="57"/>
        <v>1.8276808684624413</v>
      </c>
      <c r="BB113" s="901">
        <f t="shared" si="58"/>
        <v>1.5603785669813011</v>
      </c>
      <c r="BC113" s="901">
        <f t="shared" si="59"/>
        <v>1.2099261918609241</v>
      </c>
      <c r="BD113" s="901">
        <f t="shared" si="60"/>
        <v>1.3877268481160396</v>
      </c>
      <c r="BE113" s="901">
        <f t="shared" si="61"/>
        <v>1.5892974187445621</v>
      </c>
      <c r="BF113" s="901">
        <f t="shared" si="62"/>
        <v>1.8329748385584799</v>
      </c>
      <c r="BG113" s="901">
        <f t="shared" si="63"/>
        <v>5.9034902524309103E-2</v>
      </c>
      <c r="BH113" s="901">
        <f t="shared" si="64"/>
        <v>8.9057417283312734E-2</v>
      </c>
      <c r="BI113" s="901">
        <f t="shared" si="65"/>
        <v>9.1415890612006376E-2</v>
      </c>
      <c r="BJ113" s="901">
        <f t="shared" si="66"/>
        <v>8.8026776924514272E-2</v>
      </c>
      <c r="BK113" s="901">
        <f t="shared" si="67"/>
        <v>8.818877046884413E-2</v>
      </c>
      <c r="BL113" s="147">
        <f t="shared" si="51"/>
        <v>-0.95174453460787289</v>
      </c>
      <c r="BM113" s="185" t="s">
        <v>320</v>
      </c>
      <c r="BN113" s="185" t="s">
        <v>453</v>
      </c>
      <c r="BO113" s="185" t="s">
        <v>741</v>
      </c>
      <c r="BP113" s="185"/>
      <c r="BR113" s="185" t="s">
        <v>779</v>
      </c>
    </row>
    <row r="114" spans="1:71" s="186" customFormat="1" ht="102" x14ac:dyDescent="0.2">
      <c r="A114" s="186">
        <v>111</v>
      </c>
      <c r="B114" s="896">
        <v>123</v>
      </c>
      <c r="C114" s="185"/>
      <c r="D114" s="897"/>
      <c r="E114" s="897"/>
      <c r="F114" s="897" t="s">
        <v>351</v>
      </c>
      <c r="G114" s="185"/>
      <c r="H114" s="185"/>
      <c r="I114" s="897">
        <v>3797</v>
      </c>
      <c r="J114" s="185" t="s">
        <v>176</v>
      </c>
      <c r="K114" s="898">
        <v>25333720.300000001</v>
      </c>
      <c r="L114" s="898">
        <v>18506237.75</v>
      </c>
      <c r="M114" s="898">
        <v>25632654.899999999</v>
      </c>
      <c r="N114" s="898">
        <v>28548215.399</v>
      </c>
      <c r="O114" s="898">
        <v>20938494.800000001</v>
      </c>
      <c r="P114" s="898">
        <v>25722703.800000001</v>
      </c>
      <c r="Q114" s="898">
        <v>24362464.225000001</v>
      </c>
      <c r="R114" s="898">
        <v>24902961.649999999</v>
      </c>
      <c r="S114" s="898">
        <v>23994237.299999997</v>
      </c>
      <c r="T114" s="898">
        <v>8752859.4350000005</v>
      </c>
      <c r="U114" s="898">
        <v>22095252.078000002</v>
      </c>
      <c r="V114" s="898">
        <v>15377316.140999999</v>
      </c>
      <c r="W114" s="898">
        <v>10709714.030000001</v>
      </c>
      <c r="X114" s="898">
        <v>17640516.262000002</v>
      </c>
      <c r="Y114" s="898">
        <v>16222373.052999999</v>
      </c>
      <c r="Z114" s="899">
        <v>77</v>
      </c>
      <c r="AA114" s="147">
        <f t="shared" si="34"/>
        <v>-0.36712084189921346</v>
      </c>
      <c r="AB114" s="897"/>
      <c r="AC114" s="898">
        <v>25292.079000000002</v>
      </c>
      <c r="AD114" s="898">
        <v>16652.05</v>
      </c>
      <c r="AE114" s="900">
        <v>24765.883000000002</v>
      </c>
      <c r="AF114" s="898">
        <v>29422.382000000001</v>
      </c>
      <c r="AG114" s="898">
        <v>20032.763999999999</v>
      </c>
      <c r="AH114" s="898">
        <v>17937.654999999999</v>
      </c>
      <c r="AI114" s="898">
        <v>13017.594000000001</v>
      </c>
      <c r="AJ114" s="898">
        <v>15064.824000000001</v>
      </c>
      <c r="AK114" s="898">
        <v>16330.689</v>
      </c>
      <c r="AL114" s="898">
        <v>5605.9349999999995</v>
      </c>
      <c r="AM114" s="898">
        <v>3909.4809999999998</v>
      </c>
      <c r="AN114" s="898">
        <v>721.702</v>
      </c>
      <c r="AO114" s="898">
        <v>490.36799999999999</v>
      </c>
      <c r="AP114" s="898">
        <v>2374.451</v>
      </c>
      <c r="AQ114" s="1075">
        <f>SUM(373.388+348.314)</f>
        <v>721.702</v>
      </c>
      <c r="AR114" s="898">
        <v>3131.797</v>
      </c>
      <c r="AS114" s="147">
        <f t="shared" si="35"/>
        <v>-0.87354389908084451</v>
      </c>
      <c r="AT114" s="146">
        <v>2503.7849999999999</v>
      </c>
      <c r="AU114" s="147">
        <f t="shared" si="52"/>
        <v>-0.89890184815942153</v>
      </c>
      <c r="AV114" s="147"/>
      <c r="AW114" s="901">
        <f t="shared" si="53"/>
        <v>1.9967125791627216</v>
      </c>
      <c r="AX114" s="901">
        <f t="shared" si="54"/>
        <v>1.7996148352735823</v>
      </c>
      <c r="AY114" s="902">
        <f t="shared" si="55"/>
        <v>1.9323697132909945</v>
      </c>
      <c r="AZ114" s="901">
        <f t="shared" si="56"/>
        <v>2.0612414183361261</v>
      </c>
      <c r="BA114" s="901">
        <f t="shared" si="57"/>
        <v>1.9134865415445239</v>
      </c>
      <c r="BB114" s="901">
        <f t="shared" si="58"/>
        <v>1.3946943633507143</v>
      </c>
      <c r="BC114" s="901">
        <f t="shared" si="59"/>
        <v>1.0686598760926451</v>
      </c>
      <c r="BD114" s="901">
        <f t="shared" si="60"/>
        <v>1.2098821185792574</v>
      </c>
      <c r="BE114" s="901">
        <f t="shared" si="61"/>
        <v>1.361217595359866</v>
      </c>
      <c r="BF114" s="901">
        <f t="shared" si="62"/>
        <v>1.2809379704153787</v>
      </c>
      <c r="BG114" s="901">
        <f t="shared" si="63"/>
        <v>0.35387521139825573</v>
      </c>
      <c r="BH114" s="901">
        <f t="shared" si="64"/>
        <v>9.3865794704675584E-2</v>
      </c>
      <c r="BI114" s="901">
        <f t="shared" si="65"/>
        <v>9.1574433944059272E-2</v>
      </c>
      <c r="BJ114" s="901">
        <f t="shared" si="66"/>
        <v>0.26920425283866328</v>
      </c>
      <c r="BK114" s="901">
        <f t="shared" si="67"/>
        <v>0.38610836895047701</v>
      </c>
      <c r="BL114" s="147">
        <f t="shared" si="51"/>
        <v>-0.80018918414276907</v>
      </c>
      <c r="BM114" s="185"/>
      <c r="BN114" s="185" t="s">
        <v>564</v>
      </c>
      <c r="BO114" s="185" t="s">
        <v>742</v>
      </c>
      <c r="BP114" s="185"/>
      <c r="BR114" s="185" t="s">
        <v>779</v>
      </c>
    </row>
    <row r="115" spans="1:71" s="869" customFormat="1" ht="63.75" x14ac:dyDescent="0.2">
      <c r="A115" s="869">
        <v>112</v>
      </c>
      <c r="B115" s="870">
        <v>124</v>
      </c>
      <c r="C115" s="871"/>
      <c r="D115" s="872"/>
      <c r="E115" s="872">
        <v>2872</v>
      </c>
      <c r="F115" s="872" t="s">
        <v>366</v>
      </c>
      <c r="G115" s="871" t="s">
        <v>180</v>
      </c>
      <c r="H115" s="871" t="s">
        <v>9</v>
      </c>
      <c r="I115" s="872">
        <v>602</v>
      </c>
      <c r="J115" s="871" t="s">
        <v>181</v>
      </c>
      <c r="K115" s="874">
        <v>42691938.927000001</v>
      </c>
      <c r="L115" s="874">
        <v>39167092.332000002</v>
      </c>
      <c r="M115" s="874">
        <v>40179290.879999995</v>
      </c>
      <c r="N115" s="874">
        <v>43947791.546999998</v>
      </c>
      <c r="O115" s="874">
        <v>40146369.585000001</v>
      </c>
      <c r="P115" s="874">
        <v>34514358.756999999</v>
      </c>
      <c r="Q115" s="874">
        <v>33139741.568999998</v>
      </c>
      <c r="R115" s="874">
        <v>45527719.728</v>
      </c>
      <c r="S115" s="874">
        <v>44865514.504000008</v>
      </c>
      <c r="T115" s="874">
        <v>31917564.995999999</v>
      </c>
      <c r="U115" s="874">
        <v>31863006.741999999</v>
      </c>
      <c r="V115" s="874">
        <v>29568239.916000001</v>
      </c>
      <c r="W115" s="874">
        <v>9956682.7690000013</v>
      </c>
      <c r="X115" s="874">
        <v>6543022.6140000001</v>
      </c>
      <c r="Y115" s="874">
        <v>7011157.1310000001</v>
      </c>
      <c r="Z115" s="875">
        <v>13</v>
      </c>
      <c r="AA115" s="868">
        <f t="shared" si="34"/>
        <v>-0.8255032137839462</v>
      </c>
      <c r="AB115" s="872"/>
      <c r="AC115" s="874">
        <v>132261.72500000001</v>
      </c>
      <c r="AD115" s="874">
        <v>111803.26</v>
      </c>
      <c r="AE115" s="876">
        <v>85124.878999999986</v>
      </c>
      <c r="AF115" s="874">
        <v>95423.482000000004</v>
      </c>
      <c r="AG115" s="874">
        <v>90917.357999999993</v>
      </c>
      <c r="AH115" s="874">
        <v>83473.247000000003</v>
      </c>
      <c r="AI115" s="874">
        <v>73389.659</v>
      </c>
      <c r="AJ115" s="874">
        <v>95908.725000000006</v>
      </c>
      <c r="AK115" s="874">
        <v>94720.467000000004</v>
      </c>
      <c r="AL115" s="874">
        <v>70125.638000000006</v>
      </c>
      <c r="AM115" s="874">
        <v>70826.600000000006</v>
      </c>
      <c r="AN115" s="874">
        <v>84609.668000000005</v>
      </c>
      <c r="AO115" s="874">
        <v>30273.137000000002</v>
      </c>
      <c r="AP115" s="874">
        <v>20104.433000000001</v>
      </c>
      <c r="AQ115" s="1074">
        <f>SUM(17953.488+18317.958+24203.828+24134.394)</f>
        <v>84609.668000000005</v>
      </c>
      <c r="AR115" s="874">
        <v>18299.332999999999</v>
      </c>
      <c r="AS115" s="868">
        <f t="shared" si="35"/>
        <v>-0.78502955640030925</v>
      </c>
      <c r="AT115" s="867">
        <v>1927.5519999999999</v>
      </c>
      <c r="AU115" s="868">
        <f t="shared" si="52"/>
        <v>-0.9773561851406567</v>
      </c>
      <c r="AV115" s="868"/>
      <c r="AW115" s="877">
        <f t="shared" si="53"/>
        <v>6.1960982950977037</v>
      </c>
      <c r="AX115" s="877">
        <f t="shared" si="54"/>
        <v>5.7090405921531913</v>
      </c>
      <c r="AY115" s="878">
        <f t="shared" si="55"/>
        <v>4.2372514365290854</v>
      </c>
      <c r="AZ115" s="877">
        <f t="shared" si="56"/>
        <v>4.3425837176800695</v>
      </c>
      <c r="BA115" s="877">
        <f t="shared" si="57"/>
        <v>4.5292941274555352</v>
      </c>
      <c r="BB115" s="877">
        <f t="shared" si="58"/>
        <v>4.8370156657232082</v>
      </c>
      <c r="BC115" s="877">
        <f t="shared" si="59"/>
        <v>4.4291026740323822</v>
      </c>
      <c r="BD115" s="877">
        <f t="shared" si="60"/>
        <v>4.213201345158307</v>
      </c>
      <c r="BE115" s="877">
        <f t="shared" si="61"/>
        <v>4.2224175091786877</v>
      </c>
      <c r="BF115" s="877">
        <f t="shared" si="62"/>
        <v>4.3941721750257798</v>
      </c>
      <c r="BG115" s="877">
        <f t="shared" si="63"/>
        <v>4.4456946937553399</v>
      </c>
      <c r="BH115" s="877">
        <f t="shared" si="64"/>
        <v>5.7230101108734521</v>
      </c>
      <c r="BI115" s="877">
        <f t="shared" si="65"/>
        <v>6.0809684715987959</v>
      </c>
      <c r="BJ115" s="877">
        <f t="shared" si="66"/>
        <v>6.1453044520992082</v>
      </c>
      <c r="BK115" s="877">
        <f t="shared" si="67"/>
        <v>5.2200607283750804</v>
      </c>
      <c r="BL115" s="868">
        <f t="shared" si="51"/>
        <v>0.23194500174647562</v>
      </c>
      <c r="BM115" s="871"/>
      <c r="BN115" s="871" t="s">
        <v>502</v>
      </c>
      <c r="BO115" s="871" t="s">
        <v>726</v>
      </c>
      <c r="BP115" s="871"/>
      <c r="BR115" s="1106" t="s">
        <v>790</v>
      </c>
    </row>
    <row r="116" spans="1:71" s="869" customFormat="1" ht="102" x14ac:dyDescent="0.2">
      <c r="A116" s="869">
        <v>113</v>
      </c>
      <c r="B116" s="870">
        <v>125</v>
      </c>
      <c r="C116" s="871"/>
      <c r="D116" s="872"/>
      <c r="E116" s="872"/>
      <c r="F116" s="872">
        <v>5</v>
      </c>
      <c r="G116" s="871"/>
      <c r="H116" s="871"/>
      <c r="I116" s="872">
        <v>3297</v>
      </c>
      <c r="J116" s="871" t="s">
        <v>179</v>
      </c>
      <c r="K116" s="874">
        <v>37824755.174999997</v>
      </c>
      <c r="L116" s="874">
        <v>35232657.75</v>
      </c>
      <c r="M116" s="874">
        <v>39388916.875</v>
      </c>
      <c r="N116" s="874">
        <v>29670346.125</v>
      </c>
      <c r="O116" s="874">
        <v>32843804.725000001</v>
      </c>
      <c r="P116" s="874">
        <v>34623655</v>
      </c>
      <c r="Q116" s="874">
        <v>35301392.100000001</v>
      </c>
      <c r="R116" s="874">
        <v>32937940.609999999</v>
      </c>
      <c r="S116" s="874">
        <v>38870297.017999999</v>
      </c>
      <c r="T116" s="874">
        <v>35093118.115000002</v>
      </c>
      <c r="U116" s="874">
        <v>30764097.046</v>
      </c>
      <c r="V116" s="874">
        <v>25989645.120000001</v>
      </c>
      <c r="W116" s="874">
        <v>7945210.727</v>
      </c>
      <c r="X116" s="874">
        <v>15564936.857000001</v>
      </c>
      <c r="Y116" s="874">
        <v>24179949.173</v>
      </c>
      <c r="Z116" s="875">
        <v>74</v>
      </c>
      <c r="AA116" s="868">
        <f t="shared" si="34"/>
        <v>-0.38612302415589078</v>
      </c>
      <c r="AB116" s="872"/>
      <c r="AC116" s="874">
        <v>23775.475999999999</v>
      </c>
      <c r="AD116" s="874">
        <v>24131.589</v>
      </c>
      <c r="AE116" s="876">
        <v>30400.954000000002</v>
      </c>
      <c r="AF116" s="874">
        <v>43696.934999999998</v>
      </c>
      <c r="AG116" s="874">
        <v>50234.14</v>
      </c>
      <c r="AH116" s="874">
        <v>51089.546999999999</v>
      </c>
      <c r="AI116" s="874">
        <v>49594.034</v>
      </c>
      <c r="AJ116" s="874">
        <v>36550.146999999997</v>
      </c>
      <c r="AK116" s="874">
        <v>29428.246999999999</v>
      </c>
      <c r="AL116" s="874">
        <v>27882.929</v>
      </c>
      <c r="AM116" s="874">
        <v>27688.151999999998</v>
      </c>
      <c r="AN116" s="874">
        <v>19487.357</v>
      </c>
      <c r="AO116" s="874">
        <v>5864.2110000000002</v>
      </c>
      <c r="AP116" s="874">
        <v>12919.317999999999</v>
      </c>
      <c r="AQ116" s="1074">
        <v>19487.357</v>
      </c>
      <c r="AR116" s="874">
        <v>31275.881000000001</v>
      </c>
      <c r="AS116" s="868">
        <f t="shared" si="35"/>
        <v>2.8779590272068424E-2</v>
      </c>
      <c r="AT116" s="867">
        <v>13734.06</v>
      </c>
      <c r="AU116" s="868">
        <f t="shared" si="52"/>
        <v>-0.54823588759747477</v>
      </c>
      <c r="AV116" s="868"/>
      <c r="AW116" s="877">
        <f t="shared" si="53"/>
        <v>1.2571383946836083</v>
      </c>
      <c r="AX116" s="877">
        <f t="shared" si="54"/>
        <v>1.3698421033820534</v>
      </c>
      <c r="AY116" s="878">
        <f t="shared" si="55"/>
        <v>1.543629853873711</v>
      </c>
      <c r="AZ116" s="877">
        <f t="shared" si="56"/>
        <v>2.9454954664773059</v>
      </c>
      <c r="BA116" s="877">
        <f t="shared" si="57"/>
        <v>3.0589720296176801</v>
      </c>
      <c r="BB116" s="877">
        <f t="shared" si="58"/>
        <v>2.9511354015051272</v>
      </c>
      <c r="BC116" s="877">
        <f t="shared" si="59"/>
        <v>2.809749477273447</v>
      </c>
      <c r="BD116" s="877">
        <f t="shared" si="60"/>
        <v>2.2193340763328311</v>
      </c>
      <c r="BE116" s="877">
        <f t="shared" si="61"/>
        <v>1.5141765953767943</v>
      </c>
      <c r="BF116" s="877">
        <f t="shared" si="62"/>
        <v>1.5890824467992704</v>
      </c>
      <c r="BG116" s="877">
        <f t="shared" si="63"/>
        <v>1.8000302078490589</v>
      </c>
      <c r="BH116" s="877">
        <f t="shared" si="64"/>
        <v>1.4996247089964112</v>
      </c>
      <c r="BI116" s="877">
        <f t="shared" si="65"/>
        <v>1.4761624836637262</v>
      </c>
      <c r="BJ116" s="877">
        <f t="shared" si="66"/>
        <v>1.6600540199672973</v>
      </c>
      <c r="BK116" s="877">
        <f t="shared" si="67"/>
        <v>2.58692694316525</v>
      </c>
      <c r="BL116" s="868">
        <f t="shared" si="51"/>
        <v>0.6758725783084617</v>
      </c>
      <c r="BM116" s="871"/>
      <c r="BN116" s="871" t="s">
        <v>565</v>
      </c>
      <c r="BO116" s="871" t="s">
        <v>743</v>
      </c>
      <c r="BP116" s="871"/>
      <c r="BR116" s="1107"/>
      <c r="BS116" s="869" t="s">
        <v>781</v>
      </c>
    </row>
    <row r="117" spans="1:71" s="186" customFormat="1" ht="114.75" x14ac:dyDescent="0.2">
      <c r="A117" s="186">
        <v>114</v>
      </c>
      <c r="B117" s="896">
        <v>126</v>
      </c>
      <c r="C117" s="185"/>
      <c r="D117" s="897"/>
      <c r="E117" s="897">
        <v>2876</v>
      </c>
      <c r="F117" s="897" t="s">
        <v>367</v>
      </c>
      <c r="G117" s="185" t="s">
        <v>183</v>
      </c>
      <c r="H117" s="185" t="s">
        <v>9</v>
      </c>
      <c r="I117" s="897">
        <v>703</v>
      </c>
      <c r="J117" s="185" t="s">
        <v>182</v>
      </c>
      <c r="K117" s="898">
        <v>76417096.594999999</v>
      </c>
      <c r="L117" s="898">
        <v>71461716.864999995</v>
      </c>
      <c r="M117" s="898">
        <v>64572198.230999999</v>
      </c>
      <c r="N117" s="898">
        <v>64950420.046000004</v>
      </c>
      <c r="O117" s="898">
        <v>73409278.243999988</v>
      </c>
      <c r="P117" s="898">
        <v>71978196.261999995</v>
      </c>
      <c r="Q117" s="898">
        <v>69863417.000999987</v>
      </c>
      <c r="R117" s="898">
        <v>66833666.494000003</v>
      </c>
      <c r="S117" s="898">
        <v>67655914.713</v>
      </c>
      <c r="T117" s="898">
        <v>65722515.904999994</v>
      </c>
      <c r="U117" s="898">
        <v>65515794.431999996</v>
      </c>
      <c r="V117" s="898">
        <v>70033789.140000001</v>
      </c>
      <c r="W117" s="898">
        <v>53948938.513999999</v>
      </c>
      <c r="X117" s="898">
        <v>52177319.333999999</v>
      </c>
      <c r="Y117" s="898">
        <v>57065139.171999991</v>
      </c>
      <c r="Z117" s="899">
        <v>16.5</v>
      </c>
      <c r="AA117" s="147">
        <f t="shared" si="34"/>
        <v>-0.11625837844553971</v>
      </c>
      <c r="AB117" s="897"/>
      <c r="AC117" s="898">
        <v>126190.31300000001</v>
      </c>
      <c r="AD117" s="898">
        <v>118306.674</v>
      </c>
      <c r="AE117" s="900">
        <v>74451.653000000006</v>
      </c>
      <c r="AF117" s="898">
        <v>72341.744999999995</v>
      </c>
      <c r="AG117" s="898">
        <v>72850.11</v>
      </c>
      <c r="AH117" s="898">
        <v>72428.678</v>
      </c>
      <c r="AI117" s="898">
        <v>67156.740000000005</v>
      </c>
      <c r="AJ117" s="898">
        <v>57435.004000000001</v>
      </c>
      <c r="AK117" s="898">
        <v>59635.254000000001</v>
      </c>
      <c r="AL117" s="898">
        <v>56397.043999999994</v>
      </c>
      <c r="AM117" s="898">
        <v>109663.19100000001</v>
      </c>
      <c r="AN117" s="898">
        <v>142925.503</v>
      </c>
      <c r="AO117" s="898">
        <v>4988.9369999999999</v>
      </c>
      <c r="AP117" s="898">
        <v>9434.0169999999998</v>
      </c>
      <c r="AQ117" s="1075">
        <f>SUM(30696.457+30792.777+30883.821+19571.671+30980.777)</f>
        <v>142925.503</v>
      </c>
      <c r="AR117" s="898">
        <v>13747.763000000001</v>
      </c>
      <c r="AS117" s="147">
        <f t="shared" si="35"/>
        <v>-0.81534643696896836</v>
      </c>
      <c r="AT117" s="146">
        <v>4846.6719999999996</v>
      </c>
      <c r="AU117" s="147">
        <f t="shared" si="52"/>
        <v>-0.93490175429684541</v>
      </c>
      <c r="AV117" s="147"/>
      <c r="AW117" s="901">
        <f t="shared" si="53"/>
        <v>3.3026722715936501</v>
      </c>
      <c r="AX117" s="901">
        <f t="shared" si="54"/>
        <v>3.3110504250407504</v>
      </c>
      <c r="AY117" s="902">
        <f t="shared" si="55"/>
        <v>2.3059971640939754</v>
      </c>
      <c r="AZ117" s="901">
        <f t="shared" si="56"/>
        <v>2.2275989885443455</v>
      </c>
      <c r="BA117" s="901">
        <f t="shared" si="57"/>
        <v>1.9847657337771007</v>
      </c>
      <c r="BB117" s="901">
        <f t="shared" si="58"/>
        <v>2.0125171721825388</v>
      </c>
      <c r="BC117" s="901">
        <f t="shared" si="59"/>
        <v>1.9225151841353181</v>
      </c>
      <c r="BD117" s="901">
        <f t="shared" si="60"/>
        <v>1.7187446690555643</v>
      </c>
      <c r="BE117" s="901">
        <f t="shared" si="61"/>
        <v>1.7628984621071471</v>
      </c>
      <c r="BF117" s="901">
        <f t="shared" si="62"/>
        <v>1.7162168314286781</v>
      </c>
      <c r="BG117" s="901">
        <f t="shared" si="63"/>
        <v>3.3476871325683573</v>
      </c>
      <c r="BH117" s="901">
        <f t="shared" si="64"/>
        <v>4.0816155959885849</v>
      </c>
      <c r="BI117" s="901">
        <f t="shared" si="65"/>
        <v>0.18495033034636438</v>
      </c>
      <c r="BJ117" s="901">
        <f t="shared" si="66"/>
        <v>0.36161370957409716</v>
      </c>
      <c r="BK117" s="901">
        <f t="shared" si="67"/>
        <v>0.48182702082134166</v>
      </c>
      <c r="BL117" s="147">
        <f t="shared" si="51"/>
        <v>-0.79105480773188586</v>
      </c>
      <c r="BM117" s="185" t="s">
        <v>377</v>
      </c>
      <c r="BN117" s="185" t="s">
        <v>566</v>
      </c>
      <c r="BO117" s="185" t="s">
        <v>744</v>
      </c>
      <c r="BP117" s="185" t="s">
        <v>458</v>
      </c>
      <c r="BR117" s="185" t="s">
        <v>794</v>
      </c>
    </row>
    <row r="118" spans="1:71" s="186" customFormat="1" ht="89.25" x14ac:dyDescent="0.2">
      <c r="A118" s="186">
        <v>115</v>
      </c>
      <c r="B118" s="896">
        <v>127</v>
      </c>
      <c r="C118" s="185"/>
      <c r="D118" s="897"/>
      <c r="E118" s="897">
        <v>6019</v>
      </c>
      <c r="F118" s="897">
        <v>1</v>
      </c>
      <c r="G118" s="185" t="s">
        <v>266</v>
      </c>
      <c r="H118" s="185" t="s">
        <v>9</v>
      </c>
      <c r="I118" s="897">
        <v>3298</v>
      </c>
      <c r="J118" s="185" t="s">
        <v>265</v>
      </c>
      <c r="K118" s="898">
        <v>79135320.974999994</v>
      </c>
      <c r="L118" s="898">
        <v>86748793.049999997</v>
      </c>
      <c r="M118" s="898">
        <v>88046485.625</v>
      </c>
      <c r="N118" s="898">
        <v>82380436.525000006</v>
      </c>
      <c r="O118" s="898">
        <v>82627508.5</v>
      </c>
      <c r="P118" s="898">
        <v>87368064.150000006</v>
      </c>
      <c r="Q118" s="898">
        <v>83026147.875</v>
      </c>
      <c r="R118" s="898">
        <v>71436434.099999994</v>
      </c>
      <c r="S118" s="898">
        <v>87821760.339000002</v>
      </c>
      <c r="T118" s="898">
        <v>67129963.025000006</v>
      </c>
      <c r="U118" s="898">
        <v>88409026.566</v>
      </c>
      <c r="V118" s="898">
        <v>66742424.270999998</v>
      </c>
      <c r="W118" s="898">
        <v>45482538.957000002</v>
      </c>
      <c r="X118" s="898">
        <v>89712237.920000002</v>
      </c>
      <c r="Y118" s="898">
        <v>69594206.414000005</v>
      </c>
      <c r="Z118" s="899">
        <v>75</v>
      </c>
      <c r="AA118" s="147">
        <f t="shared" si="34"/>
        <v>-0.20957428431147557</v>
      </c>
      <c r="AB118" s="897"/>
      <c r="AC118" s="898">
        <v>19410.624</v>
      </c>
      <c r="AD118" s="898">
        <v>21651.524000000001</v>
      </c>
      <c r="AE118" s="900">
        <v>21491.838</v>
      </c>
      <c r="AF118" s="898">
        <v>22917.907999999999</v>
      </c>
      <c r="AG118" s="898">
        <v>21638.267</v>
      </c>
      <c r="AH118" s="898">
        <v>22379.548999999999</v>
      </c>
      <c r="AI118" s="898">
        <v>22054.116999999998</v>
      </c>
      <c r="AJ118" s="898">
        <v>16776.366000000002</v>
      </c>
      <c r="AK118" s="898">
        <v>15961.585999999999</v>
      </c>
      <c r="AL118" s="898">
        <v>14284.894</v>
      </c>
      <c r="AM118" s="898">
        <v>19388.146000000001</v>
      </c>
      <c r="AN118" s="898">
        <v>18044.298999999999</v>
      </c>
      <c r="AO118" s="898">
        <v>11975.468999999999</v>
      </c>
      <c r="AP118" s="898">
        <v>18456.992999999999</v>
      </c>
      <c r="AQ118" s="1075">
        <v>18044.298999999999</v>
      </c>
      <c r="AR118" s="898">
        <v>13498.34</v>
      </c>
      <c r="AS118" s="147">
        <f t="shared" si="35"/>
        <v>-0.37193180034206474</v>
      </c>
      <c r="AT118" s="146">
        <v>12717.268</v>
      </c>
      <c r="AU118" s="147">
        <f t="shared" si="52"/>
        <v>-0.40827452728798719</v>
      </c>
      <c r="AV118" s="147"/>
      <c r="AW118" s="901">
        <f t="shared" si="53"/>
        <v>0.4905678971374135</v>
      </c>
      <c r="AX118" s="901">
        <f t="shared" si="54"/>
        <v>0.49917752717367636</v>
      </c>
      <c r="AY118" s="902">
        <f t="shared" si="55"/>
        <v>0.48819297777622117</v>
      </c>
      <c r="AZ118" s="901">
        <f t="shared" si="56"/>
        <v>0.55639200195413141</v>
      </c>
      <c r="BA118" s="901">
        <f t="shared" si="57"/>
        <v>0.52375455566350526</v>
      </c>
      <c r="BB118" s="901">
        <f t="shared" si="58"/>
        <v>0.51230502169710712</v>
      </c>
      <c r="BC118" s="901">
        <f t="shared" si="59"/>
        <v>0.53125714162250604</v>
      </c>
      <c r="BD118" s="901">
        <f t="shared" si="60"/>
        <v>0.46968654612618754</v>
      </c>
      <c r="BE118" s="901">
        <f t="shared" si="61"/>
        <v>0.36349956863508137</v>
      </c>
      <c r="BF118" s="901">
        <f t="shared" si="62"/>
        <v>0.4255892110257869</v>
      </c>
      <c r="BG118" s="901">
        <f t="shared" si="63"/>
        <v>0.43860105134233474</v>
      </c>
      <c r="BH118" s="901">
        <f t="shared" si="64"/>
        <v>0.54071452144840237</v>
      </c>
      <c r="BI118" s="901">
        <f t="shared" si="65"/>
        <v>0.52659632793682953</v>
      </c>
      <c r="BJ118" s="901">
        <f t="shared" si="66"/>
        <v>0.41147101951595144</v>
      </c>
      <c r="BK118" s="901">
        <f t="shared" si="67"/>
        <v>0.38791562388689266</v>
      </c>
      <c r="BL118" s="147">
        <f t="shared" si="51"/>
        <v>-0.20540515422016956</v>
      </c>
      <c r="BM118" s="185" t="s">
        <v>338</v>
      </c>
      <c r="BN118" s="185" t="s">
        <v>567</v>
      </c>
      <c r="BO118" s="185" t="s">
        <v>745</v>
      </c>
      <c r="BP118" s="185" t="s">
        <v>458</v>
      </c>
    </row>
    <row r="119" spans="1:71" s="186" customFormat="1" ht="89.25" x14ac:dyDescent="0.2">
      <c r="A119" s="186">
        <v>116</v>
      </c>
      <c r="B119" s="896">
        <v>128</v>
      </c>
      <c r="C119" s="185"/>
      <c r="D119" s="897"/>
      <c r="E119" s="897">
        <v>6031</v>
      </c>
      <c r="F119" s="897">
        <v>2</v>
      </c>
      <c r="G119" s="185" t="s">
        <v>268</v>
      </c>
      <c r="H119" s="185" t="s">
        <v>9</v>
      </c>
      <c r="I119" s="897">
        <v>3935</v>
      </c>
      <c r="J119" s="185" t="s">
        <v>267</v>
      </c>
      <c r="K119" s="898">
        <v>46508856.313000001</v>
      </c>
      <c r="L119" s="898">
        <v>43585777.655000001</v>
      </c>
      <c r="M119" s="898">
        <v>36476849.309</v>
      </c>
      <c r="N119" s="898">
        <v>44834154.805</v>
      </c>
      <c r="O119" s="898">
        <v>41377089.189000003</v>
      </c>
      <c r="P119" s="898">
        <v>35471017.335000001</v>
      </c>
      <c r="Q119" s="898">
        <v>41790005.921999998</v>
      </c>
      <c r="R119" s="898">
        <v>43064967.664999999</v>
      </c>
      <c r="S119" s="898">
        <v>38801370.159000002</v>
      </c>
      <c r="T119" s="898">
        <v>45121208.905000001</v>
      </c>
      <c r="U119" s="898">
        <v>43210491.912</v>
      </c>
      <c r="V119" s="898">
        <v>38307101.689999998</v>
      </c>
      <c r="W119" s="898">
        <v>35296108.364</v>
      </c>
      <c r="X119" s="898">
        <v>37332117.642999999</v>
      </c>
      <c r="Y119" s="898">
        <v>41445799.758000001</v>
      </c>
      <c r="Z119" s="899">
        <v>78</v>
      </c>
      <c r="AA119" s="147">
        <f t="shared" si="34"/>
        <v>0.13622202967442154</v>
      </c>
      <c r="AB119" s="897"/>
      <c r="AC119" s="898">
        <v>24635.957999999999</v>
      </c>
      <c r="AD119" s="898">
        <v>24021.261999999999</v>
      </c>
      <c r="AE119" s="900">
        <v>19664.12</v>
      </c>
      <c r="AF119" s="898">
        <v>23724.402999999998</v>
      </c>
      <c r="AG119" s="898">
        <v>23049.163</v>
      </c>
      <c r="AH119" s="898">
        <v>19565.392</v>
      </c>
      <c r="AI119" s="898">
        <v>22824.931</v>
      </c>
      <c r="AJ119" s="898">
        <v>8600.9320000000007</v>
      </c>
      <c r="AK119" s="898">
        <v>1027.8499999999999</v>
      </c>
      <c r="AL119" s="898">
        <v>1972.931</v>
      </c>
      <c r="AM119" s="898">
        <v>6095.4369999999999</v>
      </c>
      <c r="AN119" s="898">
        <v>7720.8850000000002</v>
      </c>
      <c r="AO119" s="898">
        <v>5362.1469999999999</v>
      </c>
      <c r="AP119" s="898">
        <v>7884.6239999999998</v>
      </c>
      <c r="AQ119" s="1075">
        <v>7720.8850000000002</v>
      </c>
      <c r="AR119" s="898">
        <v>13095.778</v>
      </c>
      <c r="AS119" s="147">
        <f t="shared" si="35"/>
        <v>-0.33402674515818653</v>
      </c>
      <c r="AT119" s="146">
        <v>5683.0820000000003</v>
      </c>
      <c r="AU119" s="147">
        <f t="shared" si="52"/>
        <v>-0.71099230476624431</v>
      </c>
      <c r="AV119" s="147"/>
      <c r="AW119" s="901">
        <f t="shared" si="53"/>
        <v>1.0594093234287441</v>
      </c>
      <c r="AX119" s="901">
        <f t="shared" si="54"/>
        <v>1.1022523076283517</v>
      </c>
      <c r="AY119" s="902">
        <f t="shared" si="55"/>
        <v>1.0781698733584557</v>
      </c>
      <c r="AZ119" s="901">
        <f t="shared" si="56"/>
        <v>1.0583182889556426</v>
      </c>
      <c r="BA119" s="901">
        <f t="shared" si="57"/>
        <v>1.1141026810618453</v>
      </c>
      <c r="BB119" s="901">
        <f t="shared" si="58"/>
        <v>1.1031762531769516</v>
      </c>
      <c r="BC119" s="901">
        <f t="shared" si="59"/>
        <v>1.0923631378565566</v>
      </c>
      <c r="BD119" s="901">
        <f t="shared" si="60"/>
        <v>0.39943984479014005</v>
      </c>
      <c r="BE119" s="901">
        <f t="shared" si="61"/>
        <v>5.2980087857108282E-2</v>
      </c>
      <c r="BF119" s="901">
        <f t="shared" si="62"/>
        <v>8.745027218370359E-2</v>
      </c>
      <c r="BG119" s="901">
        <f t="shared" si="63"/>
        <v>0.28212763753829123</v>
      </c>
      <c r="BH119" s="901">
        <f t="shared" si="64"/>
        <v>0.40310462861331653</v>
      </c>
      <c r="BI119" s="901">
        <f t="shared" si="65"/>
        <v>0.30383785910341782</v>
      </c>
      <c r="BJ119" s="901">
        <f t="shared" si="66"/>
        <v>0.42240432623721869</v>
      </c>
      <c r="BK119" s="901">
        <f t="shared" si="67"/>
        <v>0.63194717324629313</v>
      </c>
      <c r="BL119" s="147">
        <f t="shared" si="51"/>
        <v>-0.41387049586369618</v>
      </c>
      <c r="BM119" s="185" t="s">
        <v>325</v>
      </c>
      <c r="BN119" s="185" t="s">
        <v>568</v>
      </c>
      <c r="BO119" s="185" t="s">
        <v>746</v>
      </c>
      <c r="BP119" s="185"/>
      <c r="BR119" s="185" t="s">
        <v>787</v>
      </c>
    </row>
    <row r="120" spans="1:71" s="869" customFormat="1" ht="76.5" x14ac:dyDescent="0.2">
      <c r="A120" s="869">
        <v>117</v>
      </c>
      <c r="B120" s="870">
        <v>129</v>
      </c>
      <c r="C120" s="871"/>
      <c r="D120" s="913"/>
      <c r="E120" s="872">
        <v>7253</v>
      </c>
      <c r="F120" s="872" t="s">
        <v>366</v>
      </c>
      <c r="G120" s="871" t="s">
        <v>288</v>
      </c>
      <c r="H120" s="871" t="s">
        <v>287</v>
      </c>
      <c r="I120" s="872">
        <v>2830</v>
      </c>
      <c r="J120" s="871" t="s">
        <v>286</v>
      </c>
      <c r="K120" s="874">
        <v>20042454.736000001</v>
      </c>
      <c r="L120" s="874">
        <v>17827790.196000002</v>
      </c>
      <c r="M120" s="874">
        <v>16871555.427000001</v>
      </c>
      <c r="N120" s="874">
        <v>15791142.873</v>
      </c>
      <c r="O120" s="874">
        <v>15824934.684</v>
      </c>
      <c r="P120" s="874">
        <v>13754229.605</v>
      </c>
      <c r="Q120" s="874">
        <v>14228154.808</v>
      </c>
      <c r="R120" s="874">
        <v>17341795.704</v>
      </c>
      <c r="S120" s="874">
        <v>16789183.620999999</v>
      </c>
      <c r="T120" s="874">
        <v>11162835.074999999</v>
      </c>
      <c r="U120" s="874">
        <v>10364998.975</v>
      </c>
      <c r="V120" s="874">
        <v>0</v>
      </c>
      <c r="W120" s="874">
        <v>0</v>
      </c>
      <c r="X120" s="874">
        <v>0</v>
      </c>
      <c r="Y120" s="874">
        <v>0</v>
      </c>
      <c r="Z120" s="875">
        <v>59.25</v>
      </c>
      <c r="AA120" s="868">
        <f t="shared" si="34"/>
        <v>-1</v>
      </c>
      <c r="AB120" s="872"/>
      <c r="AC120" s="874">
        <v>33711.777000000002</v>
      </c>
      <c r="AD120" s="874">
        <v>30632.768</v>
      </c>
      <c r="AE120" s="876">
        <v>31006.435999999998</v>
      </c>
      <c r="AF120" s="874">
        <v>29212.755000000001</v>
      </c>
      <c r="AG120" s="874">
        <v>29664.462</v>
      </c>
      <c r="AH120" s="874">
        <v>23612.373999999996</v>
      </c>
      <c r="AI120" s="874">
        <v>20482.651999999998</v>
      </c>
      <c r="AJ120" s="874">
        <v>27357.796000000002</v>
      </c>
      <c r="AK120" s="874">
        <v>30564.235000000001</v>
      </c>
      <c r="AL120" s="874">
        <v>21166.55</v>
      </c>
      <c r="AM120" s="874">
        <v>16650.759999999998</v>
      </c>
      <c r="AN120" s="874">
        <v>0</v>
      </c>
      <c r="AO120" s="874">
        <v>0</v>
      </c>
      <c r="AP120" s="874">
        <v>0</v>
      </c>
      <c r="AQ120" s="1088"/>
      <c r="AR120" s="874">
        <v>0</v>
      </c>
      <c r="AS120" s="868">
        <f t="shared" si="35"/>
        <v>-1</v>
      </c>
      <c r="AT120" s="867">
        <v>0</v>
      </c>
      <c r="AU120" s="868">
        <f t="shared" si="52"/>
        <v>-1</v>
      </c>
      <c r="AV120" s="868"/>
      <c r="AW120" s="877">
        <f t="shared" si="53"/>
        <v>3.3640367354251608</v>
      </c>
      <c r="AX120" s="877">
        <f t="shared" si="54"/>
        <v>3.4365187904076899</v>
      </c>
      <c r="AY120" s="878">
        <f t="shared" si="55"/>
        <v>3.6755871305593519</v>
      </c>
      <c r="AZ120" s="877">
        <f t="shared" si="56"/>
        <v>3.6998911649325308</v>
      </c>
      <c r="BA120" s="877">
        <f t="shared" si="57"/>
        <v>3.7490786018842313</v>
      </c>
      <c r="BB120" s="877">
        <f t="shared" si="58"/>
        <v>3.4334709653845414</v>
      </c>
      <c r="BC120" s="877">
        <f t="shared" si="59"/>
        <v>2.8791719342951358</v>
      </c>
      <c r="BD120" s="877">
        <f t="shared" si="60"/>
        <v>3.1551283923486362</v>
      </c>
      <c r="BE120" s="877">
        <f t="shared" si="61"/>
        <v>3.6409435610401086</v>
      </c>
      <c r="BF120" s="877">
        <f t="shared" si="62"/>
        <v>3.7923251320632811</v>
      </c>
      <c r="BG120" s="877">
        <f t="shared" si="63"/>
        <v>3.2128821315199403</v>
      </c>
      <c r="BH120" s="877">
        <f t="shared" si="64"/>
        <v>0</v>
      </c>
      <c r="BI120" s="877">
        <f t="shared" si="65"/>
        <v>0</v>
      </c>
      <c r="BJ120" s="877">
        <f t="shared" si="66"/>
        <v>0</v>
      </c>
      <c r="BK120" s="877">
        <f t="shared" si="67"/>
        <v>0</v>
      </c>
      <c r="BL120" s="868">
        <f t="shared" si="51"/>
        <v>-1</v>
      </c>
      <c r="BM120" s="871" t="s">
        <v>323</v>
      </c>
      <c r="BN120" s="871" t="s">
        <v>309</v>
      </c>
      <c r="BO120" s="871"/>
      <c r="BP120" s="871"/>
      <c r="BR120" s="871" t="s">
        <v>795</v>
      </c>
    </row>
    <row r="121" spans="1:71" s="186" customFormat="1" ht="89.25" x14ac:dyDescent="0.2">
      <c r="A121" s="186">
        <v>118</v>
      </c>
      <c r="B121" s="896">
        <v>130</v>
      </c>
      <c r="C121" s="185"/>
      <c r="D121" s="897"/>
      <c r="E121" s="897">
        <v>8102</v>
      </c>
      <c r="F121" s="897">
        <v>1</v>
      </c>
      <c r="G121" s="185" t="s">
        <v>298</v>
      </c>
      <c r="H121" s="185" t="s">
        <v>9</v>
      </c>
      <c r="I121" s="897">
        <v>2864</v>
      </c>
      <c r="J121" s="185" t="s">
        <v>297</v>
      </c>
      <c r="K121" s="898">
        <v>82125017.224999994</v>
      </c>
      <c r="L121" s="898">
        <v>86392171.950000003</v>
      </c>
      <c r="M121" s="898">
        <v>74952394.049999997</v>
      </c>
      <c r="N121" s="898">
        <v>79626551.025000006</v>
      </c>
      <c r="O121" s="898">
        <v>94932328.200000003</v>
      </c>
      <c r="P121" s="898">
        <v>84645981.325000003</v>
      </c>
      <c r="Q121" s="898">
        <v>71980848.275000006</v>
      </c>
      <c r="R121" s="898">
        <v>98890952.424999997</v>
      </c>
      <c r="S121" s="898">
        <v>95412565.187000006</v>
      </c>
      <c r="T121" s="898">
        <v>94717584.597000003</v>
      </c>
      <c r="U121" s="898">
        <v>83833989.649000004</v>
      </c>
      <c r="V121" s="898">
        <v>92209545.480000004</v>
      </c>
      <c r="W121" s="898">
        <v>89241011.645999998</v>
      </c>
      <c r="X121" s="898">
        <v>81308610.135000005</v>
      </c>
      <c r="Y121" s="898">
        <v>70526482.471000001</v>
      </c>
      <c r="Z121" s="899">
        <v>62</v>
      </c>
      <c r="AA121" s="147">
        <f t="shared" si="34"/>
        <v>-5.9049635906859951E-2</v>
      </c>
      <c r="AB121" s="897"/>
      <c r="AC121" s="898">
        <v>12380.924000000001</v>
      </c>
      <c r="AD121" s="898">
        <v>20850.431</v>
      </c>
      <c r="AE121" s="900">
        <v>18856.311000000002</v>
      </c>
      <c r="AF121" s="898">
        <v>15535.771000000001</v>
      </c>
      <c r="AG121" s="898">
        <v>16438.55</v>
      </c>
      <c r="AH121" s="898">
        <v>12968.433999999999</v>
      </c>
      <c r="AI121" s="898">
        <v>10403.178</v>
      </c>
      <c r="AJ121" s="898">
        <v>15643.567999999999</v>
      </c>
      <c r="AK121" s="898">
        <v>14760.434999999999</v>
      </c>
      <c r="AL121" s="898">
        <v>13781.03</v>
      </c>
      <c r="AM121" s="898">
        <v>11989.915999999999</v>
      </c>
      <c r="AN121" s="898">
        <v>17200.124</v>
      </c>
      <c r="AO121" s="898">
        <v>15977.44</v>
      </c>
      <c r="AP121" s="898">
        <v>14719.364</v>
      </c>
      <c r="AQ121" s="1075">
        <v>17200.124</v>
      </c>
      <c r="AR121" s="898">
        <v>16679.061000000002</v>
      </c>
      <c r="AS121" s="147">
        <f t="shared" si="35"/>
        <v>-0.11546532086790465</v>
      </c>
      <c r="AT121" s="146">
        <v>14467.607</v>
      </c>
      <c r="AU121" s="147">
        <f t="shared" si="52"/>
        <v>-0.23274457023964026</v>
      </c>
      <c r="AV121" s="147"/>
      <c r="AW121" s="901">
        <f t="shared" si="53"/>
        <v>0.30151406765808447</v>
      </c>
      <c r="AX121" s="901">
        <f t="shared" si="54"/>
        <v>0.48269259886340893</v>
      </c>
      <c r="AY121" s="902">
        <f t="shared" si="55"/>
        <v>0.50315433520165198</v>
      </c>
      <c r="AZ121" s="901">
        <f t="shared" si="56"/>
        <v>0.39021584634809314</v>
      </c>
      <c r="BA121" s="901">
        <f t="shared" si="57"/>
        <v>0.34632143362939244</v>
      </c>
      <c r="BB121" s="901">
        <f t="shared" si="58"/>
        <v>0.30641582262972245</v>
      </c>
      <c r="BC121" s="901">
        <f t="shared" si="59"/>
        <v>0.28905405394098904</v>
      </c>
      <c r="BD121" s="901">
        <f t="shared" si="60"/>
        <v>0.3163801665650709</v>
      </c>
      <c r="BE121" s="901">
        <f t="shared" si="61"/>
        <v>0.30940233020820435</v>
      </c>
      <c r="BF121" s="901">
        <f t="shared" si="62"/>
        <v>0.29099200657691787</v>
      </c>
      <c r="BG121" s="901">
        <f t="shared" si="63"/>
        <v>0.28603949424809511</v>
      </c>
      <c r="BH121" s="901">
        <f t="shared" si="64"/>
        <v>0.37306601850088633</v>
      </c>
      <c r="BI121" s="901">
        <f t="shared" si="65"/>
        <v>0.35807393272006116</v>
      </c>
      <c r="BJ121" s="901">
        <f t="shared" si="66"/>
        <v>0.36206163100219863</v>
      </c>
      <c r="BK121" s="901">
        <f t="shared" si="67"/>
        <v>0.47298717915949701</v>
      </c>
      <c r="BL121" s="147">
        <f t="shared" si="51"/>
        <v>-5.995606900627163E-2</v>
      </c>
      <c r="BM121" s="185" t="s">
        <v>339</v>
      </c>
      <c r="BN121" s="185" t="s">
        <v>569</v>
      </c>
      <c r="BO121" s="185" t="s">
        <v>747</v>
      </c>
      <c r="BP121" s="185"/>
    </row>
    <row r="122" spans="1:71" s="186" customFormat="1" ht="89.25" x14ac:dyDescent="0.2">
      <c r="A122" s="186">
        <v>119</v>
      </c>
      <c r="B122" s="896">
        <v>131</v>
      </c>
      <c r="C122" s="185"/>
      <c r="D122" s="897"/>
      <c r="E122" s="897"/>
      <c r="F122" s="897">
        <v>2</v>
      </c>
      <c r="G122" s="185"/>
      <c r="H122" s="185"/>
      <c r="I122" s="897">
        <v>3936</v>
      </c>
      <c r="J122" s="185" t="s">
        <v>299</v>
      </c>
      <c r="K122" s="898">
        <v>93774703.174999997</v>
      </c>
      <c r="L122" s="898">
        <v>95075325.700000003</v>
      </c>
      <c r="M122" s="898">
        <v>74694873.450000003</v>
      </c>
      <c r="N122" s="898">
        <v>105802338.65000001</v>
      </c>
      <c r="O122" s="898">
        <v>90853162.900000006</v>
      </c>
      <c r="P122" s="898">
        <v>99000700.599999994</v>
      </c>
      <c r="Q122" s="898">
        <v>93686331.25</v>
      </c>
      <c r="R122" s="898">
        <v>87674959.075000003</v>
      </c>
      <c r="S122" s="898">
        <v>93634714.991999999</v>
      </c>
      <c r="T122" s="898">
        <v>97185090.276999995</v>
      </c>
      <c r="U122" s="898">
        <v>92075701.297000006</v>
      </c>
      <c r="V122" s="898">
        <v>91797387.059</v>
      </c>
      <c r="W122" s="898">
        <v>84195749.665000007</v>
      </c>
      <c r="X122" s="898">
        <v>68929335.954999998</v>
      </c>
      <c r="Y122" s="898">
        <v>92461372.194000006</v>
      </c>
      <c r="Z122" s="899">
        <v>78</v>
      </c>
      <c r="AA122" s="147">
        <f t="shared" si="34"/>
        <v>0.23785432551663294</v>
      </c>
      <c r="AB122" s="897"/>
      <c r="AC122" s="898">
        <v>12314.26</v>
      </c>
      <c r="AD122" s="898">
        <v>25449.762999999999</v>
      </c>
      <c r="AE122" s="900">
        <v>13523.763999999999</v>
      </c>
      <c r="AF122" s="898">
        <v>21024.322</v>
      </c>
      <c r="AG122" s="898">
        <v>17277.166000000001</v>
      </c>
      <c r="AH122" s="898">
        <v>14997.589</v>
      </c>
      <c r="AI122" s="898">
        <v>14383.642</v>
      </c>
      <c r="AJ122" s="898">
        <v>13520.24</v>
      </c>
      <c r="AK122" s="898">
        <v>15181.03</v>
      </c>
      <c r="AL122" s="898">
        <v>12484.044</v>
      </c>
      <c r="AM122" s="898">
        <v>13339.355</v>
      </c>
      <c r="AN122" s="898">
        <v>16064.661</v>
      </c>
      <c r="AO122" s="898">
        <v>15291.593999999999</v>
      </c>
      <c r="AP122" s="898">
        <v>13132.701999999999</v>
      </c>
      <c r="AQ122" s="1075">
        <v>16064.661</v>
      </c>
      <c r="AR122" s="898">
        <v>20192.867999999999</v>
      </c>
      <c r="AS122" s="147">
        <f t="shared" si="35"/>
        <v>0.49313963183622544</v>
      </c>
      <c r="AT122" s="146">
        <v>12005.498</v>
      </c>
      <c r="AU122" s="147">
        <f t="shared" si="52"/>
        <v>-0.11226652579858683</v>
      </c>
      <c r="AV122" s="147"/>
      <c r="AW122" s="901">
        <f t="shared" si="53"/>
        <v>0.2626350088684245</v>
      </c>
      <c r="AX122" s="901">
        <f t="shared" si="54"/>
        <v>0.53535999614251117</v>
      </c>
      <c r="AY122" s="902">
        <f t="shared" si="55"/>
        <v>0.36210688566338284</v>
      </c>
      <c r="AZ122" s="901">
        <f t="shared" si="56"/>
        <v>0.39742641359846725</v>
      </c>
      <c r="BA122" s="901">
        <f t="shared" si="57"/>
        <v>0.38033163510260132</v>
      </c>
      <c r="BB122" s="901">
        <f t="shared" si="58"/>
        <v>0.30297945184440445</v>
      </c>
      <c r="BC122" s="901">
        <f t="shared" si="59"/>
        <v>0.30705956371837329</v>
      </c>
      <c r="BD122" s="901">
        <f t="shared" si="60"/>
        <v>0.30841736666074399</v>
      </c>
      <c r="BE122" s="901">
        <f t="shared" si="61"/>
        <v>0.32426071892880848</v>
      </c>
      <c r="BF122" s="901">
        <f t="shared" si="62"/>
        <v>0.25691274174706402</v>
      </c>
      <c r="BG122" s="901">
        <f t="shared" si="63"/>
        <v>0.28974756232314725</v>
      </c>
      <c r="BH122" s="901">
        <f t="shared" si="64"/>
        <v>0.35000257664578022</v>
      </c>
      <c r="BI122" s="901">
        <f t="shared" si="65"/>
        <v>0.36323909605514643</v>
      </c>
      <c r="BJ122" s="901">
        <f t="shared" si="66"/>
        <v>0.38104826683876908</v>
      </c>
      <c r="BK122" s="901">
        <f t="shared" si="67"/>
        <v>0.43678495183116811</v>
      </c>
      <c r="BL122" s="147">
        <f t="shared" si="51"/>
        <v>0.20623210749216886</v>
      </c>
      <c r="BM122" s="185" t="s">
        <v>340</v>
      </c>
      <c r="BN122" s="185" t="s">
        <v>570</v>
      </c>
      <c r="BO122" s="185" t="s">
        <v>748</v>
      </c>
      <c r="BP122" s="185"/>
    </row>
    <row r="123" spans="1:71" s="869" customFormat="1" ht="38.25" x14ac:dyDescent="0.2">
      <c r="A123" s="869">
        <v>120</v>
      </c>
      <c r="B123" s="870">
        <v>133</v>
      </c>
      <c r="C123" s="871" t="s">
        <v>186</v>
      </c>
      <c r="D123" s="872">
        <v>42</v>
      </c>
      <c r="E123" s="872">
        <v>3113</v>
      </c>
      <c r="F123" s="872">
        <v>2</v>
      </c>
      <c r="G123" s="871" t="s">
        <v>185</v>
      </c>
      <c r="H123" s="871" t="s">
        <v>9</v>
      </c>
      <c r="I123" s="872">
        <v>2866</v>
      </c>
      <c r="J123" s="871" t="s">
        <v>187</v>
      </c>
      <c r="K123" s="874">
        <v>10098472.618000001</v>
      </c>
      <c r="L123" s="874">
        <v>8411062.5</v>
      </c>
      <c r="M123" s="874">
        <v>11503278.125</v>
      </c>
      <c r="N123" s="874">
        <v>10348171.175000001</v>
      </c>
      <c r="O123" s="874">
        <v>12753794.050000001</v>
      </c>
      <c r="P123" s="874">
        <v>13503755.425000001</v>
      </c>
      <c r="Q123" s="874">
        <v>13073315.525</v>
      </c>
      <c r="R123" s="874">
        <v>13778418.261</v>
      </c>
      <c r="S123" s="874">
        <v>14932858.302999999</v>
      </c>
      <c r="T123" s="874">
        <v>13648264.914999999</v>
      </c>
      <c r="U123" s="874">
        <v>10019997.534</v>
      </c>
      <c r="V123" s="874">
        <v>7733486.1799999997</v>
      </c>
      <c r="W123" s="874">
        <v>1141455.6980000001</v>
      </c>
      <c r="X123" s="874">
        <v>903648.75699999998</v>
      </c>
      <c r="Y123" s="874">
        <v>0</v>
      </c>
      <c r="Z123" s="875">
        <v>64.5</v>
      </c>
      <c r="AA123" s="868">
        <f t="shared" si="34"/>
        <v>-1</v>
      </c>
      <c r="AB123" s="872"/>
      <c r="AC123" s="874">
        <v>11259.446</v>
      </c>
      <c r="AD123" s="874">
        <v>11173.011</v>
      </c>
      <c r="AE123" s="876">
        <v>14568.833000000001</v>
      </c>
      <c r="AF123" s="874">
        <v>15091.257</v>
      </c>
      <c r="AG123" s="874">
        <v>18395.152999999998</v>
      </c>
      <c r="AH123" s="874">
        <v>18039.02</v>
      </c>
      <c r="AI123" s="874">
        <v>18187.225999999999</v>
      </c>
      <c r="AJ123" s="874">
        <v>19495.157999999999</v>
      </c>
      <c r="AK123" s="874">
        <v>21324.079000000002</v>
      </c>
      <c r="AL123" s="874">
        <v>18499.124</v>
      </c>
      <c r="AM123" s="874">
        <v>13256.415999999999</v>
      </c>
      <c r="AN123" s="874">
        <v>10301.934999999999</v>
      </c>
      <c r="AO123" s="874">
        <v>1597.518</v>
      </c>
      <c r="AP123" s="874">
        <v>774.25099999999998</v>
      </c>
      <c r="AQ123" s="1074">
        <v>10301.934999999999</v>
      </c>
      <c r="AR123" s="874">
        <v>0</v>
      </c>
      <c r="AS123" s="868">
        <f t="shared" si="35"/>
        <v>-1</v>
      </c>
      <c r="AT123" s="867">
        <v>0</v>
      </c>
      <c r="AU123" s="868">
        <f t="shared" si="52"/>
        <v>-1</v>
      </c>
      <c r="AV123" s="868"/>
      <c r="AW123" s="877">
        <f t="shared" si="53"/>
        <v>2.2299304906626425</v>
      </c>
      <c r="AX123" s="877">
        <f t="shared" si="54"/>
        <v>2.6567418801132439</v>
      </c>
      <c r="AY123" s="878">
        <f t="shared" si="55"/>
        <v>2.5329880477005333</v>
      </c>
      <c r="AZ123" s="877">
        <f t="shared" si="56"/>
        <v>2.9167003028436085</v>
      </c>
      <c r="BA123" s="877">
        <f t="shared" si="57"/>
        <v>2.8846558016984756</v>
      </c>
      <c r="BB123" s="877">
        <f t="shared" si="58"/>
        <v>2.6717041937243171</v>
      </c>
      <c r="BC123" s="877">
        <f t="shared" si="59"/>
        <v>2.7823433107264499</v>
      </c>
      <c r="BD123" s="877">
        <f t="shared" si="60"/>
        <v>2.8298107418006477</v>
      </c>
      <c r="BE123" s="877">
        <f t="shared" si="61"/>
        <v>2.8559942868695152</v>
      </c>
      <c r="BF123" s="877">
        <f t="shared" si="62"/>
        <v>2.7108389403650435</v>
      </c>
      <c r="BG123" s="877">
        <f t="shared" si="63"/>
        <v>2.6459918687640669</v>
      </c>
      <c r="BH123" s="877">
        <f t="shared" si="64"/>
        <v>2.6642408766805348</v>
      </c>
      <c r="BI123" s="877">
        <f t="shared" si="65"/>
        <v>2.7990889226784512</v>
      </c>
      <c r="BJ123" s="877">
        <f t="shared" si="66"/>
        <v>1.7136105018733512</v>
      </c>
      <c r="BK123" s="877">
        <f t="shared" si="67"/>
        <v>0</v>
      </c>
      <c r="BL123" s="868">
        <f t="shared" si="51"/>
        <v>-1</v>
      </c>
      <c r="BM123" s="871"/>
      <c r="BN123" s="871" t="s">
        <v>503</v>
      </c>
      <c r="BO123" s="871"/>
      <c r="BP123" s="871" t="s">
        <v>664</v>
      </c>
    </row>
    <row r="124" spans="1:71" s="869" customFormat="1" ht="38.25" x14ac:dyDescent="0.2">
      <c r="A124" s="869">
        <v>121</v>
      </c>
      <c r="B124" s="870">
        <v>135</v>
      </c>
      <c r="C124" s="871"/>
      <c r="D124" s="872"/>
      <c r="E124" s="872"/>
      <c r="F124" s="872">
        <v>1</v>
      </c>
      <c r="G124" s="871"/>
      <c r="H124" s="871"/>
      <c r="I124" s="872">
        <v>3954</v>
      </c>
      <c r="J124" s="871" t="s">
        <v>184</v>
      </c>
      <c r="K124" s="874">
        <v>8071582.9900000002</v>
      </c>
      <c r="L124" s="874">
        <v>3974876.75</v>
      </c>
      <c r="M124" s="874">
        <v>7659838.6749999998</v>
      </c>
      <c r="N124" s="874">
        <v>8697136.3249999993</v>
      </c>
      <c r="O124" s="874">
        <v>8536316.5250000004</v>
      </c>
      <c r="P124" s="874">
        <v>8075235.1749999998</v>
      </c>
      <c r="Q124" s="874">
        <v>8899490.75</v>
      </c>
      <c r="R124" s="874">
        <v>9333219.1300000008</v>
      </c>
      <c r="S124" s="874">
        <v>6951336.1950000003</v>
      </c>
      <c r="T124" s="874">
        <v>8989808.2670000009</v>
      </c>
      <c r="U124" s="874">
        <v>6583703.7079999996</v>
      </c>
      <c r="V124" s="874">
        <v>3795904.6740000001</v>
      </c>
      <c r="W124" s="874">
        <v>572552.35900000005</v>
      </c>
      <c r="X124" s="874">
        <v>1318101.3189999999</v>
      </c>
      <c r="Y124" s="874">
        <v>2560945.3560000001</v>
      </c>
      <c r="Z124" s="875">
        <v>82</v>
      </c>
      <c r="AA124" s="868">
        <f t="shared" si="34"/>
        <v>-0.66566588871403354</v>
      </c>
      <c r="AB124" s="872"/>
      <c r="AC124" s="874">
        <v>9035.8420000000006</v>
      </c>
      <c r="AD124" s="874">
        <v>5445.0870000000004</v>
      </c>
      <c r="AE124" s="876">
        <v>9740.92</v>
      </c>
      <c r="AF124" s="874">
        <v>13136.477000000001</v>
      </c>
      <c r="AG124" s="874">
        <v>12316.705</v>
      </c>
      <c r="AH124" s="874">
        <v>11055.696</v>
      </c>
      <c r="AI124" s="874">
        <v>12497.12</v>
      </c>
      <c r="AJ124" s="874">
        <v>13232.587</v>
      </c>
      <c r="AK124" s="874">
        <v>9676.3940000000002</v>
      </c>
      <c r="AL124" s="874">
        <v>11965.516</v>
      </c>
      <c r="AM124" s="874">
        <v>8815.9259999999995</v>
      </c>
      <c r="AN124" s="874">
        <v>4845.1369999999997</v>
      </c>
      <c r="AO124" s="874">
        <v>784.47900000000004</v>
      </c>
      <c r="AP124" s="874">
        <v>1327.1669999999999</v>
      </c>
      <c r="AQ124" s="1074">
        <v>4845.1369999999997</v>
      </c>
      <c r="AR124" s="874">
        <v>3179.8319999999999</v>
      </c>
      <c r="AS124" s="868">
        <f t="shared" si="35"/>
        <v>-0.67355937632174367</v>
      </c>
      <c r="AT124" s="867">
        <v>0</v>
      </c>
      <c r="AU124" s="868">
        <f t="shared" si="52"/>
        <v>-1</v>
      </c>
      <c r="AV124" s="868"/>
      <c r="AW124" s="877">
        <f t="shared" si="53"/>
        <v>2.2389268650758183</v>
      </c>
      <c r="AX124" s="877">
        <f t="shared" si="54"/>
        <v>2.7397513646177836</v>
      </c>
      <c r="AY124" s="878">
        <f t="shared" si="55"/>
        <v>2.5433747140895235</v>
      </c>
      <c r="AZ124" s="877">
        <f t="shared" si="56"/>
        <v>3.0208741151358236</v>
      </c>
      <c r="BA124" s="877">
        <f t="shared" si="57"/>
        <v>2.8857189078986267</v>
      </c>
      <c r="BB124" s="877">
        <f t="shared" si="58"/>
        <v>2.7381731331434569</v>
      </c>
      <c r="BC124" s="877">
        <f t="shared" si="59"/>
        <v>2.8085022730092732</v>
      </c>
      <c r="BD124" s="877">
        <f t="shared" si="60"/>
        <v>2.835589053613059</v>
      </c>
      <c r="BE124" s="877">
        <f t="shared" si="61"/>
        <v>2.7840385585033554</v>
      </c>
      <c r="BF124" s="877">
        <f t="shared" si="62"/>
        <v>2.6620180641501103</v>
      </c>
      <c r="BG124" s="877">
        <f t="shared" si="63"/>
        <v>2.6781053312856651</v>
      </c>
      <c r="BH124" s="877">
        <f t="shared" si="64"/>
        <v>2.5528233273015011</v>
      </c>
      <c r="BI124" s="877">
        <f t="shared" si="65"/>
        <v>2.7402873734382776</v>
      </c>
      <c r="BJ124" s="877">
        <f t="shared" si="66"/>
        <v>2.0137556663806055</v>
      </c>
      <c r="BK124" s="877">
        <f t="shared" si="67"/>
        <v>2.4833267078893502</v>
      </c>
      <c r="BL124" s="868">
        <f t="shared" si="51"/>
        <v>-2.3609578984773911E-2</v>
      </c>
      <c r="BM124" s="871"/>
      <c r="BN124" s="871" t="s">
        <v>503</v>
      </c>
      <c r="BO124" s="871"/>
      <c r="BP124" s="871" t="s">
        <v>664</v>
      </c>
    </row>
    <row r="125" spans="1:71" s="412" customFormat="1" ht="63.75" x14ac:dyDescent="0.2">
      <c r="A125" s="412">
        <v>122</v>
      </c>
      <c r="B125" s="370">
        <v>136</v>
      </c>
      <c r="C125" s="413"/>
      <c r="D125" s="345"/>
      <c r="E125" s="345">
        <v>3122</v>
      </c>
      <c r="F125" s="345">
        <v>1</v>
      </c>
      <c r="G125" s="413" t="s">
        <v>189</v>
      </c>
      <c r="H125" s="413" t="s">
        <v>9</v>
      </c>
      <c r="I125" s="345">
        <v>703</v>
      </c>
      <c r="J125" s="413" t="s">
        <v>188</v>
      </c>
      <c r="K125" s="371">
        <v>36585387.843999997</v>
      </c>
      <c r="L125" s="371">
        <v>41978752.869000003</v>
      </c>
      <c r="M125" s="371">
        <v>33443669.379000001</v>
      </c>
      <c r="N125" s="371">
        <v>47728416.822999999</v>
      </c>
      <c r="O125" s="371">
        <v>41550976.318999998</v>
      </c>
      <c r="P125" s="371">
        <v>41299909.522</v>
      </c>
      <c r="Q125" s="371">
        <v>42147521.836000003</v>
      </c>
      <c r="R125" s="371">
        <v>44720176.266999997</v>
      </c>
      <c r="S125" s="371">
        <v>31688733.471000001</v>
      </c>
      <c r="T125" s="371">
        <v>29444750.081</v>
      </c>
      <c r="U125" s="371">
        <v>35812685.553000003</v>
      </c>
      <c r="V125" s="371">
        <v>28002539.370000001</v>
      </c>
      <c r="W125" s="371">
        <v>28988881.202</v>
      </c>
      <c r="X125" s="371">
        <v>36957407.307999998</v>
      </c>
      <c r="Y125" s="371">
        <v>39542669.924999997</v>
      </c>
      <c r="Z125" s="372">
        <v>18.666666666666668</v>
      </c>
      <c r="AA125" s="123">
        <f t="shared" si="34"/>
        <v>0.18236636885992211</v>
      </c>
      <c r="AB125" s="345"/>
      <c r="AC125" s="371">
        <v>52864.627</v>
      </c>
      <c r="AD125" s="371">
        <v>58758.68</v>
      </c>
      <c r="AE125" s="373">
        <v>45759.303999999996</v>
      </c>
      <c r="AF125" s="371">
        <v>78224.762000000002</v>
      </c>
      <c r="AG125" s="371">
        <v>70040.240000000005</v>
      </c>
      <c r="AH125" s="371">
        <v>62625.637000000002</v>
      </c>
      <c r="AI125" s="371">
        <v>53168.231</v>
      </c>
      <c r="AJ125" s="371">
        <v>63112.28</v>
      </c>
      <c r="AK125" s="371">
        <v>44410.756999999998</v>
      </c>
      <c r="AL125" s="371">
        <v>40753.512000000002</v>
      </c>
      <c r="AM125" s="371">
        <v>53645.107000000004</v>
      </c>
      <c r="AN125" s="371">
        <v>41852.957000000002</v>
      </c>
      <c r="AO125" s="371">
        <v>43970.919000000002</v>
      </c>
      <c r="AP125" s="371">
        <v>55725.658000000003</v>
      </c>
      <c r="AQ125" s="1072">
        <v>41852.957000000002</v>
      </c>
      <c r="AR125" s="371">
        <v>63713.491999999998</v>
      </c>
      <c r="AS125" s="123">
        <f t="shared" si="35"/>
        <v>0.39236147472872407</v>
      </c>
      <c r="AT125" s="127">
        <v>16369.214</v>
      </c>
      <c r="AU125" s="123">
        <f t="shared" si="52"/>
        <v>-0.6422757216761863</v>
      </c>
      <c r="AV125" s="123"/>
      <c r="AW125" s="374">
        <f t="shared" si="53"/>
        <v>2.8899312056176436</v>
      </c>
      <c r="AX125" s="374">
        <f t="shared" si="54"/>
        <v>2.7994485773964688</v>
      </c>
      <c r="AY125" s="375">
        <f t="shared" si="55"/>
        <v>2.7365002016634725</v>
      </c>
      <c r="AZ125" s="374">
        <f t="shared" si="56"/>
        <v>3.277911450115564</v>
      </c>
      <c r="BA125" s="374">
        <f t="shared" si="57"/>
        <v>3.3712921430427487</v>
      </c>
      <c r="BB125" s="374">
        <f t="shared" si="58"/>
        <v>3.0327251427337885</v>
      </c>
      <c r="BC125" s="374">
        <f t="shared" si="59"/>
        <v>2.5229588210136114</v>
      </c>
      <c r="BD125" s="374">
        <f t="shared" si="60"/>
        <v>2.8225416475637615</v>
      </c>
      <c r="BE125" s="374">
        <f t="shared" si="61"/>
        <v>2.8029366992936198</v>
      </c>
      <c r="BF125" s="374">
        <f t="shared" si="62"/>
        <v>2.7681343457078467</v>
      </c>
      <c r="BG125" s="374">
        <f t="shared" si="63"/>
        <v>2.9958717796021967</v>
      </c>
      <c r="BH125" s="374">
        <f t="shared" si="64"/>
        <v>2.9892258303429715</v>
      </c>
      <c r="BI125" s="374">
        <f t="shared" si="65"/>
        <v>3.0336402908137319</v>
      </c>
      <c r="BJ125" s="374">
        <f t="shared" si="66"/>
        <v>3.0156692289362694</v>
      </c>
      <c r="BK125" s="374">
        <f t="shared" si="67"/>
        <v>3.2225184652854471</v>
      </c>
      <c r="BL125" s="123">
        <f t="shared" si="51"/>
        <v>0.17760578395957441</v>
      </c>
      <c r="BM125" s="413"/>
      <c r="BN125" s="413" t="s">
        <v>571</v>
      </c>
      <c r="BO125" s="413"/>
      <c r="BP125" s="413" t="s">
        <v>658</v>
      </c>
    </row>
    <row r="126" spans="1:71" s="412" customFormat="1" ht="63.75" x14ac:dyDescent="0.2">
      <c r="A126" s="412">
        <v>123</v>
      </c>
      <c r="B126" s="370">
        <v>137</v>
      </c>
      <c r="C126" s="413"/>
      <c r="D126" s="345"/>
      <c r="E126" s="345"/>
      <c r="F126" s="345">
        <v>2</v>
      </c>
      <c r="G126" s="413"/>
      <c r="H126" s="413"/>
      <c r="I126" s="345">
        <v>1008</v>
      </c>
      <c r="J126" s="413" t="s">
        <v>190</v>
      </c>
      <c r="K126" s="371">
        <v>34850388.527000003</v>
      </c>
      <c r="L126" s="371">
        <v>44332601.767999999</v>
      </c>
      <c r="M126" s="371">
        <v>40334247.876000002</v>
      </c>
      <c r="N126" s="371">
        <v>42195023.800999999</v>
      </c>
      <c r="O126" s="371">
        <v>44901895.181999996</v>
      </c>
      <c r="P126" s="371">
        <v>44863403.770000003</v>
      </c>
      <c r="Q126" s="371">
        <v>40354384.266000003</v>
      </c>
      <c r="R126" s="371">
        <v>38920481.892999999</v>
      </c>
      <c r="S126" s="371">
        <v>39571743.553999998</v>
      </c>
      <c r="T126" s="371">
        <v>40595070.673</v>
      </c>
      <c r="U126" s="371">
        <v>37713054.252999999</v>
      </c>
      <c r="V126" s="371">
        <v>25252663.984999999</v>
      </c>
      <c r="W126" s="371">
        <v>35225932.336000003</v>
      </c>
      <c r="X126" s="371">
        <v>37618510.568000004</v>
      </c>
      <c r="Y126" s="371">
        <v>34926169.612999998</v>
      </c>
      <c r="Z126" s="372">
        <v>27.666666666666668</v>
      </c>
      <c r="AA126" s="123">
        <f t="shared" si="34"/>
        <v>-0.13408154478611117</v>
      </c>
      <c r="AB126" s="345"/>
      <c r="AC126" s="371">
        <v>50538.771999999997</v>
      </c>
      <c r="AD126" s="371">
        <v>63574.631000000001</v>
      </c>
      <c r="AE126" s="373">
        <v>55358.069000000003</v>
      </c>
      <c r="AF126" s="371">
        <v>68523.164000000004</v>
      </c>
      <c r="AG126" s="371">
        <v>75747.070999999996</v>
      </c>
      <c r="AH126" s="371">
        <v>66978.197</v>
      </c>
      <c r="AI126" s="371">
        <v>51005.663999999997</v>
      </c>
      <c r="AJ126" s="371">
        <v>54066.432000000001</v>
      </c>
      <c r="AK126" s="371">
        <v>55229.582000000002</v>
      </c>
      <c r="AL126" s="371">
        <v>55431.644</v>
      </c>
      <c r="AM126" s="371">
        <v>55695.205000000002</v>
      </c>
      <c r="AN126" s="371">
        <v>37351.633999999998</v>
      </c>
      <c r="AO126" s="371">
        <v>52666.989000000001</v>
      </c>
      <c r="AP126" s="371">
        <v>55450.855000000003</v>
      </c>
      <c r="AQ126" s="1072">
        <v>37351.633999999998</v>
      </c>
      <c r="AR126" s="371">
        <v>54733.216</v>
      </c>
      <c r="AS126" s="123">
        <f t="shared" si="35"/>
        <v>-1.1287478253621938E-2</v>
      </c>
      <c r="AT126" s="127">
        <v>47175.857000000004</v>
      </c>
      <c r="AU126" s="123">
        <f t="shared" si="52"/>
        <v>-0.14780522781602082</v>
      </c>
      <c r="AV126" s="123"/>
      <c r="AW126" s="374">
        <f t="shared" si="53"/>
        <v>2.9003276081611298</v>
      </c>
      <c r="AX126" s="374">
        <f t="shared" si="54"/>
        <v>2.8680757936426469</v>
      </c>
      <c r="AY126" s="375">
        <f t="shared" si="55"/>
        <v>2.7449659738388026</v>
      </c>
      <c r="AZ126" s="374">
        <f t="shared" si="56"/>
        <v>3.2479263110820211</v>
      </c>
      <c r="BA126" s="374">
        <f t="shared" si="57"/>
        <v>3.3738919345375442</v>
      </c>
      <c r="BB126" s="374">
        <f t="shared" si="58"/>
        <v>2.9858722866136196</v>
      </c>
      <c r="BC126" s="374">
        <f t="shared" si="59"/>
        <v>2.5278871145098392</v>
      </c>
      <c r="BD126" s="374">
        <f t="shared" si="60"/>
        <v>2.7783022907393167</v>
      </c>
      <c r="BE126" s="374">
        <f t="shared" si="61"/>
        <v>2.7913645970455234</v>
      </c>
      <c r="BF126" s="374">
        <f t="shared" si="62"/>
        <v>2.7309544277683884</v>
      </c>
      <c r="BG126" s="374">
        <f t="shared" si="63"/>
        <v>2.9536300415429522</v>
      </c>
      <c r="BH126" s="374">
        <f t="shared" si="64"/>
        <v>2.9582331608409116</v>
      </c>
      <c r="BI126" s="374">
        <f t="shared" si="65"/>
        <v>2.9902396051658613</v>
      </c>
      <c r="BJ126" s="374">
        <f t="shared" si="66"/>
        <v>2.9480622258962583</v>
      </c>
      <c r="BK126" s="374">
        <f t="shared" si="67"/>
        <v>3.1342237987430233</v>
      </c>
      <c r="BL126" s="123">
        <f t="shared" si="51"/>
        <v>0.14180788709735742</v>
      </c>
      <c r="BM126" s="413"/>
      <c r="BN126" s="413" t="s">
        <v>571</v>
      </c>
      <c r="BO126" s="413"/>
      <c r="BP126" s="413" t="s">
        <v>659</v>
      </c>
    </row>
    <row r="127" spans="1:71" s="869" customFormat="1" ht="38.25" x14ac:dyDescent="0.2">
      <c r="A127" s="869">
        <v>124</v>
      </c>
      <c r="B127" s="870">
        <v>138</v>
      </c>
      <c r="C127" s="1094"/>
      <c r="D127" s="872"/>
      <c r="E127" s="872">
        <v>3131</v>
      </c>
      <c r="F127" s="872" t="s">
        <v>355</v>
      </c>
      <c r="G127" s="1094" t="s">
        <v>192</v>
      </c>
      <c r="H127" s="1094" t="s">
        <v>9</v>
      </c>
      <c r="I127" s="872">
        <v>2516</v>
      </c>
      <c r="J127" s="1094" t="s">
        <v>191</v>
      </c>
      <c r="K127" s="874">
        <v>19791317.925000001</v>
      </c>
      <c r="L127" s="874">
        <v>18297429.5</v>
      </c>
      <c r="M127" s="874">
        <v>17603763.076000001</v>
      </c>
      <c r="N127" s="874">
        <v>18292216.914999999</v>
      </c>
      <c r="O127" s="874">
        <v>17531356.221999999</v>
      </c>
      <c r="P127" s="874">
        <v>19434040.895</v>
      </c>
      <c r="Q127" s="874">
        <v>20719779.572999999</v>
      </c>
      <c r="R127" s="874">
        <v>19973674.689999998</v>
      </c>
      <c r="S127" s="874">
        <v>20433917.614</v>
      </c>
      <c r="T127" s="874">
        <v>15633109.529999999</v>
      </c>
      <c r="U127" s="874">
        <v>15843746.210999999</v>
      </c>
      <c r="V127" s="874">
        <v>10879919.715</v>
      </c>
      <c r="W127" s="874">
        <v>8745983.7349999994</v>
      </c>
      <c r="X127" s="874">
        <v>10389431.537</v>
      </c>
      <c r="Y127" s="874">
        <v>14222344.848000001</v>
      </c>
      <c r="Z127" s="875">
        <v>52.2</v>
      </c>
      <c r="AA127" s="868">
        <f t="shared" si="34"/>
        <v>-0.19208496577700701</v>
      </c>
      <c r="AB127" s="872"/>
      <c r="AC127" s="874">
        <v>27828.635000000002</v>
      </c>
      <c r="AD127" s="874">
        <v>25021.373</v>
      </c>
      <c r="AE127" s="876">
        <v>22251.917000000001</v>
      </c>
      <c r="AF127" s="874">
        <v>23564.002999999997</v>
      </c>
      <c r="AG127" s="874">
        <v>24637.673000000003</v>
      </c>
      <c r="AH127" s="874">
        <v>26955.554</v>
      </c>
      <c r="AI127" s="874">
        <v>27057.915999999997</v>
      </c>
      <c r="AJ127" s="874">
        <v>27419.296000000002</v>
      </c>
      <c r="AK127" s="874">
        <v>30255.179</v>
      </c>
      <c r="AL127" s="874">
        <v>22246.430999999997</v>
      </c>
      <c r="AM127" s="874">
        <v>24146.476999999999</v>
      </c>
      <c r="AN127" s="874">
        <v>15895.054</v>
      </c>
      <c r="AO127" s="874">
        <v>12593.777</v>
      </c>
      <c r="AP127" s="874">
        <v>15422.414000000001</v>
      </c>
      <c r="AQ127" s="1074">
        <f>SUM(8055.109+7839.945)</f>
        <v>15895.054</v>
      </c>
      <c r="AR127" s="874">
        <v>20603.03</v>
      </c>
      <c r="AS127" s="868">
        <f t="shared" si="35"/>
        <v>-7.4100896565451074E-2</v>
      </c>
      <c r="AT127" s="867">
        <v>7650.4679999999998</v>
      </c>
      <c r="AU127" s="868">
        <f t="shared" si="52"/>
        <v>-0.65618836345650577</v>
      </c>
      <c r="AV127" s="868"/>
      <c r="AW127" s="877">
        <f t="shared" si="53"/>
        <v>2.8122063528520678</v>
      </c>
      <c r="AX127" s="877">
        <f t="shared" si="54"/>
        <v>2.7349604489526795</v>
      </c>
      <c r="AY127" s="878">
        <f t="shared" si="55"/>
        <v>2.5280863987924302</v>
      </c>
      <c r="AZ127" s="877">
        <f t="shared" si="56"/>
        <v>2.5763966291780656</v>
      </c>
      <c r="BA127" s="877">
        <f t="shared" si="57"/>
        <v>2.810697893307573</v>
      </c>
      <c r="BB127" s="877">
        <f t="shared" si="58"/>
        <v>2.7740554983534218</v>
      </c>
      <c r="BC127" s="877">
        <f t="shared" si="59"/>
        <v>2.6117957389140605</v>
      </c>
      <c r="BD127" s="877">
        <f t="shared" si="60"/>
        <v>2.7455434641405994</v>
      </c>
      <c r="BE127" s="877">
        <f t="shared" si="61"/>
        <v>2.9612705279061227</v>
      </c>
      <c r="BF127" s="877">
        <f t="shared" si="62"/>
        <v>2.8460660314966777</v>
      </c>
      <c r="BG127" s="877">
        <f t="shared" si="63"/>
        <v>3.048076721051689</v>
      </c>
      <c r="BH127" s="877">
        <f t="shared" si="64"/>
        <v>2.9219064876160257</v>
      </c>
      <c r="BI127" s="877">
        <f t="shared" si="65"/>
        <v>2.8798994787977388</v>
      </c>
      <c r="BJ127" s="877">
        <f t="shared" si="66"/>
        <v>2.968865802729626</v>
      </c>
      <c r="BK127" s="877">
        <f t="shared" si="67"/>
        <v>2.8972761130731932</v>
      </c>
      <c r="BL127" s="868">
        <f t="shared" si="51"/>
        <v>0.14603524407121163</v>
      </c>
      <c r="BM127" s="1094"/>
      <c r="BN127" s="1094" t="s">
        <v>572</v>
      </c>
      <c r="BO127" s="1094"/>
      <c r="BP127" s="1094" t="s">
        <v>660</v>
      </c>
    </row>
    <row r="128" spans="1:71" s="412" customFormat="1" ht="63.75" x14ac:dyDescent="0.2">
      <c r="A128" s="412">
        <v>125</v>
      </c>
      <c r="B128" s="370">
        <v>139</v>
      </c>
      <c r="C128" s="413"/>
      <c r="D128" s="345"/>
      <c r="E128" s="345">
        <v>3136</v>
      </c>
      <c r="F128" s="345">
        <v>1</v>
      </c>
      <c r="G128" s="413" t="s">
        <v>194</v>
      </c>
      <c r="H128" s="413" t="s">
        <v>9</v>
      </c>
      <c r="I128" s="345">
        <v>594</v>
      </c>
      <c r="J128" s="413" t="s">
        <v>193</v>
      </c>
      <c r="K128" s="371">
        <v>56762214.674999997</v>
      </c>
      <c r="L128" s="371">
        <v>55569080.825000003</v>
      </c>
      <c r="M128" s="371">
        <v>65329432.376999997</v>
      </c>
      <c r="N128" s="371">
        <v>55384454.674999997</v>
      </c>
      <c r="O128" s="371">
        <v>60441820.634000003</v>
      </c>
      <c r="P128" s="371">
        <v>64924237.928000003</v>
      </c>
      <c r="Q128" s="371">
        <v>56426170.259000003</v>
      </c>
      <c r="R128" s="371">
        <v>66079098.354000002</v>
      </c>
      <c r="S128" s="371">
        <v>65894377.098999999</v>
      </c>
      <c r="T128" s="371">
        <v>46914331.664999999</v>
      </c>
      <c r="U128" s="371">
        <v>65600750.618000001</v>
      </c>
      <c r="V128" s="371">
        <v>50618220.641999997</v>
      </c>
      <c r="W128" s="371">
        <v>51332292.847000003</v>
      </c>
      <c r="X128" s="371">
        <v>58508622.141999997</v>
      </c>
      <c r="Y128" s="371">
        <v>50640973.843000002</v>
      </c>
      <c r="Z128" s="372">
        <v>5.833333333333333</v>
      </c>
      <c r="AA128" s="123">
        <f t="shared" si="34"/>
        <v>-0.22483676957786092</v>
      </c>
      <c r="AB128" s="345"/>
      <c r="AC128" s="371">
        <v>77478.53</v>
      </c>
      <c r="AD128" s="371">
        <v>76505.095000000001</v>
      </c>
      <c r="AE128" s="373">
        <v>87713.638000000006</v>
      </c>
      <c r="AF128" s="371">
        <v>78573.308000000005</v>
      </c>
      <c r="AG128" s="371">
        <v>90781.119999999995</v>
      </c>
      <c r="AH128" s="371">
        <v>91777.921000000002</v>
      </c>
      <c r="AI128" s="371">
        <v>77544.221999999994</v>
      </c>
      <c r="AJ128" s="371">
        <v>97876.13</v>
      </c>
      <c r="AK128" s="371">
        <v>93785.392000000007</v>
      </c>
      <c r="AL128" s="371">
        <v>47461.175000000003</v>
      </c>
      <c r="AM128" s="371">
        <v>19507.473000000002</v>
      </c>
      <c r="AN128" s="371">
        <v>21838.012999999999</v>
      </c>
      <c r="AO128" s="371">
        <v>17382.901000000002</v>
      </c>
      <c r="AP128" s="371">
        <v>14599.72</v>
      </c>
      <c r="AQ128" s="1072">
        <v>21838.012999999999</v>
      </c>
      <c r="AR128" s="371">
        <v>13135.838</v>
      </c>
      <c r="AS128" s="123">
        <f t="shared" si="35"/>
        <v>-0.85024178338150791</v>
      </c>
      <c r="AT128" s="127">
        <v>13549.468000000001</v>
      </c>
      <c r="AU128" s="123">
        <f t="shared" si="52"/>
        <v>-0.84552609709336202</v>
      </c>
      <c r="AV128" s="123"/>
      <c r="AW128" s="374">
        <f t="shared" si="53"/>
        <v>2.7299332995942516</v>
      </c>
      <c r="AX128" s="374">
        <f t="shared" si="54"/>
        <v>2.7535130638900576</v>
      </c>
      <c r="AY128" s="375">
        <f t="shared" si="55"/>
        <v>2.6852717009333951</v>
      </c>
      <c r="AZ128" s="374">
        <f t="shared" si="56"/>
        <v>2.8373776887783362</v>
      </c>
      <c r="BA128" s="374">
        <f t="shared" si="57"/>
        <v>3.0039174547608978</v>
      </c>
      <c r="BB128" s="374">
        <f t="shared" si="58"/>
        <v>2.8272313677914966</v>
      </c>
      <c r="BC128" s="374">
        <f t="shared" si="59"/>
        <v>2.7485197610990322</v>
      </c>
      <c r="BD128" s="374">
        <f t="shared" si="60"/>
        <v>2.9623930240590277</v>
      </c>
      <c r="BE128" s="374">
        <f t="shared" si="61"/>
        <v>2.846537022699112</v>
      </c>
      <c r="BF128" s="374">
        <f t="shared" si="62"/>
        <v>2.0233124214112155</v>
      </c>
      <c r="BG128" s="374">
        <f t="shared" si="63"/>
        <v>0.59473322534353446</v>
      </c>
      <c r="BH128" s="374">
        <f t="shared" si="64"/>
        <v>0.8628518633418778</v>
      </c>
      <c r="BI128" s="374">
        <f t="shared" si="65"/>
        <v>0.67726961083975434</v>
      </c>
      <c r="BJ128" s="374">
        <f t="shared" si="66"/>
        <v>0.4990621711981727</v>
      </c>
      <c r="BK128" s="374">
        <f t="shared" si="67"/>
        <v>0.51878299342048451</v>
      </c>
      <c r="BL128" s="123">
        <f t="shared" si="51"/>
        <v>-0.80680428232265788</v>
      </c>
      <c r="BM128" s="413" t="s">
        <v>322</v>
      </c>
      <c r="BN128" s="413" t="s">
        <v>573</v>
      </c>
      <c r="BO128" s="413"/>
      <c r="BP128" s="413" t="s">
        <v>661</v>
      </c>
    </row>
    <row r="129" spans="1:72" s="412" customFormat="1" ht="63.75" x14ac:dyDescent="0.2">
      <c r="A129" s="412">
        <v>126</v>
      </c>
      <c r="B129" s="370">
        <v>141</v>
      </c>
      <c r="C129" s="413"/>
      <c r="D129" s="345"/>
      <c r="E129" s="345"/>
      <c r="F129" s="345">
        <v>2</v>
      </c>
      <c r="G129" s="413"/>
      <c r="H129" s="413"/>
      <c r="I129" s="345">
        <v>594</v>
      </c>
      <c r="J129" s="413" t="s">
        <v>195</v>
      </c>
      <c r="K129" s="371">
        <v>54675861.975000001</v>
      </c>
      <c r="L129" s="371">
        <v>60984772.075000003</v>
      </c>
      <c r="M129" s="371">
        <v>46970907.023000002</v>
      </c>
      <c r="N129" s="371">
        <v>60759644.122000001</v>
      </c>
      <c r="O129" s="371">
        <v>54144396.314000003</v>
      </c>
      <c r="P129" s="371">
        <v>61300626.446000002</v>
      </c>
      <c r="Q129" s="371">
        <v>63175353.961999997</v>
      </c>
      <c r="R129" s="371">
        <v>49891788.310000002</v>
      </c>
      <c r="S129" s="371">
        <v>67241859.960999995</v>
      </c>
      <c r="T129" s="371">
        <v>52959986.715999998</v>
      </c>
      <c r="U129" s="371">
        <v>64560643.112999998</v>
      </c>
      <c r="V129" s="371">
        <v>60099426.592</v>
      </c>
      <c r="W129" s="371">
        <v>44348038.969999999</v>
      </c>
      <c r="X129" s="371">
        <v>62098516.669</v>
      </c>
      <c r="Y129" s="371">
        <v>61718491.846000001</v>
      </c>
      <c r="Z129" s="372">
        <v>9.6666666666666661</v>
      </c>
      <c r="AA129" s="123">
        <f t="shared" si="34"/>
        <v>0.31397274946763587</v>
      </c>
      <c r="AB129" s="345"/>
      <c r="AC129" s="371">
        <v>76010.975999999995</v>
      </c>
      <c r="AD129" s="371">
        <v>83220.129000000001</v>
      </c>
      <c r="AE129" s="373">
        <v>62905.847000000002</v>
      </c>
      <c r="AF129" s="371">
        <v>84920.182000000001</v>
      </c>
      <c r="AG129" s="371">
        <v>80527.952999999994</v>
      </c>
      <c r="AH129" s="371">
        <v>86989.304000000004</v>
      </c>
      <c r="AI129" s="371">
        <v>86809.311000000002</v>
      </c>
      <c r="AJ129" s="371">
        <v>73205.010999999999</v>
      </c>
      <c r="AK129" s="371">
        <v>96208.414000000004</v>
      </c>
      <c r="AL129" s="371">
        <v>65675.862999999998</v>
      </c>
      <c r="AM129" s="371">
        <v>19606.017</v>
      </c>
      <c r="AN129" s="371">
        <v>24602.748</v>
      </c>
      <c r="AO129" s="371">
        <v>12036.892</v>
      </c>
      <c r="AP129" s="371">
        <v>11797.382</v>
      </c>
      <c r="AQ129" s="1072">
        <v>24602.748</v>
      </c>
      <c r="AR129" s="371">
        <v>15002.196</v>
      </c>
      <c r="AS129" s="123">
        <f t="shared" si="35"/>
        <v>-0.76151348856331269</v>
      </c>
      <c r="AT129" s="127">
        <v>10897.393</v>
      </c>
      <c r="AU129" s="123">
        <f t="shared" si="52"/>
        <v>-0.82676661201302948</v>
      </c>
      <c r="AV129" s="123"/>
      <c r="AW129" s="374">
        <f t="shared" si="53"/>
        <v>2.7804216798540926</v>
      </c>
      <c r="AX129" s="374">
        <f t="shared" si="54"/>
        <v>2.7292101345448865</v>
      </c>
      <c r="AY129" s="375">
        <f t="shared" si="55"/>
        <v>2.6785025449560607</v>
      </c>
      <c r="AZ129" s="374">
        <f t="shared" si="56"/>
        <v>2.7952824025594283</v>
      </c>
      <c r="BA129" s="374">
        <f t="shared" si="57"/>
        <v>2.9745627796085725</v>
      </c>
      <c r="BB129" s="374">
        <f t="shared" si="58"/>
        <v>2.838121208324984</v>
      </c>
      <c r="BC129" s="374">
        <f t="shared" si="59"/>
        <v>2.7482018083259443</v>
      </c>
      <c r="BD129" s="374">
        <f t="shared" si="60"/>
        <v>2.934551495534476</v>
      </c>
      <c r="BE129" s="374">
        <f t="shared" si="61"/>
        <v>2.8615631410493547</v>
      </c>
      <c r="BF129" s="374">
        <f t="shared" si="62"/>
        <v>2.4802069287588528</v>
      </c>
      <c r="BG129" s="374">
        <f t="shared" si="63"/>
        <v>0.60736746273371967</v>
      </c>
      <c r="BH129" s="374">
        <f t="shared" si="64"/>
        <v>0.81873486637474635</v>
      </c>
      <c r="BI129" s="374">
        <f t="shared" si="65"/>
        <v>0.54283762166541638</v>
      </c>
      <c r="BJ129" s="374">
        <f t="shared" si="66"/>
        <v>0.37995696621492192</v>
      </c>
      <c r="BK129" s="374">
        <f t="shared" si="67"/>
        <v>0.48614914432560941</v>
      </c>
      <c r="BL129" s="123">
        <f t="shared" si="51"/>
        <v>-0.81849965188904295</v>
      </c>
      <c r="BM129" s="413" t="s">
        <v>322</v>
      </c>
      <c r="BN129" s="413" t="s">
        <v>574</v>
      </c>
      <c r="BO129" s="413"/>
      <c r="BP129" s="413" t="s">
        <v>661</v>
      </c>
    </row>
    <row r="130" spans="1:72" s="412" customFormat="1" ht="38.25" x14ac:dyDescent="0.2">
      <c r="A130" s="412">
        <v>127</v>
      </c>
      <c r="B130" s="370">
        <v>142</v>
      </c>
      <c r="C130" s="413"/>
      <c r="D130" s="345"/>
      <c r="E130" s="345">
        <v>3140</v>
      </c>
      <c r="F130" s="345">
        <v>3</v>
      </c>
      <c r="G130" s="413" t="s">
        <v>197</v>
      </c>
      <c r="H130" s="413" t="s">
        <v>9</v>
      </c>
      <c r="I130" s="345">
        <v>1001</v>
      </c>
      <c r="J130" s="413" t="s">
        <v>196</v>
      </c>
      <c r="K130" s="371">
        <v>39402934.967</v>
      </c>
      <c r="L130" s="371">
        <v>23298009.649999999</v>
      </c>
      <c r="M130" s="371">
        <v>49044373.840999998</v>
      </c>
      <c r="N130" s="371">
        <v>37068971.799999997</v>
      </c>
      <c r="O130" s="371">
        <v>49840508.986000001</v>
      </c>
      <c r="P130" s="371">
        <v>49971368.395999998</v>
      </c>
      <c r="Q130" s="371">
        <v>38418519.843999997</v>
      </c>
      <c r="R130" s="371">
        <v>50610239.838</v>
      </c>
      <c r="S130" s="371">
        <v>44762794.171999998</v>
      </c>
      <c r="T130" s="371">
        <v>40885009.567000002</v>
      </c>
      <c r="U130" s="371">
        <v>49599397.670999996</v>
      </c>
      <c r="V130" s="371">
        <v>47563993.394000001</v>
      </c>
      <c r="W130" s="371">
        <v>30641751.794</v>
      </c>
      <c r="X130" s="371">
        <v>34347206.247000001</v>
      </c>
      <c r="Y130" s="371">
        <v>29134958.405999999</v>
      </c>
      <c r="Z130" s="372">
        <v>26</v>
      </c>
      <c r="AA130" s="123">
        <f t="shared" si="34"/>
        <v>-0.40594697976052402</v>
      </c>
      <c r="AB130" s="345"/>
      <c r="AC130" s="371">
        <v>28910.543000000001</v>
      </c>
      <c r="AD130" s="371">
        <v>17708.365000000002</v>
      </c>
      <c r="AE130" s="373">
        <v>39265.627999999997</v>
      </c>
      <c r="AF130" s="371">
        <v>35806.32</v>
      </c>
      <c r="AG130" s="371">
        <v>50613.120000000003</v>
      </c>
      <c r="AH130" s="371">
        <v>59502.258999999998</v>
      </c>
      <c r="AI130" s="371">
        <v>45447.052000000003</v>
      </c>
      <c r="AJ130" s="371">
        <v>58860.135000000002</v>
      </c>
      <c r="AK130" s="371">
        <v>51090.451999999997</v>
      </c>
      <c r="AL130" s="371">
        <v>15289.099</v>
      </c>
      <c r="AM130" s="371">
        <v>9022.3150000000005</v>
      </c>
      <c r="AN130" s="371">
        <v>9313.2540000000008</v>
      </c>
      <c r="AO130" s="371">
        <v>6311.5709999999999</v>
      </c>
      <c r="AP130" s="371">
        <v>6277.1639999999998</v>
      </c>
      <c r="AQ130" s="1072">
        <v>9313.2540000000008</v>
      </c>
      <c r="AR130" s="371">
        <v>4712.7650000000003</v>
      </c>
      <c r="AS130" s="123">
        <f t="shared" si="35"/>
        <v>-0.87997734303396347</v>
      </c>
      <c r="AT130" s="127">
        <v>5010.9849999999997</v>
      </c>
      <c r="AU130" s="123">
        <f t="shared" si="52"/>
        <v>-0.87238240529350497</v>
      </c>
      <c r="AV130" s="123"/>
      <c r="AW130" s="374">
        <f t="shared" si="53"/>
        <v>1.4674309426042811</v>
      </c>
      <c r="AX130" s="374">
        <f t="shared" si="54"/>
        <v>1.520161186816231</v>
      </c>
      <c r="AY130" s="375">
        <f t="shared" si="55"/>
        <v>1.6012286394887079</v>
      </c>
      <c r="AZ130" s="374">
        <f t="shared" si="56"/>
        <v>1.9318755423370013</v>
      </c>
      <c r="BA130" s="374">
        <f t="shared" si="57"/>
        <v>2.031003335628736</v>
      </c>
      <c r="BB130" s="374">
        <f t="shared" si="58"/>
        <v>2.3814540569900786</v>
      </c>
      <c r="BC130" s="374">
        <f t="shared" si="59"/>
        <v>2.3658929175064345</v>
      </c>
      <c r="BD130" s="374">
        <f t="shared" si="60"/>
        <v>2.3260168372411338</v>
      </c>
      <c r="BE130" s="374">
        <f t="shared" si="61"/>
        <v>2.2827195194154379</v>
      </c>
      <c r="BF130" s="374">
        <f t="shared" si="62"/>
        <v>0.74790732162824147</v>
      </c>
      <c r="BG130" s="374">
        <f t="shared" si="63"/>
        <v>0.36380744217283945</v>
      </c>
      <c r="BH130" s="374">
        <f t="shared" si="64"/>
        <v>0.39160942281918776</v>
      </c>
      <c r="BI130" s="374">
        <f t="shared" si="65"/>
        <v>0.41195888814920018</v>
      </c>
      <c r="BJ130" s="374">
        <f t="shared" si="66"/>
        <v>0.36551234792484866</v>
      </c>
      <c r="BK130" s="374">
        <f t="shared" si="67"/>
        <v>0.32351273232155786</v>
      </c>
      <c r="BL130" s="123">
        <f t="shared" si="51"/>
        <v>-0.79795968898928793</v>
      </c>
      <c r="BM130" s="413" t="s">
        <v>324</v>
      </c>
      <c r="BN130" s="413" t="s">
        <v>575</v>
      </c>
      <c r="BO130" s="413"/>
      <c r="BP130" s="413" t="s">
        <v>655</v>
      </c>
    </row>
    <row r="131" spans="1:72" s="412" customFormat="1" ht="38.25" x14ac:dyDescent="0.2">
      <c r="A131" s="412">
        <v>128</v>
      </c>
      <c r="B131" s="370">
        <v>143</v>
      </c>
      <c r="C131" s="413"/>
      <c r="D131" s="345"/>
      <c r="E131" s="345"/>
      <c r="F131" s="345" t="s">
        <v>351</v>
      </c>
      <c r="G131" s="413"/>
      <c r="H131" s="413"/>
      <c r="I131" s="345">
        <v>1613</v>
      </c>
      <c r="J131" s="413" t="s">
        <v>198</v>
      </c>
      <c r="K131" s="371">
        <v>38387233.719999999</v>
      </c>
      <c r="L131" s="371">
        <v>32460778.379999999</v>
      </c>
      <c r="M131" s="371">
        <v>36466606.887999997</v>
      </c>
      <c r="N131" s="371">
        <v>39640717.325000003</v>
      </c>
      <c r="O131" s="371">
        <v>40970101.357999995</v>
      </c>
      <c r="P131" s="371">
        <v>37951844.859999999</v>
      </c>
      <c r="Q131" s="371">
        <v>41247129.487999998</v>
      </c>
      <c r="R131" s="371">
        <v>40822089.213</v>
      </c>
      <c r="S131" s="371">
        <v>40988819.5</v>
      </c>
      <c r="T131" s="371">
        <v>38623832.744000003</v>
      </c>
      <c r="U131" s="371">
        <v>47618400.832000002</v>
      </c>
      <c r="V131" s="371">
        <v>43125785.708000004</v>
      </c>
      <c r="W131" s="371">
        <v>28307393.559999999</v>
      </c>
      <c r="X131" s="371">
        <v>31579903.513999999</v>
      </c>
      <c r="Y131" s="371">
        <v>30570244.237999998</v>
      </c>
      <c r="Z131" s="372">
        <v>44</v>
      </c>
      <c r="AA131" s="123">
        <f t="shared" si="34"/>
        <v>-0.16169211103488504</v>
      </c>
      <c r="AB131" s="345"/>
      <c r="AC131" s="371">
        <v>31986.346999999998</v>
      </c>
      <c r="AD131" s="371">
        <v>26564.33</v>
      </c>
      <c r="AE131" s="373">
        <v>29666.236000000001</v>
      </c>
      <c r="AF131" s="371">
        <v>37924.678</v>
      </c>
      <c r="AG131" s="371">
        <v>41460.419000000002</v>
      </c>
      <c r="AH131" s="371">
        <v>45099.383999999998</v>
      </c>
      <c r="AI131" s="371">
        <v>48097.926999999996</v>
      </c>
      <c r="AJ131" s="371">
        <v>47288.066000000006</v>
      </c>
      <c r="AK131" s="371">
        <v>47936.059000000001</v>
      </c>
      <c r="AL131" s="371">
        <v>43765.721999999994</v>
      </c>
      <c r="AM131" s="371">
        <v>8799.259</v>
      </c>
      <c r="AN131" s="371">
        <v>8343.0069999999996</v>
      </c>
      <c r="AO131" s="371">
        <v>5942.9230000000007</v>
      </c>
      <c r="AP131" s="371">
        <v>5898.9050000000007</v>
      </c>
      <c r="AQ131" s="1072">
        <f>SUM(3625.418+4717.589)</f>
        <v>8343.0069999999996</v>
      </c>
      <c r="AR131" s="371">
        <v>5102.2240000000002</v>
      </c>
      <c r="AS131" s="123">
        <f t="shared" si="35"/>
        <v>-0.82801242462980484</v>
      </c>
      <c r="AT131" s="127">
        <v>3232.8739999999998</v>
      </c>
      <c r="AU131" s="123">
        <f t="shared" si="52"/>
        <v>-0.89102513712895703</v>
      </c>
      <c r="AV131" s="123"/>
      <c r="AW131" s="374">
        <f t="shared" si="53"/>
        <v>1.6665096127171519</v>
      </c>
      <c r="AX131" s="374">
        <f t="shared" si="54"/>
        <v>1.6367032046506336</v>
      </c>
      <c r="AY131" s="375">
        <f t="shared" si="55"/>
        <v>1.6270357201652461</v>
      </c>
      <c r="AZ131" s="374">
        <f t="shared" si="56"/>
        <v>1.9134203697208194</v>
      </c>
      <c r="BA131" s="374">
        <f t="shared" si="57"/>
        <v>2.0239353882830589</v>
      </c>
      <c r="BB131" s="374">
        <f t="shared" si="58"/>
        <v>2.3766635938972902</v>
      </c>
      <c r="BC131" s="374">
        <f t="shared" si="59"/>
        <v>2.3321829953763493</v>
      </c>
      <c r="BD131" s="374">
        <f t="shared" si="60"/>
        <v>2.3167881366023217</v>
      </c>
      <c r="BE131" s="374">
        <f t="shared" si="61"/>
        <v>2.3389821704916387</v>
      </c>
      <c r="BF131" s="374">
        <f t="shared" si="62"/>
        <v>2.2662547391441237</v>
      </c>
      <c r="BG131" s="374">
        <f t="shared" si="63"/>
        <v>0.36957389774781418</v>
      </c>
      <c r="BH131" s="374">
        <f t="shared" si="64"/>
        <v>0.38691501444122506</v>
      </c>
      <c r="BI131" s="374">
        <f t="shared" si="65"/>
        <v>0.41988486063921465</v>
      </c>
      <c r="BJ131" s="374">
        <f t="shared" si="66"/>
        <v>0.37358600525076963</v>
      </c>
      <c r="BK131" s="374">
        <f t="shared" si="67"/>
        <v>0.33380328663895581</v>
      </c>
      <c r="BL131" s="123">
        <f t="shared" si="51"/>
        <v>-0.79483960769770079</v>
      </c>
      <c r="BM131" s="413" t="s">
        <v>322</v>
      </c>
      <c r="BN131" s="413" t="s">
        <v>576</v>
      </c>
      <c r="BO131" s="413"/>
      <c r="BP131" s="413" t="s">
        <v>655</v>
      </c>
    </row>
    <row r="132" spans="1:72" s="869" customFormat="1" x14ac:dyDescent="0.2">
      <c r="A132" s="869">
        <v>129</v>
      </c>
      <c r="B132" s="870">
        <v>144</v>
      </c>
      <c r="C132" s="871"/>
      <c r="D132" s="872"/>
      <c r="E132" s="872">
        <v>3148</v>
      </c>
      <c r="F132" s="872" t="s">
        <v>351</v>
      </c>
      <c r="G132" s="871" t="s">
        <v>200</v>
      </c>
      <c r="H132" s="871" t="s">
        <v>9</v>
      </c>
      <c r="I132" s="872">
        <v>3803</v>
      </c>
      <c r="J132" s="871" t="s">
        <v>199</v>
      </c>
      <c r="K132" s="874">
        <v>13315766.851</v>
      </c>
      <c r="L132" s="874">
        <v>13552621.09</v>
      </c>
      <c r="M132" s="874">
        <v>12754508.603999998</v>
      </c>
      <c r="N132" s="874">
        <v>11627784.009</v>
      </c>
      <c r="O132" s="874">
        <v>11539692.613</v>
      </c>
      <c r="P132" s="874">
        <v>7850609.0810000002</v>
      </c>
      <c r="Q132" s="874">
        <v>11527508.245999999</v>
      </c>
      <c r="R132" s="874">
        <v>10264494.522</v>
      </c>
      <c r="S132" s="874">
        <v>0</v>
      </c>
      <c r="T132" s="874">
        <v>0</v>
      </c>
      <c r="U132" s="874">
        <v>0</v>
      </c>
      <c r="V132" s="874">
        <v>0</v>
      </c>
      <c r="W132" s="874">
        <v>0</v>
      </c>
      <c r="X132" s="874">
        <v>0</v>
      </c>
      <c r="Y132" s="874">
        <v>0</v>
      </c>
      <c r="Z132" s="875">
        <v>77.5</v>
      </c>
      <c r="AA132" s="868">
        <f t="shared" ref="AA132:AA171" si="68">(Y132-M132)/M132</f>
        <v>-1</v>
      </c>
      <c r="AB132" s="872"/>
      <c r="AC132" s="874">
        <v>18775.287</v>
      </c>
      <c r="AD132" s="874">
        <v>17106.911</v>
      </c>
      <c r="AE132" s="876">
        <v>17134.315999999999</v>
      </c>
      <c r="AF132" s="874">
        <v>15962.466</v>
      </c>
      <c r="AG132" s="874">
        <v>15719.664000000001</v>
      </c>
      <c r="AH132" s="874">
        <v>10354.768</v>
      </c>
      <c r="AI132" s="874">
        <v>15961.574000000001</v>
      </c>
      <c r="AJ132" s="874">
        <v>13571.654</v>
      </c>
      <c r="AK132" s="874">
        <v>0</v>
      </c>
      <c r="AL132" s="874">
        <v>0</v>
      </c>
      <c r="AM132" s="874">
        <v>0</v>
      </c>
      <c r="AN132" s="874">
        <v>0</v>
      </c>
      <c r="AO132" s="874">
        <v>0</v>
      </c>
      <c r="AP132" s="874">
        <v>0</v>
      </c>
      <c r="AQ132" s="1088"/>
      <c r="AR132" s="874">
        <v>0</v>
      </c>
      <c r="AS132" s="868">
        <f t="shared" ref="AS132:AS171" si="69">(AR132-AE132)/AE132</f>
        <v>-1</v>
      </c>
      <c r="AT132" s="867"/>
      <c r="AU132" s="868">
        <f t="shared" si="52"/>
        <v>-1</v>
      </c>
      <c r="AV132" s="868"/>
      <c r="AW132" s="877">
        <f t="shared" ref="AW132:AW163" si="70">IF(K132=0,0,AC132*2000/K132)</f>
        <v>2.8200083720435516</v>
      </c>
      <c r="AX132" s="877">
        <f t="shared" ref="AX132:AX163" si="71">IF(L132=0,0,AD132*2000/L132)</f>
        <v>2.5245169751883028</v>
      </c>
      <c r="AY132" s="878">
        <f t="shared" ref="AY132:AY163" si="72">IF(M132=0,0,AE132*2000/M132)</f>
        <v>2.686785752706526</v>
      </c>
      <c r="AZ132" s="877">
        <f t="shared" ref="AZ132:AZ163" si="73">IF(N132=0,0,AF132*2000/N132)</f>
        <v>2.7455731870569529</v>
      </c>
      <c r="BA132" s="877">
        <f t="shared" ref="BA132:BA163" si="74">IF(O132=0,0,AG132*2000/O132)</f>
        <v>2.7244510797958461</v>
      </c>
      <c r="BB132" s="877">
        <f t="shared" ref="BB132:BB163" si="75">IF(P132=0,0,AH132*2000/P132)</f>
        <v>2.6379527736416151</v>
      </c>
      <c r="BC132" s="877">
        <f t="shared" ref="BC132:BC163" si="76">IF(Q132=0,0,AI132*2000/Q132)</f>
        <v>2.7693016841759546</v>
      </c>
      <c r="BD132" s="877">
        <f t="shared" ref="BD132:BD163" si="77">IF(R132=0,0,AJ132*2000/R132)</f>
        <v>2.6443881812030257</v>
      </c>
      <c r="BE132" s="877">
        <f t="shared" ref="BE132:BE163" si="78">IF(S132=0,0,AK132*2000/S132)</f>
        <v>0</v>
      </c>
      <c r="BF132" s="877">
        <f t="shared" ref="BF132:BF163" si="79">IF(T132=0,0,AL132*2000/T132)</f>
        <v>0</v>
      </c>
      <c r="BG132" s="877">
        <f t="shared" ref="BG132:BG163" si="80">IF(U132=0,0,AM132*2000/U132)</f>
        <v>0</v>
      </c>
      <c r="BH132" s="877">
        <f t="shared" ref="BH132:BH163" si="81">IF(V132=0,0,AN132*2000/V132)</f>
        <v>0</v>
      </c>
      <c r="BI132" s="877">
        <f t="shared" ref="BI132:BI163" si="82">IF(W132=0,0,AO132*2000/W132)</f>
        <v>0</v>
      </c>
      <c r="BJ132" s="877">
        <f t="shared" ref="BJ132:BJ163" si="83">IF(X132=0,0,AP132*2000/X132)</f>
        <v>0</v>
      </c>
      <c r="BK132" s="877">
        <f t="shared" ref="BK132:BK163" si="84">IF(Y132=0,0,AR132*2000/Y132)</f>
        <v>0</v>
      </c>
      <c r="BL132" s="868">
        <f t="shared" ref="BL132:BL170" si="85">(BK132-AY132)/AY132</f>
        <v>-1</v>
      </c>
      <c r="BM132" s="871" t="s">
        <v>323</v>
      </c>
      <c r="BN132" s="871" t="s">
        <v>341</v>
      </c>
      <c r="BO132" s="871"/>
      <c r="BP132" s="871" t="s">
        <v>662</v>
      </c>
    </row>
    <row r="133" spans="1:72" s="412" customFormat="1" x14ac:dyDescent="0.2">
      <c r="A133" s="412">
        <v>130</v>
      </c>
      <c r="B133" s="370">
        <v>145</v>
      </c>
      <c r="C133" s="413"/>
      <c r="D133" s="345"/>
      <c r="E133" s="345">
        <v>3149</v>
      </c>
      <c r="F133" s="345">
        <v>2</v>
      </c>
      <c r="G133" s="413" t="s">
        <v>202</v>
      </c>
      <c r="H133" s="413" t="s">
        <v>9</v>
      </c>
      <c r="I133" s="345">
        <v>594</v>
      </c>
      <c r="J133" s="413" t="s">
        <v>203</v>
      </c>
      <c r="K133" s="371">
        <v>41158580.789999999</v>
      </c>
      <c r="L133" s="371">
        <v>47660783.831</v>
      </c>
      <c r="M133" s="371">
        <v>39251475.141999997</v>
      </c>
      <c r="N133" s="371">
        <v>47678640.799999997</v>
      </c>
      <c r="O133" s="371">
        <v>43405748.369999997</v>
      </c>
      <c r="P133" s="371">
        <v>49098549.910999998</v>
      </c>
      <c r="Q133" s="371">
        <v>49291549.747000001</v>
      </c>
      <c r="R133" s="371">
        <v>43363601.781000003</v>
      </c>
      <c r="S133" s="371">
        <v>50030870.960000001</v>
      </c>
      <c r="T133" s="371">
        <v>44932838.592</v>
      </c>
      <c r="U133" s="371">
        <v>39068708.031000003</v>
      </c>
      <c r="V133" s="371">
        <v>43666149.254000001</v>
      </c>
      <c r="W133" s="371">
        <v>38868248.394000001</v>
      </c>
      <c r="X133" s="371">
        <v>33116888.515000001</v>
      </c>
      <c r="Y133" s="371">
        <v>36049786.942000002</v>
      </c>
      <c r="Z133" s="372">
        <v>11.5</v>
      </c>
      <c r="AA133" s="123">
        <f t="shared" si="68"/>
        <v>-8.1568608273122303E-2</v>
      </c>
      <c r="AB133" s="345"/>
      <c r="AC133" s="371">
        <v>49722.97</v>
      </c>
      <c r="AD133" s="371">
        <v>61158.283000000003</v>
      </c>
      <c r="AE133" s="373">
        <v>50440.620999999999</v>
      </c>
      <c r="AF133" s="371">
        <v>66833.968999999997</v>
      </c>
      <c r="AG133" s="371">
        <v>62495.000999999997</v>
      </c>
      <c r="AH133" s="371">
        <v>67532.604999999996</v>
      </c>
      <c r="AI133" s="371">
        <v>67041.438999999998</v>
      </c>
      <c r="AJ133" s="371">
        <v>62033.593999999997</v>
      </c>
      <c r="AK133" s="371">
        <v>20563.463</v>
      </c>
      <c r="AL133" s="371">
        <v>8480.7430000000004</v>
      </c>
      <c r="AM133" s="371">
        <v>8483.52</v>
      </c>
      <c r="AN133" s="371">
        <v>9482.7950000000001</v>
      </c>
      <c r="AO133" s="371">
        <v>7956.7529999999997</v>
      </c>
      <c r="AP133" s="371">
        <v>6439.5720000000001</v>
      </c>
      <c r="AQ133" s="1072">
        <v>9482.7950000000001</v>
      </c>
      <c r="AR133" s="371">
        <v>6201.0119999999997</v>
      </c>
      <c r="AS133" s="123">
        <f t="shared" si="69"/>
        <v>-0.87706313132029035</v>
      </c>
      <c r="AT133" s="127">
        <v>5338.2280000000001</v>
      </c>
      <c r="AU133" s="123">
        <f t="shared" si="52"/>
        <v>-0.89416807536925447</v>
      </c>
      <c r="AV133" s="123"/>
      <c r="AW133" s="374">
        <f t="shared" si="70"/>
        <v>2.4161654287205563</v>
      </c>
      <c r="AX133" s="374">
        <f t="shared" si="71"/>
        <v>2.5663985391789055</v>
      </c>
      <c r="AY133" s="375">
        <f t="shared" si="72"/>
        <v>2.570126132458515</v>
      </c>
      <c r="AZ133" s="374">
        <f t="shared" si="73"/>
        <v>2.8035182160645822</v>
      </c>
      <c r="BA133" s="374">
        <f t="shared" si="74"/>
        <v>2.8795725610939398</v>
      </c>
      <c r="BB133" s="374">
        <f t="shared" si="75"/>
        <v>2.7509001843197023</v>
      </c>
      <c r="BC133" s="374">
        <f t="shared" si="76"/>
        <v>2.7202000888227418</v>
      </c>
      <c r="BD133" s="374">
        <f t="shared" si="77"/>
        <v>2.8610904746007679</v>
      </c>
      <c r="BE133" s="374">
        <f t="shared" si="78"/>
        <v>0.82203098228854021</v>
      </c>
      <c r="BF133" s="374">
        <f t="shared" si="79"/>
        <v>0.37748529875919928</v>
      </c>
      <c r="BG133" s="374">
        <f t="shared" si="80"/>
        <v>0.43428720464820836</v>
      </c>
      <c r="BH133" s="374">
        <f t="shared" si="81"/>
        <v>0.43433163500815619</v>
      </c>
      <c r="BI133" s="374">
        <f t="shared" si="82"/>
        <v>0.40942174287577443</v>
      </c>
      <c r="BJ133" s="374">
        <f t="shared" si="83"/>
        <v>0.38889957896154725</v>
      </c>
      <c r="BK133" s="374">
        <f t="shared" si="84"/>
        <v>0.34402489035381661</v>
      </c>
      <c r="BL133" s="123">
        <f t="shared" si="85"/>
        <v>-0.86614474441192835</v>
      </c>
      <c r="BM133" s="413" t="s">
        <v>324</v>
      </c>
      <c r="BN133" s="413" t="s">
        <v>577</v>
      </c>
      <c r="BO133" s="413"/>
      <c r="BP133" s="413" t="s">
        <v>663</v>
      </c>
    </row>
    <row r="134" spans="1:72" s="412" customFormat="1" x14ac:dyDescent="0.2">
      <c r="A134" s="412">
        <v>131</v>
      </c>
      <c r="B134" s="370">
        <v>147</v>
      </c>
      <c r="C134" s="413"/>
      <c r="D134" s="345"/>
      <c r="E134" s="345"/>
      <c r="F134" s="345">
        <v>1</v>
      </c>
      <c r="G134" s="413"/>
      <c r="H134" s="413"/>
      <c r="I134" s="345">
        <v>602</v>
      </c>
      <c r="J134" s="413" t="s">
        <v>201</v>
      </c>
      <c r="K134" s="371">
        <v>45878959.960000001</v>
      </c>
      <c r="L134" s="371">
        <v>37812972.854000002</v>
      </c>
      <c r="M134" s="371">
        <v>48024991.090999998</v>
      </c>
      <c r="N134" s="371">
        <v>42479970.935999997</v>
      </c>
      <c r="O134" s="371">
        <v>45421979.329000004</v>
      </c>
      <c r="P134" s="371">
        <v>44319311.409999996</v>
      </c>
      <c r="Q134" s="371">
        <v>46983373.965000004</v>
      </c>
      <c r="R134" s="371">
        <v>46817910.881999999</v>
      </c>
      <c r="S134" s="371">
        <v>35786833.813000001</v>
      </c>
      <c r="T134" s="371">
        <v>48352785.803999998</v>
      </c>
      <c r="U134" s="371">
        <v>48357122.045999996</v>
      </c>
      <c r="V134" s="371">
        <v>39779518.480999999</v>
      </c>
      <c r="W134" s="371">
        <v>38046438.721000001</v>
      </c>
      <c r="X134" s="371">
        <v>34339654.424000002</v>
      </c>
      <c r="Y134" s="371">
        <v>29090841.366</v>
      </c>
      <c r="Z134" s="372">
        <v>12.666666666666666</v>
      </c>
      <c r="AA134" s="123">
        <f t="shared" si="68"/>
        <v>-0.39425618401724816</v>
      </c>
      <c r="AB134" s="345"/>
      <c r="AC134" s="371">
        <v>58244.296000000002</v>
      </c>
      <c r="AD134" s="371">
        <v>50341.510999999999</v>
      </c>
      <c r="AE134" s="373">
        <v>61004.781999999999</v>
      </c>
      <c r="AF134" s="371">
        <v>57943.915000000001</v>
      </c>
      <c r="AG134" s="371">
        <v>64483.133999999998</v>
      </c>
      <c r="AH134" s="371">
        <v>60062.718000000001</v>
      </c>
      <c r="AI134" s="371">
        <v>62315.347000000002</v>
      </c>
      <c r="AJ134" s="371">
        <v>65746.055999999997</v>
      </c>
      <c r="AK134" s="371">
        <v>22076.201000000001</v>
      </c>
      <c r="AL134" s="371">
        <v>8945.1440000000002</v>
      </c>
      <c r="AM134" s="371">
        <v>10657.939</v>
      </c>
      <c r="AN134" s="371">
        <v>8281.6740000000009</v>
      </c>
      <c r="AO134" s="371">
        <v>7179.8860000000004</v>
      </c>
      <c r="AP134" s="371">
        <v>5996.357</v>
      </c>
      <c r="AQ134" s="1072">
        <v>8281.6740000000009</v>
      </c>
      <c r="AR134" s="371">
        <v>4778.7910000000002</v>
      </c>
      <c r="AS134" s="123">
        <f t="shared" si="69"/>
        <v>-0.92166530486085507</v>
      </c>
      <c r="AT134" s="127">
        <v>5562.9279999999999</v>
      </c>
      <c r="AU134" s="123">
        <f t="shared" si="52"/>
        <v>-0.90881160758840185</v>
      </c>
      <c r="AV134" s="123"/>
      <c r="AW134" s="374">
        <f t="shared" si="70"/>
        <v>2.5390416892963934</v>
      </c>
      <c r="AX134" s="374">
        <f t="shared" si="71"/>
        <v>2.6626581937566267</v>
      </c>
      <c r="AY134" s="375">
        <f t="shared" si="72"/>
        <v>2.5405431886246594</v>
      </c>
      <c r="AZ134" s="374">
        <f t="shared" si="73"/>
        <v>2.728058128255213</v>
      </c>
      <c r="BA134" s="374">
        <f t="shared" si="74"/>
        <v>2.8392921203603412</v>
      </c>
      <c r="BB134" s="374">
        <f t="shared" si="75"/>
        <v>2.7104535738092599</v>
      </c>
      <c r="BC134" s="374">
        <f t="shared" si="76"/>
        <v>2.6526552582801508</v>
      </c>
      <c r="BD134" s="374">
        <f t="shared" si="77"/>
        <v>2.8085856357711712</v>
      </c>
      <c r="BE134" s="374">
        <f t="shared" si="78"/>
        <v>1.233761059464308</v>
      </c>
      <c r="BF134" s="374">
        <f t="shared" si="79"/>
        <v>0.36999497965885597</v>
      </c>
      <c r="BG134" s="374">
        <f t="shared" si="80"/>
        <v>0.44080121186126719</v>
      </c>
      <c r="BH134" s="374">
        <f t="shared" si="81"/>
        <v>0.41637879573407105</v>
      </c>
      <c r="BI134" s="374">
        <f t="shared" si="82"/>
        <v>0.37742749341935183</v>
      </c>
      <c r="BJ134" s="374">
        <f t="shared" si="83"/>
        <v>0.34923805149356091</v>
      </c>
      <c r="BK134" s="374">
        <f t="shared" si="84"/>
        <v>0.3285426461116539</v>
      </c>
      <c r="BL134" s="123">
        <f t="shared" si="85"/>
        <v>-0.87068015706927904</v>
      </c>
      <c r="BM134" s="413" t="s">
        <v>324</v>
      </c>
      <c r="BN134" s="413" t="s">
        <v>462</v>
      </c>
      <c r="BO134" s="413"/>
      <c r="BP134" s="413" t="s">
        <v>663</v>
      </c>
    </row>
    <row r="135" spans="1:72" s="869" customFormat="1" ht="25.5" x14ac:dyDescent="0.2">
      <c r="A135" s="869">
        <v>132</v>
      </c>
      <c r="B135" s="870">
        <v>148</v>
      </c>
      <c r="C135" s="871"/>
      <c r="D135" s="872"/>
      <c r="E135" s="872">
        <v>3178</v>
      </c>
      <c r="F135" s="872">
        <v>2</v>
      </c>
      <c r="G135" s="871" t="s">
        <v>205</v>
      </c>
      <c r="H135" s="871" t="s">
        <v>9</v>
      </c>
      <c r="I135" s="872">
        <v>3179</v>
      </c>
      <c r="J135" s="871" t="s">
        <v>204</v>
      </c>
      <c r="K135" s="874">
        <v>11551322.199999999</v>
      </c>
      <c r="L135" s="874">
        <v>8936362.6999999993</v>
      </c>
      <c r="M135" s="874">
        <v>10861289.352</v>
      </c>
      <c r="N135" s="874">
        <v>10840789.833000001</v>
      </c>
      <c r="O135" s="874">
        <v>10385043.793</v>
      </c>
      <c r="P135" s="874">
        <v>10141717.539000001</v>
      </c>
      <c r="Q135" s="874">
        <v>9341468.4489999991</v>
      </c>
      <c r="R135" s="874">
        <v>10591355.454</v>
      </c>
      <c r="S135" s="874">
        <v>6149841.3360000001</v>
      </c>
      <c r="T135" s="874">
        <v>2983288.605</v>
      </c>
      <c r="U135" s="874">
        <v>8649696.4509999994</v>
      </c>
      <c r="V135" s="874">
        <v>8724519.0769999996</v>
      </c>
      <c r="W135" s="874">
        <v>870255.89899999998</v>
      </c>
      <c r="X135" s="874">
        <v>0</v>
      </c>
      <c r="Y135" s="874">
        <v>0</v>
      </c>
      <c r="Z135" s="875">
        <v>73.666666666666671</v>
      </c>
      <c r="AA135" s="868">
        <f t="shared" si="68"/>
        <v>-1</v>
      </c>
      <c r="AB135" s="872"/>
      <c r="AC135" s="874">
        <v>16966.203000000001</v>
      </c>
      <c r="AD135" s="874">
        <v>13628.357</v>
      </c>
      <c r="AE135" s="876">
        <v>16741.356</v>
      </c>
      <c r="AF135" s="874">
        <v>16840.8</v>
      </c>
      <c r="AG135" s="874">
        <v>16569.944</v>
      </c>
      <c r="AH135" s="874">
        <v>15458.599</v>
      </c>
      <c r="AI135" s="874">
        <v>14155.087</v>
      </c>
      <c r="AJ135" s="874">
        <v>15785.342000000001</v>
      </c>
      <c r="AK135" s="874">
        <v>9013.3539999999994</v>
      </c>
      <c r="AL135" s="874">
        <v>4521.857</v>
      </c>
      <c r="AM135" s="874">
        <v>13425.342000000001</v>
      </c>
      <c r="AN135" s="874">
        <v>13242.558000000001</v>
      </c>
      <c r="AO135" s="874">
        <v>1232.808</v>
      </c>
      <c r="AP135" s="874">
        <v>0</v>
      </c>
      <c r="AQ135" s="1074">
        <v>13242.558000000001</v>
      </c>
      <c r="AR135" s="874">
        <v>0</v>
      </c>
      <c r="AS135" s="868">
        <f t="shared" si="69"/>
        <v>-1</v>
      </c>
      <c r="AT135" s="867">
        <v>0.96699999999999997</v>
      </c>
      <c r="AU135" s="868">
        <f t="shared" ref="AU135:AU170" si="86">(AT135-AE135)/AE135</f>
        <v>-0.99994223884851374</v>
      </c>
      <c r="AV135" s="868"/>
      <c r="AW135" s="877">
        <f t="shared" si="70"/>
        <v>2.9375343716063953</v>
      </c>
      <c r="AX135" s="877">
        <f t="shared" si="71"/>
        <v>3.0500903908029606</v>
      </c>
      <c r="AY135" s="878">
        <f t="shared" si="72"/>
        <v>3.0827566520759793</v>
      </c>
      <c r="AZ135" s="877">
        <f t="shared" si="73"/>
        <v>3.1069322917294486</v>
      </c>
      <c r="BA135" s="877">
        <f t="shared" si="74"/>
        <v>3.1911168272913608</v>
      </c>
      <c r="BB135" s="877">
        <f t="shared" si="75"/>
        <v>3.0485169677727502</v>
      </c>
      <c r="BC135" s="877">
        <f t="shared" si="76"/>
        <v>3.0305914058972809</v>
      </c>
      <c r="BD135" s="877">
        <f t="shared" si="77"/>
        <v>2.9807973244894552</v>
      </c>
      <c r="BE135" s="877">
        <f t="shared" si="78"/>
        <v>2.9312476558500924</v>
      </c>
      <c r="BF135" s="877">
        <f t="shared" si="79"/>
        <v>3.0314579638197627</v>
      </c>
      <c r="BG135" s="877">
        <f t="shared" si="80"/>
        <v>3.1042342528558637</v>
      </c>
      <c r="BH135" s="877">
        <f t="shared" si="81"/>
        <v>3.0357107098110827</v>
      </c>
      <c r="BI135" s="877">
        <f t="shared" si="82"/>
        <v>2.8332080286191776</v>
      </c>
      <c r="BJ135" s="877">
        <f t="shared" si="83"/>
        <v>0</v>
      </c>
      <c r="BK135" s="877">
        <f t="shared" si="84"/>
        <v>0</v>
      </c>
      <c r="BL135" s="868">
        <f t="shared" si="85"/>
        <v>-1</v>
      </c>
      <c r="BM135" s="871"/>
      <c r="BN135" s="871" t="s">
        <v>579</v>
      </c>
      <c r="BO135" s="871"/>
      <c r="BP135" s="871" t="s">
        <v>654</v>
      </c>
    </row>
    <row r="136" spans="1:72" s="869" customFormat="1" ht="114.75" x14ac:dyDescent="0.2">
      <c r="A136" s="869">
        <v>133</v>
      </c>
      <c r="B136" s="870">
        <v>149</v>
      </c>
      <c r="C136" s="871"/>
      <c r="D136" s="872"/>
      <c r="E136" s="872">
        <v>3179</v>
      </c>
      <c r="F136" s="872" t="s">
        <v>351</v>
      </c>
      <c r="G136" s="871" t="s">
        <v>207</v>
      </c>
      <c r="H136" s="871" t="s">
        <v>9</v>
      </c>
      <c r="I136" s="872">
        <v>594</v>
      </c>
      <c r="J136" s="871" t="s">
        <v>206</v>
      </c>
      <c r="K136" s="874">
        <v>49792245.636</v>
      </c>
      <c r="L136" s="874">
        <v>52888604.262999997</v>
      </c>
      <c r="M136" s="874">
        <v>50716945.085500002</v>
      </c>
      <c r="N136" s="874">
        <v>39480755.328999996</v>
      </c>
      <c r="O136" s="874">
        <v>46629200.218000002</v>
      </c>
      <c r="P136" s="874">
        <v>37264664.088500001</v>
      </c>
      <c r="Q136" s="874">
        <v>51992071.338</v>
      </c>
      <c r="R136" s="874">
        <v>49630595.636500001</v>
      </c>
      <c r="S136" s="874">
        <v>52876000.720500007</v>
      </c>
      <c r="T136" s="874">
        <v>47447719.620499998</v>
      </c>
      <c r="U136" s="874">
        <v>49551143.960500002</v>
      </c>
      <c r="V136" s="874">
        <v>57486951.493000001</v>
      </c>
      <c r="W136" s="874">
        <v>46671817.339999996</v>
      </c>
      <c r="X136" s="874">
        <v>40925175.237499997</v>
      </c>
      <c r="Y136" s="874">
        <v>0</v>
      </c>
      <c r="Z136" s="875">
        <v>8</v>
      </c>
      <c r="AA136" s="868">
        <f t="shared" si="68"/>
        <v>-1</v>
      </c>
      <c r="AB136" s="872"/>
      <c r="AC136" s="874">
        <v>84265.057499999995</v>
      </c>
      <c r="AD136" s="874">
        <v>87994.901500000007</v>
      </c>
      <c r="AE136" s="876">
        <v>82123.1155</v>
      </c>
      <c r="AF136" s="874">
        <v>66666.53899999999</v>
      </c>
      <c r="AG136" s="874">
        <v>78761.483999999997</v>
      </c>
      <c r="AH136" s="874">
        <v>63913.825499999999</v>
      </c>
      <c r="AI136" s="874">
        <v>78260.535499999998</v>
      </c>
      <c r="AJ136" s="874">
        <v>72285.462</v>
      </c>
      <c r="AK136" s="874">
        <v>79630.090499999991</v>
      </c>
      <c r="AL136" s="874">
        <v>36352.142</v>
      </c>
      <c r="AM136" s="874">
        <v>853.91799999999989</v>
      </c>
      <c r="AN136" s="874">
        <v>865.21199999999999</v>
      </c>
      <c r="AO136" s="874">
        <v>1655.2535</v>
      </c>
      <c r="AP136" s="874">
        <v>1728.1120000000001</v>
      </c>
      <c r="AQ136" s="1074">
        <f>SUM(600.386+529.652)</f>
        <v>1130.038</v>
      </c>
      <c r="AR136" s="874">
        <v>0</v>
      </c>
      <c r="AS136" s="868">
        <f t="shared" si="69"/>
        <v>-1</v>
      </c>
      <c r="AT136" s="867">
        <v>0</v>
      </c>
      <c r="AU136" s="868">
        <f t="shared" si="86"/>
        <v>-1</v>
      </c>
      <c r="AV136" s="868"/>
      <c r="AW136" s="877">
        <f t="shared" si="70"/>
        <v>3.3846658821539881</v>
      </c>
      <c r="AX136" s="877">
        <f t="shared" si="71"/>
        <v>3.3275561995331304</v>
      </c>
      <c r="AY136" s="878">
        <f t="shared" si="72"/>
        <v>3.2384882552194192</v>
      </c>
      <c r="AZ136" s="877">
        <f t="shared" si="73"/>
        <v>3.3771663406364003</v>
      </c>
      <c r="BA136" s="877">
        <f t="shared" si="74"/>
        <v>3.3782043711569454</v>
      </c>
      <c r="BB136" s="877">
        <f t="shared" si="75"/>
        <v>3.4302644107141713</v>
      </c>
      <c r="BC136" s="877">
        <f t="shared" si="76"/>
        <v>3.0104796168334569</v>
      </c>
      <c r="BD136" s="877">
        <f t="shared" si="77"/>
        <v>2.9129395314707387</v>
      </c>
      <c r="BE136" s="877">
        <f t="shared" si="78"/>
        <v>3.0119558746857882</v>
      </c>
      <c r="BF136" s="877">
        <f t="shared" si="79"/>
        <v>1.5323030185962361</v>
      </c>
      <c r="BG136" s="877">
        <f t="shared" si="80"/>
        <v>3.4466126581485415E-2</v>
      </c>
      <c r="BH136" s="877">
        <f t="shared" si="81"/>
        <v>3.0101161308070199E-2</v>
      </c>
      <c r="BI136" s="877">
        <f t="shared" si="82"/>
        <v>7.0931606881370277E-2</v>
      </c>
      <c r="BJ136" s="877">
        <f t="shared" si="83"/>
        <v>8.445227124728448E-2</v>
      </c>
      <c r="BK136" s="877">
        <f t="shared" si="84"/>
        <v>0</v>
      </c>
      <c r="BL136" s="868">
        <f t="shared" si="85"/>
        <v>-1</v>
      </c>
      <c r="BM136" s="871" t="s">
        <v>322</v>
      </c>
      <c r="BN136" s="871" t="s">
        <v>578</v>
      </c>
      <c r="BO136" s="871"/>
      <c r="BP136" s="871" t="s">
        <v>657</v>
      </c>
    </row>
    <row r="137" spans="1:72" s="412" customFormat="1" ht="76.5" x14ac:dyDescent="0.2">
      <c r="A137" s="412">
        <v>134</v>
      </c>
      <c r="B137" s="370">
        <v>150</v>
      </c>
      <c r="C137" s="413"/>
      <c r="D137" s="345"/>
      <c r="E137" s="345">
        <v>8226</v>
      </c>
      <c r="F137" s="345">
        <v>1</v>
      </c>
      <c r="G137" s="413" t="s">
        <v>301</v>
      </c>
      <c r="H137" s="413" t="s">
        <v>9</v>
      </c>
      <c r="I137" s="345">
        <v>1010</v>
      </c>
      <c r="J137" s="413" t="s">
        <v>300</v>
      </c>
      <c r="K137" s="371">
        <v>34881392.109999999</v>
      </c>
      <c r="L137" s="371">
        <v>38617016.667999998</v>
      </c>
      <c r="M137" s="371">
        <v>32977678.210999999</v>
      </c>
      <c r="N137" s="371">
        <v>36352653.581</v>
      </c>
      <c r="O137" s="371">
        <v>31220641.510000002</v>
      </c>
      <c r="P137" s="371">
        <v>28510284.607000001</v>
      </c>
      <c r="Q137" s="371">
        <v>27498504.978999998</v>
      </c>
      <c r="R137" s="371">
        <v>28314056.131999999</v>
      </c>
      <c r="S137" s="371">
        <v>25003411.75</v>
      </c>
      <c r="T137" s="371">
        <v>27647162.443</v>
      </c>
      <c r="U137" s="371">
        <v>18977838.916000001</v>
      </c>
      <c r="V137" s="371">
        <v>26130919.239999998</v>
      </c>
      <c r="W137" s="371">
        <v>25114795.791000001</v>
      </c>
      <c r="X137" s="371">
        <v>29469740.627999999</v>
      </c>
      <c r="Y137" s="371">
        <v>30639564.732999999</v>
      </c>
      <c r="Z137" s="372">
        <v>27.666666666666668</v>
      </c>
      <c r="AA137" s="123">
        <f t="shared" si="68"/>
        <v>-7.089988152107389E-2</v>
      </c>
      <c r="AB137" s="345"/>
      <c r="AC137" s="371">
        <v>44908.409</v>
      </c>
      <c r="AD137" s="371">
        <v>49002.839</v>
      </c>
      <c r="AE137" s="373">
        <v>42017.942999999999</v>
      </c>
      <c r="AF137" s="371">
        <v>45432.760999999999</v>
      </c>
      <c r="AG137" s="371">
        <v>40982.142999999996</v>
      </c>
      <c r="AH137" s="371">
        <v>37320.097999999998</v>
      </c>
      <c r="AI137" s="371">
        <v>32372.645</v>
      </c>
      <c r="AJ137" s="371">
        <v>34088.942999999999</v>
      </c>
      <c r="AK137" s="371">
        <v>30004.107</v>
      </c>
      <c r="AL137" s="371">
        <v>32746.417000000001</v>
      </c>
      <c r="AM137" s="371">
        <v>11806.337</v>
      </c>
      <c r="AN137" s="371">
        <v>9290.2260000000006</v>
      </c>
      <c r="AO137" s="371">
        <v>1910.8240000000001</v>
      </c>
      <c r="AP137" s="371">
        <v>1686.28</v>
      </c>
      <c r="AQ137" s="1072">
        <v>9290.2260000000006</v>
      </c>
      <c r="AR137" s="371">
        <v>4445.2889999999998</v>
      </c>
      <c r="AS137" s="123">
        <f t="shared" si="69"/>
        <v>-0.8942049828569667</v>
      </c>
      <c r="AT137" s="127">
        <v>1689.973</v>
      </c>
      <c r="AU137" s="123">
        <f t="shared" si="86"/>
        <v>-0.9597797302928418</v>
      </c>
      <c r="AV137" s="123"/>
      <c r="AW137" s="374">
        <f t="shared" si="70"/>
        <v>2.5749206831183438</v>
      </c>
      <c r="AX137" s="374">
        <f t="shared" si="71"/>
        <v>2.5378883833150279</v>
      </c>
      <c r="AY137" s="375">
        <f t="shared" si="72"/>
        <v>2.5482656923970191</v>
      </c>
      <c r="AZ137" s="374">
        <f t="shared" si="73"/>
        <v>2.4995567874443032</v>
      </c>
      <c r="BA137" s="374">
        <f t="shared" si="74"/>
        <v>2.6253235691440473</v>
      </c>
      <c r="BB137" s="374">
        <f t="shared" si="75"/>
        <v>2.6180095017947989</v>
      </c>
      <c r="BC137" s="374">
        <f t="shared" si="76"/>
        <v>2.3545021829166548</v>
      </c>
      <c r="BD137" s="374">
        <f t="shared" si="77"/>
        <v>2.4079166079969259</v>
      </c>
      <c r="BE137" s="374">
        <f t="shared" si="78"/>
        <v>2.400001031859182</v>
      </c>
      <c r="BF137" s="374">
        <f t="shared" si="79"/>
        <v>2.3688808620062263</v>
      </c>
      <c r="BG137" s="374">
        <f t="shared" si="80"/>
        <v>1.2442235443411009</v>
      </c>
      <c r="BH137" s="374">
        <f t="shared" si="81"/>
        <v>0.71105236786151427</v>
      </c>
      <c r="BI137" s="374">
        <f t="shared" si="82"/>
        <v>0.15216719386464231</v>
      </c>
      <c r="BJ137" s="374">
        <f t="shared" si="83"/>
        <v>0.11444145513773675</v>
      </c>
      <c r="BK137" s="374">
        <f t="shared" si="84"/>
        <v>0.29016658942365792</v>
      </c>
      <c r="BL137" s="123">
        <f t="shared" si="85"/>
        <v>-0.88613173646319676</v>
      </c>
      <c r="BM137" s="413" t="s">
        <v>321</v>
      </c>
      <c r="BN137" s="413" t="s">
        <v>580</v>
      </c>
      <c r="BO137" s="413"/>
      <c r="BP137" s="413" t="s">
        <v>656</v>
      </c>
    </row>
    <row r="138" spans="1:72" s="412" customFormat="1" ht="102" x14ac:dyDescent="0.2">
      <c r="A138" s="412">
        <v>135</v>
      </c>
      <c r="B138" s="370">
        <v>151</v>
      </c>
      <c r="C138" s="413" t="s">
        <v>210</v>
      </c>
      <c r="D138" s="345">
        <v>45</v>
      </c>
      <c r="E138" s="345">
        <v>3297</v>
      </c>
      <c r="F138" s="345" t="s">
        <v>368</v>
      </c>
      <c r="G138" s="413" t="s">
        <v>209</v>
      </c>
      <c r="H138" s="413" t="s">
        <v>9</v>
      </c>
      <c r="I138" s="345">
        <v>2866</v>
      </c>
      <c r="J138" s="413" t="s">
        <v>208</v>
      </c>
      <c r="K138" s="371">
        <v>21016059.388</v>
      </c>
      <c r="L138" s="371">
        <v>18899717.453000002</v>
      </c>
      <c r="M138" s="371">
        <v>20551602.026999999</v>
      </c>
      <c r="N138" s="371">
        <v>20967243.002999999</v>
      </c>
      <c r="O138" s="371">
        <v>25169758.635000002</v>
      </c>
      <c r="P138" s="371">
        <v>25165623.166000001</v>
      </c>
      <c r="Q138" s="371">
        <v>23433796.232000001</v>
      </c>
      <c r="R138" s="371">
        <v>18992557.147999998</v>
      </c>
      <c r="S138" s="371">
        <v>21913743.377</v>
      </c>
      <c r="T138" s="371">
        <v>14149018.705</v>
      </c>
      <c r="U138" s="371">
        <v>21064731.092</v>
      </c>
      <c r="V138" s="371">
        <v>19854068.633000001</v>
      </c>
      <c r="W138" s="371">
        <v>18293132.719999999</v>
      </c>
      <c r="X138" s="371">
        <v>17189591.239</v>
      </c>
      <c r="Y138" s="371">
        <v>20180375.780000001</v>
      </c>
      <c r="Z138" s="372">
        <v>64.5</v>
      </c>
      <c r="AA138" s="123">
        <f t="shared" si="68"/>
        <v>-1.806312941016925E-2</v>
      </c>
      <c r="AB138" s="345"/>
      <c r="AC138" s="371">
        <v>16125.787</v>
      </c>
      <c r="AD138" s="371">
        <v>16015.963</v>
      </c>
      <c r="AE138" s="373">
        <v>18124.752</v>
      </c>
      <c r="AF138" s="371">
        <v>17351.178</v>
      </c>
      <c r="AG138" s="371">
        <v>21354.17</v>
      </c>
      <c r="AH138" s="371">
        <v>20182.587</v>
      </c>
      <c r="AI138" s="371">
        <v>18638.992999999999</v>
      </c>
      <c r="AJ138" s="371">
        <v>15076.156999999999</v>
      </c>
      <c r="AK138" s="371">
        <v>17870.651000000002</v>
      </c>
      <c r="AL138" s="371">
        <v>12366.017</v>
      </c>
      <c r="AM138" s="371">
        <v>9361.8909999999996</v>
      </c>
      <c r="AN138" s="371">
        <v>1904.221</v>
      </c>
      <c r="AO138" s="371">
        <v>2242.8110000000001</v>
      </c>
      <c r="AP138" s="371">
        <v>2663.9679999999998</v>
      </c>
      <c r="AQ138" s="1072">
        <v>1904.221</v>
      </c>
      <c r="AR138" s="371">
        <v>3236.7860000000001</v>
      </c>
      <c r="AS138" s="123">
        <f t="shared" si="69"/>
        <v>-0.82141625993006695</v>
      </c>
      <c r="AT138" s="127">
        <v>258.52600000000001</v>
      </c>
      <c r="AU138" s="123">
        <f t="shared" si="86"/>
        <v>-0.98573630138497881</v>
      </c>
      <c r="AV138" s="123"/>
      <c r="AW138" s="374">
        <f t="shared" si="70"/>
        <v>1.5346156672175844</v>
      </c>
      <c r="AX138" s="374">
        <f t="shared" si="71"/>
        <v>1.6948362365552447</v>
      </c>
      <c r="AY138" s="375">
        <f t="shared" si="72"/>
        <v>1.7638286276844322</v>
      </c>
      <c r="AZ138" s="374">
        <f t="shared" si="73"/>
        <v>1.6550748229051753</v>
      </c>
      <c r="BA138" s="374">
        <f t="shared" si="74"/>
        <v>1.6968116627313059</v>
      </c>
      <c r="BB138" s="374">
        <f t="shared" si="75"/>
        <v>1.603980705494126</v>
      </c>
      <c r="BC138" s="374">
        <f t="shared" si="76"/>
        <v>1.5907787893578711</v>
      </c>
      <c r="BD138" s="374">
        <f t="shared" si="77"/>
        <v>1.5875857982175494</v>
      </c>
      <c r="BE138" s="374">
        <f t="shared" si="78"/>
        <v>1.6309993863263446</v>
      </c>
      <c r="BF138" s="374">
        <f t="shared" si="79"/>
        <v>1.7479681464595251</v>
      </c>
      <c r="BG138" s="374">
        <f t="shared" si="80"/>
        <v>0.88886878822350357</v>
      </c>
      <c r="BH138" s="374">
        <f t="shared" si="81"/>
        <v>0.19182174044013742</v>
      </c>
      <c r="BI138" s="374">
        <f t="shared" si="82"/>
        <v>0.24520797332300776</v>
      </c>
      <c r="BJ138" s="374">
        <f t="shared" si="83"/>
        <v>0.30995129121580856</v>
      </c>
      <c r="BK138" s="374">
        <f t="shared" si="84"/>
        <v>0.32078550323209093</v>
      </c>
      <c r="BL138" s="123">
        <f t="shared" si="85"/>
        <v>-0.81813113916105296</v>
      </c>
      <c r="BM138" s="413" t="s">
        <v>321</v>
      </c>
      <c r="BN138" s="413" t="s">
        <v>581</v>
      </c>
      <c r="BO138" s="413" t="s">
        <v>749</v>
      </c>
      <c r="BP138" s="413"/>
    </row>
    <row r="139" spans="1:72" s="412" customFormat="1" ht="102" x14ac:dyDescent="0.2">
      <c r="A139" s="412">
        <v>136</v>
      </c>
      <c r="B139" s="370">
        <v>152</v>
      </c>
      <c r="C139" s="413"/>
      <c r="D139" s="345"/>
      <c r="E139" s="345"/>
      <c r="F139" s="345" t="s">
        <v>369</v>
      </c>
      <c r="G139" s="413"/>
      <c r="H139" s="413"/>
      <c r="I139" s="345">
        <v>3935</v>
      </c>
      <c r="J139" s="413" t="s">
        <v>211</v>
      </c>
      <c r="K139" s="371">
        <v>19986768.809999999</v>
      </c>
      <c r="L139" s="371">
        <v>21772841.313999999</v>
      </c>
      <c r="M139" s="371">
        <v>20554208.213</v>
      </c>
      <c r="N139" s="371">
        <v>19328463.631999999</v>
      </c>
      <c r="O139" s="371">
        <v>20869345.537999999</v>
      </c>
      <c r="P139" s="371">
        <v>21681170.223999999</v>
      </c>
      <c r="Q139" s="371">
        <v>17239690.749000002</v>
      </c>
      <c r="R139" s="371">
        <v>19842263.888</v>
      </c>
      <c r="S139" s="371">
        <v>21899718.232999999</v>
      </c>
      <c r="T139" s="371">
        <v>18079710.958000001</v>
      </c>
      <c r="U139" s="371">
        <v>20202203.916000001</v>
      </c>
      <c r="V139" s="371">
        <v>21750199.368999999</v>
      </c>
      <c r="W139" s="371">
        <v>21433920.008000001</v>
      </c>
      <c r="X139" s="371">
        <v>12802201.141000001</v>
      </c>
      <c r="Y139" s="371">
        <v>17818173.962000001</v>
      </c>
      <c r="Z139" s="372">
        <v>78</v>
      </c>
      <c r="AA139" s="123">
        <f t="shared" si="68"/>
        <v>-0.13311309405095587</v>
      </c>
      <c r="AB139" s="345"/>
      <c r="AC139" s="371">
        <v>15058.199000000001</v>
      </c>
      <c r="AD139" s="371">
        <v>18909.141</v>
      </c>
      <c r="AE139" s="373">
        <v>18253.284</v>
      </c>
      <c r="AF139" s="371">
        <v>15717.716</v>
      </c>
      <c r="AG139" s="371">
        <v>18066.962</v>
      </c>
      <c r="AH139" s="371">
        <v>17591.388999999999</v>
      </c>
      <c r="AI139" s="371">
        <v>14158.075000000001</v>
      </c>
      <c r="AJ139" s="371">
        <v>15862.696</v>
      </c>
      <c r="AK139" s="371">
        <v>17600.522000000001</v>
      </c>
      <c r="AL139" s="371">
        <v>15626.011</v>
      </c>
      <c r="AM139" s="371">
        <v>8877.1540000000005</v>
      </c>
      <c r="AN139" s="371">
        <v>1979.2909999999999</v>
      </c>
      <c r="AO139" s="371">
        <v>1288.549</v>
      </c>
      <c r="AP139" s="371">
        <v>2884.009</v>
      </c>
      <c r="AQ139" s="1072">
        <v>1979.2909999999999</v>
      </c>
      <c r="AR139" s="371">
        <v>3310.6280000000002</v>
      </c>
      <c r="AS139" s="123">
        <f t="shared" si="69"/>
        <v>-0.81862836298388819</v>
      </c>
      <c r="AT139" s="127">
        <v>310.90199999999999</v>
      </c>
      <c r="AU139" s="123">
        <f t="shared" si="86"/>
        <v>-0.98296733891830101</v>
      </c>
      <c r="AV139" s="123"/>
      <c r="AW139" s="374">
        <f t="shared" si="70"/>
        <v>1.5068167489350173</v>
      </c>
      <c r="AX139" s="374">
        <f t="shared" si="71"/>
        <v>1.736947486761075</v>
      </c>
      <c r="AY139" s="375">
        <f t="shared" si="72"/>
        <v>1.7761116177129388</v>
      </c>
      <c r="AZ139" s="374">
        <f t="shared" si="73"/>
        <v>1.6263802751479861</v>
      </c>
      <c r="BA139" s="374">
        <f t="shared" si="74"/>
        <v>1.7314354172825139</v>
      </c>
      <c r="BB139" s="374">
        <f t="shared" si="75"/>
        <v>1.6227342729431817</v>
      </c>
      <c r="BC139" s="374">
        <f t="shared" si="76"/>
        <v>1.6424975605576042</v>
      </c>
      <c r="BD139" s="374">
        <f t="shared" si="77"/>
        <v>1.5988796530010145</v>
      </c>
      <c r="BE139" s="374">
        <f t="shared" si="78"/>
        <v>1.607374287900958</v>
      </c>
      <c r="BF139" s="374">
        <f t="shared" si="79"/>
        <v>1.7285686741674069</v>
      </c>
      <c r="BG139" s="374">
        <f t="shared" si="80"/>
        <v>0.87883025405652471</v>
      </c>
      <c r="BH139" s="374">
        <f t="shared" si="81"/>
        <v>0.18200210181255005</v>
      </c>
      <c r="BI139" s="374">
        <f t="shared" si="82"/>
        <v>0.12023456274158546</v>
      </c>
      <c r="BJ139" s="374">
        <f t="shared" si="83"/>
        <v>0.45054892799078849</v>
      </c>
      <c r="BK139" s="374">
        <f t="shared" si="84"/>
        <v>0.37160126588284792</v>
      </c>
      <c r="BL139" s="123">
        <f t="shared" si="85"/>
        <v>-0.79077820212597283</v>
      </c>
      <c r="BM139" s="413" t="s">
        <v>321</v>
      </c>
      <c r="BN139" s="413" t="s">
        <v>582</v>
      </c>
      <c r="BO139" s="413" t="s">
        <v>750</v>
      </c>
      <c r="BP139" s="413"/>
    </row>
    <row r="140" spans="1:72" s="412" customFormat="1" ht="102" x14ac:dyDescent="0.2">
      <c r="A140" s="412">
        <v>137</v>
      </c>
      <c r="B140" s="370">
        <v>153</v>
      </c>
      <c r="C140" s="413"/>
      <c r="D140" s="345"/>
      <c r="E140" s="345">
        <v>3298</v>
      </c>
      <c r="F140" s="345" t="s">
        <v>370</v>
      </c>
      <c r="G140" s="413" t="s">
        <v>213</v>
      </c>
      <c r="H140" s="413" t="s">
        <v>9</v>
      </c>
      <c r="I140" s="345">
        <v>2712</v>
      </c>
      <c r="J140" s="413" t="s">
        <v>212</v>
      </c>
      <c r="K140" s="371">
        <v>45786893.353</v>
      </c>
      <c r="L140" s="371">
        <v>40901182.979999997</v>
      </c>
      <c r="M140" s="371">
        <v>45772402.527000003</v>
      </c>
      <c r="N140" s="371">
        <v>35772859.273999996</v>
      </c>
      <c r="O140" s="371">
        <v>35144547.050999999</v>
      </c>
      <c r="P140" s="371">
        <v>48143964.472000003</v>
      </c>
      <c r="Q140" s="371">
        <v>45684169.402000003</v>
      </c>
      <c r="R140" s="371">
        <v>33986641.465999998</v>
      </c>
      <c r="S140" s="371">
        <v>34997030.744000003</v>
      </c>
      <c r="T140" s="371">
        <v>33792143.638999999</v>
      </c>
      <c r="U140" s="371">
        <v>32926098.289000001</v>
      </c>
      <c r="V140" s="371">
        <v>26036850.68</v>
      </c>
      <c r="W140" s="371">
        <v>33933557.901000001</v>
      </c>
      <c r="X140" s="371">
        <v>29938811.204999998</v>
      </c>
      <c r="Y140" s="371">
        <v>33837573.689999998</v>
      </c>
      <c r="Z140" s="372">
        <v>55.333333333333336</v>
      </c>
      <c r="AA140" s="123">
        <f t="shared" si="68"/>
        <v>-0.26074289698820041</v>
      </c>
      <c r="AB140" s="345"/>
      <c r="AC140" s="371">
        <v>24204.976999999999</v>
      </c>
      <c r="AD140" s="371">
        <v>22788.560000000001</v>
      </c>
      <c r="AE140" s="373">
        <v>25544.233</v>
      </c>
      <c r="AF140" s="371">
        <v>20008.187000000002</v>
      </c>
      <c r="AG140" s="371">
        <v>20718.396000000001</v>
      </c>
      <c r="AH140" s="371">
        <v>28062.510999999999</v>
      </c>
      <c r="AI140" s="371">
        <v>28147.487000000001</v>
      </c>
      <c r="AJ140" s="371">
        <v>22494.206999999999</v>
      </c>
      <c r="AK140" s="371">
        <v>22923.312999999998</v>
      </c>
      <c r="AL140" s="371">
        <v>16919.866999999998</v>
      </c>
      <c r="AM140" s="371">
        <v>946.904</v>
      </c>
      <c r="AN140" s="371">
        <v>606.80499999999995</v>
      </c>
      <c r="AO140" s="371">
        <v>1030.797</v>
      </c>
      <c r="AP140" s="371">
        <v>908.03</v>
      </c>
      <c r="AQ140" s="1072">
        <v>606.80499999999995</v>
      </c>
      <c r="AR140" s="371">
        <v>1933.41</v>
      </c>
      <c r="AS140" s="123">
        <f t="shared" si="69"/>
        <v>-0.92431129171112714</v>
      </c>
      <c r="AT140" s="127">
        <v>1682.5740000000001</v>
      </c>
      <c r="AU140" s="123">
        <f t="shared" si="86"/>
        <v>-0.93413096412015972</v>
      </c>
      <c r="AV140" s="123"/>
      <c r="AW140" s="374">
        <f t="shared" si="70"/>
        <v>1.0572884608435251</v>
      </c>
      <c r="AX140" s="374">
        <f t="shared" si="71"/>
        <v>1.1143227818688388</v>
      </c>
      <c r="AY140" s="375">
        <f t="shared" si="72"/>
        <v>1.1161412375036286</v>
      </c>
      <c r="AZ140" s="374">
        <f t="shared" si="73"/>
        <v>1.1186238621156075</v>
      </c>
      <c r="BA140" s="374">
        <f t="shared" si="74"/>
        <v>1.1790390110838251</v>
      </c>
      <c r="BB140" s="374">
        <f t="shared" si="75"/>
        <v>1.1657748300442041</v>
      </c>
      <c r="BC140" s="374">
        <f t="shared" si="76"/>
        <v>1.2322643650282818</v>
      </c>
      <c r="BD140" s="374">
        <f t="shared" si="77"/>
        <v>1.3237087296491505</v>
      </c>
      <c r="BE140" s="374">
        <f t="shared" si="78"/>
        <v>1.3100147362604493</v>
      </c>
      <c r="BF140" s="374">
        <f t="shared" si="79"/>
        <v>1.0014083261928692</v>
      </c>
      <c r="BG140" s="374">
        <f t="shared" si="80"/>
        <v>5.7516927252588751E-2</v>
      </c>
      <c r="BH140" s="374">
        <f t="shared" si="81"/>
        <v>4.6611243998577176E-2</v>
      </c>
      <c r="BI140" s="374">
        <f t="shared" si="82"/>
        <v>6.0753841551617734E-2</v>
      </c>
      <c r="BJ140" s="374">
        <f t="shared" si="83"/>
        <v>6.065905514968159E-2</v>
      </c>
      <c r="BK140" s="374">
        <f t="shared" si="84"/>
        <v>0.11427592401942104</v>
      </c>
      <c r="BL140" s="123">
        <f t="shared" si="85"/>
        <v>-0.89761517612680308</v>
      </c>
      <c r="BM140" s="413" t="s">
        <v>321</v>
      </c>
      <c r="BN140" s="413" t="s">
        <v>583</v>
      </c>
      <c r="BO140" s="413" t="s">
        <v>751</v>
      </c>
      <c r="BP140" s="413"/>
    </row>
    <row r="141" spans="1:72" s="869" customFormat="1" ht="140.25" x14ac:dyDescent="0.25">
      <c r="A141" s="869">
        <v>138</v>
      </c>
      <c r="B141" s="870">
        <v>154</v>
      </c>
      <c r="C141" s="871"/>
      <c r="D141" s="872"/>
      <c r="E141" s="872">
        <v>3319</v>
      </c>
      <c r="F141" s="872">
        <v>4</v>
      </c>
      <c r="G141" s="871" t="s">
        <v>215</v>
      </c>
      <c r="H141" s="871" t="s">
        <v>9</v>
      </c>
      <c r="I141" s="872">
        <v>6113</v>
      </c>
      <c r="J141" s="871" t="s">
        <v>216</v>
      </c>
      <c r="K141" s="874">
        <v>10237298.483999999</v>
      </c>
      <c r="L141" s="874">
        <v>8275459.3760000002</v>
      </c>
      <c r="M141" s="874">
        <v>11114611.643999999</v>
      </c>
      <c r="N141" s="874">
        <v>13486412.092</v>
      </c>
      <c r="O141" s="874">
        <v>10724866.779999999</v>
      </c>
      <c r="P141" s="874">
        <v>12385353.763</v>
      </c>
      <c r="Q141" s="874">
        <v>11589522.069</v>
      </c>
      <c r="R141" s="874">
        <v>11537922.909</v>
      </c>
      <c r="S141" s="874">
        <v>8355666.4239999996</v>
      </c>
      <c r="T141" s="874">
        <v>1418487.4720000001</v>
      </c>
      <c r="U141" s="874">
        <v>3021872.6639999999</v>
      </c>
      <c r="V141" s="874">
        <v>2495914.1970000002</v>
      </c>
      <c r="W141" s="874">
        <v>1644699.3859999999</v>
      </c>
      <c r="X141" s="874">
        <v>0</v>
      </c>
      <c r="Y141" s="874">
        <v>0</v>
      </c>
      <c r="Z141" s="875">
        <v>88.5</v>
      </c>
      <c r="AA141" s="868">
        <f t="shared" si="68"/>
        <v>-1</v>
      </c>
      <c r="AB141" s="872"/>
      <c r="AC141" s="874">
        <v>8955.19</v>
      </c>
      <c r="AD141" s="874">
        <v>8603.3220000000001</v>
      </c>
      <c r="AE141" s="876">
        <v>12168.842000000001</v>
      </c>
      <c r="AF141" s="874">
        <v>14627.027</v>
      </c>
      <c r="AG141" s="874">
        <v>11145.064</v>
      </c>
      <c r="AH141" s="874">
        <v>13834.241</v>
      </c>
      <c r="AI141" s="874">
        <v>13067.782999999999</v>
      </c>
      <c r="AJ141" s="874">
        <v>12354.361999999999</v>
      </c>
      <c r="AK141" s="874">
        <v>9120.7160000000003</v>
      </c>
      <c r="AL141" s="874">
        <v>1699.4949999999999</v>
      </c>
      <c r="AM141" s="874">
        <v>4061.942</v>
      </c>
      <c r="AN141" s="874">
        <v>3308.0219999999999</v>
      </c>
      <c r="AO141" s="874">
        <v>1931.31</v>
      </c>
      <c r="AP141" s="874">
        <v>0</v>
      </c>
      <c r="AQ141" s="1074">
        <v>3308.0219999999999</v>
      </c>
      <c r="AR141" s="874">
        <v>0</v>
      </c>
      <c r="AS141" s="868">
        <f t="shared" si="69"/>
        <v>-1</v>
      </c>
      <c r="AT141" s="867">
        <v>0</v>
      </c>
      <c r="AU141" s="868">
        <f t="shared" si="86"/>
        <v>-1</v>
      </c>
      <c r="AV141" s="868"/>
      <c r="AW141" s="877">
        <f t="shared" si="70"/>
        <v>1.7495221056602339</v>
      </c>
      <c r="AX141" s="877">
        <f t="shared" si="71"/>
        <v>2.0792373230544392</v>
      </c>
      <c r="AY141" s="878">
        <f t="shared" si="72"/>
        <v>2.1897016989467386</v>
      </c>
      <c r="AZ141" s="877">
        <f t="shared" si="73"/>
        <v>2.1691502380646668</v>
      </c>
      <c r="BA141" s="877">
        <f t="shared" si="74"/>
        <v>2.0783594292814143</v>
      </c>
      <c r="BB141" s="877">
        <f t="shared" si="75"/>
        <v>2.2339678405195666</v>
      </c>
      <c r="BC141" s="877">
        <f t="shared" si="76"/>
        <v>2.2551030011762254</v>
      </c>
      <c r="BD141" s="877">
        <f t="shared" si="77"/>
        <v>2.1415227155596868</v>
      </c>
      <c r="BE141" s="877">
        <f t="shared" si="78"/>
        <v>2.1831211389201814</v>
      </c>
      <c r="BF141" s="877">
        <f t="shared" si="79"/>
        <v>2.3962072750685528</v>
      </c>
      <c r="BG141" s="877">
        <f t="shared" si="80"/>
        <v>2.6883607958670757</v>
      </c>
      <c r="BH141" s="877">
        <f t="shared" si="81"/>
        <v>2.65074977655572</v>
      </c>
      <c r="BI141" s="877">
        <f t="shared" si="82"/>
        <v>2.3485264437254432</v>
      </c>
      <c r="BJ141" s="877">
        <f t="shared" si="83"/>
        <v>0</v>
      </c>
      <c r="BK141" s="877">
        <f t="shared" si="84"/>
        <v>0</v>
      </c>
      <c r="BL141" s="868">
        <f t="shared" si="85"/>
        <v>-1</v>
      </c>
      <c r="BM141" s="871"/>
      <c r="BN141" s="871" t="s">
        <v>504</v>
      </c>
      <c r="BO141" s="871" t="s">
        <v>752</v>
      </c>
      <c r="BP141" s="871"/>
      <c r="BT141" s="914"/>
    </row>
    <row r="142" spans="1:72" s="869" customFormat="1" ht="140.25" x14ac:dyDescent="0.25">
      <c r="A142" s="869">
        <v>139</v>
      </c>
      <c r="B142" s="870">
        <v>155</v>
      </c>
      <c r="C142" s="871"/>
      <c r="D142" s="872"/>
      <c r="E142" s="872"/>
      <c r="F142" s="872">
        <v>3</v>
      </c>
      <c r="G142" s="871"/>
      <c r="H142" s="871"/>
      <c r="I142" s="872">
        <v>8226</v>
      </c>
      <c r="J142" s="871" t="s">
        <v>214</v>
      </c>
      <c r="K142" s="874">
        <v>10953670.891000001</v>
      </c>
      <c r="L142" s="874">
        <v>8418709.7219999991</v>
      </c>
      <c r="M142" s="874">
        <v>10289773.32</v>
      </c>
      <c r="N142" s="874">
        <v>10559777.749</v>
      </c>
      <c r="O142" s="874">
        <v>10870295.158</v>
      </c>
      <c r="P142" s="874">
        <v>10073644.218</v>
      </c>
      <c r="Q142" s="874">
        <v>11296004.062000001</v>
      </c>
      <c r="R142" s="874">
        <v>9383831.0549999997</v>
      </c>
      <c r="S142" s="874">
        <v>7212947.7580000004</v>
      </c>
      <c r="T142" s="874">
        <v>1263428.1410000001</v>
      </c>
      <c r="U142" s="874">
        <v>4504231.8909999998</v>
      </c>
      <c r="V142" s="874">
        <v>2347800.0260000001</v>
      </c>
      <c r="W142" s="874">
        <v>1973105.2320000001</v>
      </c>
      <c r="X142" s="874">
        <v>0</v>
      </c>
      <c r="Y142" s="874">
        <v>0</v>
      </c>
      <c r="Z142" s="875">
        <v>100</v>
      </c>
      <c r="AA142" s="868">
        <f t="shared" si="68"/>
        <v>-1</v>
      </c>
      <c r="AB142" s="872"/>
      <c r="AC142" s="874">
        <v>9698.0349999999999</v>
      </c>
      <c r="AD142" s="874">
        <v>8704.348</v>
      </c>
      <c r="AE142" s="876">
        <v>11394.44</v>
      </c>
      <c r="AF142" s="874">
        <v>10653.963</v>
      </c>
      <c r="AG142" s="874">
        <v>11550.995000000001</v>
      </c>
      <c r="AH142" s="874">
        <v>11182.648999999999</v>
      </c>
      <c r="AI142" s="874">
        <v>13126.995000000001</v>
      </c>
      <c r="AJ142" s="874">
        <v>10236.609</v>
      </c>
      <c r="AK142" s="874">
        <v>7740.9679999999998</v>
      </c>
      <c r="AL142" s="874">
        <v>1464.383</v>
      </c>
      <c r="AM142" s="874">
        <v>5989.7380000000003</v>
      </c>
      <c r="AN142" s="874">
        <v>3188.81</v>
      </c>
      <c r="AO142" s="874">
        <v>2298.3110000000001</v>
      </c>
      <c r="AP142" s="874">
        <v>0</v>
      </c>
      <c r="AQ142" s="1074">
        <v>3188.81</v>
      </c>
      <c r="AR142" s="874">
        <v>0</v>
      </c>
      <c r="AS142" s="868">
        <f t="shared" si="69"/>
        <v>-1</v>
      </c>
      <c r="AT142" s="867">
        <v>0</v>
      </c>
      <c r="AU142" s="868">
        <f t="shared" si="86"/>
        <v>-1</v>
      </c>
      <c r="AV142" s="868"/>
      <c r="AW142" s="877">
        <f t="shared" si="70"/>
        <v>1.7707369696433577</v>
      </c>
      <c r="AX142" s="877">
        <f t="shared" si="71"/>
        <v>2.0678579705043312</v>
      </c>
      <c r="AY142" s="878">
        <f t="shared" si="72"/>
        <v>2.2147115676208111</v>
      </c>
      <c r="AZ142" s="877">
        <f t="shared" si="73"/>
        <v>2.0178384911574336</v>
      </c>
      <c r="BA142" s="877">
        <f t="shared" si="74"/>
        <v>2.1252403604697041</v>
      </c>
      <c r="BB142" s="877">
        <f t="shared" si="75"/>
        <v>2.220179461970353</v>
      </c>
      <c r="BC142" s="877">
        <f t="shared" si="76"/>
        <v>2.3241838313708634</v>
      </c>
      <c r="BD142" s="877">
        <f t="shared" si="77"/>
        <v>2.1817547524037346</v>
      </c>
      <c r="BE142" s="877">
        <f t="shared" si="78"/>
        <v>2.1464090021764997</v>
      </c>
      <c r="BF142" s="877">
        <f t="shared" si="79"/>
        <v>2.3181104686190457</v>
      </c>
      <c r="BG142" s="877">
        <f t="shared" si="80"/>
        <v>2.6596046317989184</v>
      </c>
      <c r="BH142" s="877">
        <f t="shared" si="81"/>
        <v>2.7164238561091145</v>
      </c>
      <c r="BI142" s="877">
        <f t="shared" si="82"/>
        <v>2.3296385440834917</v>
      </c>
      <c r="BJ142" s="877">
        <f t="shared" si="83"/>
        <v>0</v>
      </c>
      <c r="BK142" s="877">
        <f t="shared" si="84"/>
        <v>0</v>
      </c>
      <c r="BL142" s="868">
        <f t="shared" si="85"/>
        <v>-1</v>
      </c>
      <c r="BM142" s="871"/>
      <c r="BN142" s="871" t="s">
        <v>504</v>
      </c>
      <c r="BO142" s="871" t="s">
        <v>752</v>
      </c>
      <c r="BP142" s="871"/>
      <c r="BT142" s="915"/>
    </row>
    <row r="143" spans="1:72" s="412" customFormat="1" ht="114.75" x14ac:dyDescent="0.2">
      <c r="A143" s="412">
        <v>140</v>
      </c>
      <c r="B143" s="370">
        <v>156</v>
      </c>
      <c r="C143" s="413"/>
      <c r="D143" s="345"/>
      <c r="E143" s="345">
        <v>6249</v>
      </c>
      <c r="F143" s="345">
        <v>1</v>
      </c>
      <c r="G143" s="413" t="s">
        <v>278</v>
      </c>
      <c r="H143" s="413" t="s">
        <v>9</v>
      </c>
      <c r="I143" s="345">
        <v>3131</v>
      </c>
      <c r="J143" s="413" t="s">
        <v>277</v>
      </c>
      <c r="K143" s="371">
        <v>20033616.267000001</v>
      </c>
      <c r="L143" s="371">
        <v>18933797.416999999</v>
      </c>
      <c r="M143" s="371">
        <v>19172525.919</v>
      </c>
      <c r="N143" s="371">
        <v>19613466.925000001</v>
      </c>
      <c r="O143" s="371">
        <v>18927838.425999999</v>
      </c>
      <c r="P143" s="371">
        <v>19706638.276000001</v>
      </c>
      <c r="Q143" s="371">
        <v>20276055.368999999</v>
      </c>
      <c r="R143" s="371">
        <v>20219645.708000001</v>
      </c>
      <c r="S143" s="371">
        <v>18714899.050999999</v>
      </c>
      <c r="T143" s="371">
        <v>17849898.616999999</v>
      </c>
      <c r="U143" s="371">
        <v>15305312.210000001</v>
      </c>
      <c r="V143" s="371">
        <v>15521567.497</v>
      </c>
      <c r="W143" s="371">
        <v>4266617.0290000001</v>
      </c>
      <c r="X143" s="371">
        <v>5292907.0650000004</v>
      </c>
      <c r="Y143" s="371">
        <v>17936038.761999998</v>
      </c>
      <c r="Z143" s="372">
        <v>70</v>
      </c>
      <c r="AA143" s="123">
        <f t="shared" si="68"/>
        <v>-6.4492657995295286E-2</v>
      </c>
      <c r="AB143" s="345"/>
      <c r="AC143" s="371">
        <v>19645.803</v>
      </c>
      <c r="AD143" s="371">
        <v>18968.357</v>
      </c>
      <c r="AE143" s="373">
        <v>18028.095000000001</v>
      </c>
      <c r="AF143" s="371">
        <v>18476.909</v>
      </c>
      <c r="AG143" s="371">
        <v>19984.858</v>
      </c>
      <c r="AH143" s="371">
        <v>20484.522000000001</v>
      </c>
      <c r="AI143" s="371">
        <v>21559.026999999998</v>
      </c>
      <c r="AJ143" s="371">
        <v>5795.7839999999997</v>
      </c>
      <c r="AK143" s="371">
        <v>494.26600000000002</v>
      </c>
      <c r="AL143" s="371">
        <v>422.10399999999998</v>
      </c>
      <c r="AM143" s="371">
        <v>262.12700000000001</v>
      </c>
      <c r="AN143" s="371">
        <v>274.86500000000001</v>
      </c>
      <c r="AO143" s="371">
        <v>44.223999999999997</v>
      </c>
      <c r="AP143" s="371">
        <v>97.197999999999993</v>
      </c>
      <c r="AQ143" s="1072">
        <v>274.86500000000001</v>
      </c>
      <c r="AR143" s="371">
        <v>280.45299999999997</v>
      </c>
      <c r="AS143" s="123">
        <f t="shared" si="69"/>
        <v>-0.98444355878976664</v>
      </c>
      <c r="AT143" s="127">
        <v>192.15299999999999</v>
      </c>
      <c r="AU143" s="123">
        <f t="shared" si="86"/>
        <v>-0.98934146952298629</v>
      </c>
      <c r="AV143" s="123"/>
      <c r="AW143" s="374">
        <f t="shared" si="70"/>
        <v>1.9612837480930669</v>
      </c>
      <c r="AX143" s="374">
        <f t="shared" si="71"/>
        <v>2.0036505706952341</v>
      </c>
      <c r="AY143" s="375">
        <f t="shared" si="72"/>
        <v>1.880617616704759</v>
      </c>
      <c r="AZ143" s="374">
        <f t="shared" si="73"/>
        <v>1.8841043320544921</v>
      </c>
      <c r="BA143" s="374">
        <f t="shared" si="74"/>
        <v>2.1116894121991279</v>
      </c>
      <c r="BB143" s="374">
        <f t="shared" si="75"/>
        <v>2.0789463644793598</v>
      </c>
      <c r="BC143" s="374">
        <f t="shared" si="76"/>
        <v>2.1265504169969405</v>
      </c>
      <c r="BD143" s="374">
        <f t="shared" si="77"/>
        <v>0.57328244853537369</v>
      </c>
      <c r="BE143" s="374">
        <f t="shared" si="78"/>
        <v>5.282058948360608E-2</v>
      </c>
      <c r="BF143" s="374">
        <f t="shared" si="79"/>
        <v>4.7294834447742344E-2</v>
      </c>
      <c r="BG143" s="374">
        <f t="shared" si="80"/>
        <v>3.4253074540842705E-2</v>
      </c>
      <c r="BH143" s="374">
        <f t="shared" si="81"/>
        <v>3.5417170340962763E-2</v>
      </c>
      <c r="BI143" s="374">
        <f t="shared" si="82"/>
        <v>2.0730241172062784E-2</v>
      </c>
      <c r="BJ143" s="374">
        <f t="shared" si="83"/>
        <v>3.6727642789246666E-2</v>
      </c>
      <c r="BK143" s="374">
        <f t="shared" si="84"/>
        <v>3.1272568455213069E-2</v>
      </c>
      <c r="BL143" s="123">
        <f t="shared" si="85"/>
        <v>-0.9833711179894139</v>
      </c>
      <c r="BM143" s="413" t="s">
        <v>324</v>
      </c>
      <c r="BN143" s="413" t="s">
        <v>584</v>
      </c>
      <c r="BO143" s="413" t="s">
        <v>753</v>
      </c>
      <c r="BP143" s="413"/>
    </row>
    <row r="144" spans="1:72" s="412" customFormat="1" ht="51" x14ac:dyDescent="0.2">
      <c r="A144" s="412">
        <v>141</v>
      </c>
      <c r="B144" s="370">
        <v>158</v>
      </c>
      <c r="C144" s="413" t="s">
        <v>219</v>
      </c>
      <c r="D144" s="345">
        <v>47</v>
      </c>
      <c r="E144" s="345">
        <v>3403</v>
      </c>
      <c r="F144" s="345" t="s">
        <v>355</v>
      </c>
      <c r="G144" s="413" t="s">
        <v>218</v>
      </c>
      <c r="H144" s="413" t="s">
        <v>9</v>
      </c>
      <c r="I144" s="345">
        <v>6019</v>
      </c>
      <c r="J144" s="413" t="s">
        <v>217</v>
      </c>
      <c r="K144" s="371">
        <v>39662189.825000003</v>
      </c>
      <c r="L144" s="371">
        <v>36573930.975000001</v>
      </c>
      <c r="M144" s="371">
        <v>37725532.25</v>
      </c>
      <c r="N144" s="371">
        <v>41843001.299999997</v>
      </c>
      <c r="O144" s="371">
        <v>35788467.600000001</v>
      </c>
      <c r="P144" s="371">
        <v>38922245.5</v>
      </c>
      <c r="Q144" s="371">
        <v>37017825.675000004</v>
      </c>
      <c r="R144" s="371">
        <v>41410811.964000002</v>
      </c>
      <c r="S144" s="371">
        <v>44170867.442000002</v>
      </c>
      <c r="T144" s="371">
        <v>34150253.853</v>
      </c>
      <c r="U144" s="371">
        <v>37735909.493000001</v>
      </c>
      <c r="V144" s="371">
        <v>40549532.806999996</v>
      </c>
      <c r="W144" s="371">
        <v>34833417.800999999</v>
      </c>
      <c r="X144" s="371">
        <v>36875804.045000002</v>
      </c>
      <c r="Y144" s="371">
        <v>30463283.939000003</v>
      </c>
      <c r="Z144" s="372">
        <v>85</v>
      </c>
      <c r="AA144" s="123">
        <f t="shared" si="68"/>
        <v>-0.19250220945524227</v>
      </c>
      <c r="AB144" s="345"/>
      <c r="AC144" s="371">
        <v>44048.911</v>
      </c>
      <c r="AD144" s="371">
        <v>39186.642</v>
      </c>
      <c r="AE144" s="373">
        <v>20226.351999999999</v>
      </c>
      <c r="AF144" s="371">
        <v>17761.512999999999</v>
      </c>
      <c r="AG144" s="371">
        <v>15324.742999999999</v>
      </c>
      <c r="AH144" s="371">
        <v>13822.34</v>
      </c>
      <c r="AI144" s="371">
        <v>11796.065000000001</v>
      </c>
      <c r="AJ144" s="371">
        <v>12428.161</v>
      </c>
      <c r="AK144" s="371">
        <v>12934.094000000001</v>
      </c>
      <c r="AL144" s="371">
        <v>10404.727999999999</v>
      </c>
      <c r="AM144" s="371">
        <v>11217.964</v>
      </c>
      <c r="AN144" s="371">
        <v>12405.411</v>
      </c>
      <c r="AO144" s="371">
        <v>10999.619999999999</v>
      </c>
      <c r="AP144" s="371">
        <v>10807.603999999999</v>
      </c>
      <c r="AQ144" s="1072">
        <f>SUM(6226.937+6178.474)</f>
        <v>12405.411</v>
      </c>
      <c r="AR144" s="371">
        <v>9483.6470000000008</v>
      </c>
      <c r="AS144" s="123">
        <f t="shared" si="69"/>
        <v>-0.53112419876802297</v>
      </c>
      <c r="AT144" s="127">
        <v>4599.2030000000004</v>
      </c>
      <c r="AU144" s="123">
        <f t="shared" si="86"/>
        <v>-0.7726133214728983</v>
      </c>
      <c r="AV144" s="123"/>
      <c r="AW144" s="374">
        <f t="shared" si="70"/>
        <v>2.221204184355698</v>
      </c>
      <c r="AX144" s="374">
        <f t="shared" si="71"/>
        <v>2.1428728580904202</v>
      </c>
      <c r="AY144" s="375">
        <f t="shared" si="72"/>
        <v>1.0722898150761013</v>
      </c>
      <c r="AZ144" s="374">
        <f t="shared" si="73"/>
        <v>0.84895979964037627</v>
      </c>
      <c r="BA144" s="374">
        <f t="shared" si="74"/>
        <v>0.85640677166071211</v>
      </c>
      <c r="BB144" s="374">
        <f t="shared" si="75"/>
        <v>0.71025398573163001</v>
      </c>
      <c r="BC144" s="374">
        <f t="shared" si="76"/>
        <v>0.63731809121174154</v>
      </c>
      <c r="BD144" s="374">
        <f t="shared" si="77"/>
        <v>0.60023749405369176</v>
      </c>
      <c r="BE144" s="374">
        <f t="shared" si="78"/>
        <v>0.58563912139527419</v>
      </c>
      <c r="BF144" s="374">
        <f t="shared" si="79"/>
        <v>0.60934996529087149</v>
      </c>
      <c r="BG144" s="374">
        <f t="shared" si="80"/>
        <v>0.59455113978800112</v>
      </c>
      <c r="BH144" s="374">
        <f t="shared" si="81"/>
        <v>0.61186455878764034</v>
      </c>
      <c r="BI144" s="374">
        <f t="shared" si="82"/>
        <v>0.63155559772169245</v>
      </c>
      <c r="BJ144" s="374">
        <f t="shared" si="83"/>
        <v>0.58616235116182669</v>
      </c>
      <c r="BK144" s="374">
        <f t="shared" si="84"/>
        <v>0.62262801469402662</v>
      </c>
      <c r="BL144" s="123">
        <f t="shared" si="85"/>
        <v>-0.41934726420036156</v>
      </c>
      <c r="BM144" s="413"/>
      <c r="BN144" s="413" t="s">
        <v>585</v>
      </c>
      <c r="BO144" s="413" t="s">
        <v>754</v>
      </c>
      <c r="BP144" s="413"/>
    </row>
    <row r="145" spans="1:68" s="869" customFormat="1" ht="102" x14ac:dyDescent="0.2">
      <c r="A145" s="869">
        <v>142</v>
      </c>
      <c r="B145" s="870">
        <v>159</v>
      </c>
      <c r="C145" s="871"/>
      <c r="D145" s="872"/>
      <c r="E145" s="872">
        <v>3405</v>
      </c>
      <c r="F145" s="872" t="s">
        <v>355</v>
      </c>
      <c r="G145" s="871" t="s">
        <v>221</v>
      </c>
      <c r="H145" s="871" t="s">
        <v>9</v>
      </c>
      <c r="I145" s="872">
        <v>1572</v>
      </c>
      <c r="J145" s="871" t="s">
        <v>220</v>
      </c>
      <c r="K145" s="874">
        <v>27202766.699999999</v>
      </c>
      <c r="L145" s="874">
        <v>24688186.200000003</v>
      </c>
      <c r="M145" s="874">
        <v>28305401.399999999</v>
      </c>
      <c r="N145" s="874">
        <v>25833127.728</v>
      </c>
      <c r="O145" s="874">
        <v>24696458.300000001</v>
      </c>
      <c r="P145" s="874">
        <v>24854942.898999996</v>
      </c>
      <c r="Q145" s="874">
        <v>26567389.5</v>
      </c>
      <c r="R145" s="874">
        <v>22873695.725000001</v>
      </c>
      <c r="S145" s="874">
        <v>23888107.774999999</v>
      </c>
      <c r="T145" s="874">
        <v>18555640.737</v>
      </c>
      <c r="U145" s="874">
        <v>18780744.223999999</v>
      </c>
      <c r="V145" s="874">
        <v>11862145.93</v>
      </c>
      <c r="W145" s="874">
        <v>1885245.5929999999</v>
      </c>
      <c r="X145" s="874">
        <v>0</v>
      </c>
      <c r="Y145" s="874">
        <v>0</v>
      </c>
      <c r="Z145" s="875">
        <v>39</v>
      </c>
      <c r="AA145" s="868">
        <f t="shared" si="68"/>
        <v>-1</v>
      </c>
      <c r="AB145" s="872"/>
      <c r="AC145" s="874">
        <v>27575.555</v>
      </c>
      <c r="AD145" s="874">
        <v>20209.722000000002</v>
      </c>
      <c r="AE145" s="876">
        <v>19665.589</v>
      </c>
      <c r="AF145" s="874">
        <v>19369.111000000001</v>
      </c>
      <c r="AG145" s="874">
        <v>16896.313999999998</v>
      </c>
      <c r="AH145" s="874">
        <v>15309.713</v>
      </c>
      <c r="AI145" s="874">
        <v>15868.04</v>
      </c>
      <c r="AJ145" s="874">
        <v>13170.335999999999</v>
      </c>
      <c r="AK145" s="874">
        <v>13763.23</v>
      </c>
      <c r="AL145" s="874">
        <v>10351.261</v>
      </c>
      <c r="AM145" s="874">
        <v>10816.827000000001</v>
      </c>
      <c r="AN145" s="874">
        <v>7194.8670000000002</v>
      </c>
      <c r="AO145" s="874">
        <v>1228.0320000000002</v>
      </c>
      <c r="AP145" s="874">
        <v>0</v>
      </c>
      <c r="AQ145" s="1074">
        <f>SUM(3435.598+3759.269)</f>
        <v>7194.8670000000002</v>
      </c>
      <c r="AR145" s="874">
        <v>0</v>
      </c>
      <c r="AS145" s="868">
        <f t="shared" si="69"/>
        <v>-1</v>
      </c>
      <c r="AT145" s="867">
        <v>0</v>
      </c>
      <c r="AU145" s="868">
        <f t="shared" si="86"/>
        <v>-1</v>
      </c>
      <c r="AV145" s="868"/>
      <c r="AW145" s="877">
        <f t="shared" si="70"/>
        <v>2.0274081165427926</v>
      </c>
      <c r="AX145" s="877">
        <f t="shared" si="71"/>
        <v>1.63719779462778</v>
      </c>
      <c r="AY145" s="878">
        <f t="shared" si="72"/>
        <v>1.3895290670564382</v>
      </c>
      <c r="AZ145" s="877">
        <f t="shared" si="73"/>
        <v>1.4995560122598872</v>
      </c>
      <c r="BA145" s="877">
        <f t="shared" si="74"/>
        <v>1.3683187924966553</v>
      </c>
      <c r="BB145" s="877">
        <f t="shared" si="75"/>
        <v>1.2319250188754982</v>
      </c>
      <c r="BC145" s="877">
        <f t="shared" si="76"/>
        <v>1.1945501834118855</v>
      </c>
      <c r="BD145" s="877">
        <f t="shared" si="77"/>
        <v>1.1515704465374494</v>
      </c>
      <c r="BE145" s="877">
        <f t="shared" si="78"/>
        <v>1.152308096533611</v>
      </c>
      <c r="BF145" s="877">
        <f t="shared" si="79"/>
        <v>1.1156996566935635</v>
      </c>
      <c r="BG145" s="877">
        <f t="shared" si="80"/>
        <v>1.1519061088300355</v>
      </c>
      <c r="BH145" s="877">
        <f t="shared" si="81"/>
        <v>1.2130801698879454</v>
      </c>
      <c r="BI145" s="877">
        <f t="shared" si="82"/>
        <v>1.302781987195448</v>
      </c>
      <c r="BJ145" s="877">
        <f t="shared" si="83"/>
        <v>0</v>
      </c>
      <c r="BK145" s="877">
        <f t="shared" si="84"/>
        <v>0</v>
      </c>
      <c r="BL145" s="868">
        <f t="shared" si="85"/>
        <v>-1</v>
      </c>
      <c r="BM145" s="871" t="s">
        <v>342</v>
      </c>
      <c r="BN145" s="871" t="s">
        <v>505</v>
      </c>
      <c r="BO145" s="871" t="s">
        <v>755</v>
      </c>
      <c r="BP145" s="871"/>
    </row>
    <row r="146" spans="1:68" s="412" customFormat="1" ht="127.5" x14ac:dyDescent="0.2">
      <c r="A146" s="412">
        <v>143</v>
      </c>
      <c r="B146" s="370">
        <v>161</v>
      </c>
      <c r="C146" s="413"/>
      <c r="D146" s="345"/>
      <c r="E146" s="345">
        <v>3406</v>
      </c>
      <c r="F146" s="384" t="s">
        <v>371</v>
      </c>
      <c r="G146" s="413" t="s">
        <v>223</v>
      </c>
      <c r="H146" s="413" t="s">
        <v>9</v>
      </c>
      <c r="I146" s="345">
        <v>703</v>
      </c>
      <c r="J146" s="413" t="s">
        <v>222</v>
      </c>
      <c r="K146" s="371">
        <v>93379010.482999995</v>
      </c>
      <c r="L146" s="371">
        <v>82309611.126000002</v>
      </c>
      <c r="M146" s="371">
        <v>92037608.213000014</v>
      </c>
      <c r="N146" s="371">
        <v>86309338.595999986</v>
      </c>
      <c r="O146" s="371">
        <v>78713435.656000003</v>
      </c>
      <c r="P146" s="371">
        <v>82641492.608999997</v>
      </c>
      <c r="Q146" s="371">
        <v>88208880.809</v>
      </c>
      <c r="R146" s="371">
        <v>91005459.349999994</v>
      </c>
      <c r="S146" s="371">
        <v>80938612.046000004</v>
      </c>
      <c r="T146" s="371">
        <v>52518943.787999988</v>
      </c>
      <c r="U146" s="371">
        <v>71087585.197999999</v>
      </c>
      <c r="V146" s="371">
        <v>57870076.980000004</v>
      </c>
      <c r="W146" s="371">
        <v>38081957.486000001</v>
      </c>
      <c r="X146" s="371">
        <v>31670337.948000003</v>
      </c>
      <c r="Y146" s="371">
        <v>32337015.059999999</v>
      </c>
      <c r="Z146" s="372">
        <v>21.333333333333332</v>
      </c>
      <c r="AA146" s="123">
        <f t="shared" si="68"/>
        <v>-0.64865433068226452</v>
      </c>
      <c r="AB146" s="345"/>
      <c r="AC146" s="371">
        <v>118422.891</v>
      </c>
      <c r="AD146" s="371">
        <v>94189.317999999999</v>
      </c>
      <c r="AE146" s="373">
        <v>108788.122</v>
      </c>
      <c r="AF146" s="371">
        <v>100017.27399999999</v>
      </c>
      <c r="AG146" s="371">
        <v>95675.434000000008</v>
      </c>
      <c r="AH146" s="371">
        <v>74598.400999999998</v>
      </c>
      <c r="AI146" s="371">
        <v>86791.946000000011</v>
      </c>
      <c r="AJ146" s="371">
        <v>64992.858</v>
      </c>
      <c r="AK146" s="371">
        <v>50796.752000000008</v>
      </c>
      <c r="AL146" s="371">
        <v>32006.075000000001</v>
      </c>
      <c r="AM146" s="371">
        <v>40601.781000000003</v>
      </c>
      <c r="AN146" s="371">
        <v>36575.199000000001</v>
      </c>
      <c r="AO146" s="371">
        <v>17810.311000000002</v>
      </c>
      <c r="AP146" s="371">
        <v>12071.649000000001</v>
      </c>
      <c r="AQ146" s="1072">
        <f>SUM(3059.672+3732.394+4592.014+4791.83+4458.734+2948.593+4151.428+3472.33+2082.083+3286.121)</f>
        <v>36575.199000000001</v>
      </c>
      <c r="AR146" s="371">
        <v>17516.993000000002</v>
      </c>
      <c r="AS146" s="123">
        <f t="shared" si="69"/>
        <v>-0.83898064717028575</v>
      </c>
      <c r="AT146" s="127">
        <v>29629.855</v>
      </c>
      <c r="AU146" s="123">
        <f t="shared" si="86"/>
        <v>-0.72763703927162204</v>
      </c>
      <c r="AV146" s="123"/>
      <c r="AW146" s="374">
        <f t="shared" si="70"/>
        <v>2.5363920732820215</v>
      </c>
      <c r="AX146" s="374">
        <f t="shared" si="71"/>
        <v>2.2886590450734721</v>
      </c>
      <c r="AY146" s="375">
        <f t="shared" si="72"/>
        <v>2.3639928092923657</v>
      </c>
      <c r="AZ146" s="374">
        <f t="shared" si="73"/>
        <v>2.3176466330755847</v>
      </c>
      <c r="BA146" s="374">
        <f t="shared" si="74"/>
        <v>2.4309810187457384</v>
      </c>
      <c r="BB146" s="374">
        <f t="shared" si="75"/>
        <v>1.8053497981442781</v>
      </c>
      <c r="BC146" s="374">
        <f t="shared" si="76"/>
        <v>1.9678731938098593</v>
      </c>
      <c r="BD146" s="374">
        <f t="shared" si="77"/>
        <v>1.428328772014489</v>
      </c>
      <c r="BE146" s="374">
        <f t="shared" si="78"/>
        <v>1.2551920700377364</v>
      </c>
      <c r="BF146" s="374">
        <f t="shared" si="79"/>
        <v>1.2188392489078594</v>
      </c>
      <c r="BG146" s="374">
        <f t="shared" si="80"/>
        <v>1.1423030023290848</v>
      </c>
      <c r="BH146" s="374">
        <f t="shared" si="81"/>
        <v>1.264045285878588</v>
      </c>
      <c r="BI146" s="374">
        <f t="shared" si="82"/>
        <v>0.93536741153852565</v>
      </c>
      <c r="BJ146" s="374">
        <f t="shared" si="83"/>
        <v>0.76233155578071954</v>
      </c>
      <c r="BK146" s="374">
        <f t="shared" si="84"/>
        <v>1.0834019755687372</v>
      </c>
      <c r="BL146" s="123">
        <f t="shared" si="85"/>
        <v>-0.54170673814653381</v>
      </c>
      <c r="BM146" s="413"/>
      <c r="BN146" s="413" t="s">
        <v>586</v>
      </c>
      <c r="BO146" s="413" t="s">
        <v>756</v>
      </c>
      <c r="BP146" s="413"/>
    </row>
    <row r="147" spans="1:68" s="412" customFormat="1" ht="114.75" x14ac:dyDescent="0.2">
      <c r="A147" s="412">
        <v>144</v>
      </c>
      <c r="B147" s="370">
        <v>162</v>
      </c>
      <c r="C147" s="413"/>
      <c r="D147" s="345"/>
      <c r="E147" s="345">
        <v>3407</v>
      </c>
      <c r="F147" s="345" t="s">
        <v>367</v>
      </c>
      <c r="G147" s="413" t="s">
        <v>225</v>
      </c>
      <c r="H147" s="413" t="s">
        <v>9</v>
      </c>
      <c r="I147" s="345">
        <v>3140</v>
      </c>
      <c r="J147" s="413" t="s">
        <v>224</v>
      </c>
      <c r="K147" s="371">
        <v>52168026.43</v>
      </c>
      <c r="L147" s="371">
        <v>50365690.715999998</v>
      </c>
      <c r="M147" s="371">
        <v>52299766.036999993</v>
      </c>
      <c r="N147" s="371">
        <v>51725638.130000003</v>
      </c>
      <c r="O147" s="371">
        <v>55622579.766000003</v>
      </c>
      <c r="P147" s="371">
        <v>51684012.744000003</v>
      </c>
      <c r="Q147" s="371">
        <v>54743486.780999996</v>
      </c>
      <c r="R147" s="371">
        <v>52195580.731000006</v>
      </c>
      <c r="S147" s="371">
        <v>53038071.372999996</v>
      </c>
      <c r="T147" s="371">
        <v>9597195.0640000012</v>
      </c>
      <c r="U147" s="371">
        <v>14159056.564000001</v>
      </c>
      <c r="V147" s="371">
        <v>29593458.347000003</v>
      </c>
      <c r="W147" s="371">
        <v>22341074.862</v>
      </c>
      <c r="X147" s="371">
        <v>23825650.191</v>
      </c>
      <c r="Y147" s="371">
        <v>28141989.162</v>
      </c>
      <c r="Z147" s="372">
        <v>72</v>
      </c>
      <c r="AA147" s="123">
        <f t="shared" si="68"/>
        <v>-0.46190984598113366</v>
      </c>
      <c r="AB147" s="345"/>
      <c r="AC147" s="371">
        <v>48433.887000000002</v>
      </c>
      <c r="AD147" s="371">
        <v>42887.786999999997</v>
      </c>
      <c r="AE147" s="373">
        <v>38076.055</v>
      </c>
      <c r="AF147" s="371">
        <v>43769.182000000001</v>
      </c>
      <c r="AG147" s="371">
        <v>39249.868000000002</v>
      </c>
      <c r="AH147" s="371">
        <v>28885.65</v>
      </c>
      <c r="AI147" s="371">
        <v>28296.691999999999</v>
      </c>
      <c r="AJ147" s="371">
        <v>24601.577999999998</v>
      </c>
      <c r="AK147" s="371">
        <v>24919.764999999999</v>
      </c>
      <c r="AL147" s="371">
        <v>5254.835</v>
      </c>
      <c r="AM147" s="371">
        <v>4447.7780000000002</v>
      </c>
      <c r="AN147" s="371">
        <v>14337.005999999999</v>
      </c>
      <c r="AO147" s="371">
        <v>1085.059</v>
      </c>
      <c r="AP147" s="371">
        <v>2913.652</v>
      </c>
      <c r="AQ147" s="1072">
        <f>SUM(3088.345+2036.97+3055.48+2927.008+3229.203)</f>
        <v>14337.005999999999</v>
      </c>
      <c r="AR147" s="371">
        <v>827.12599999999998</v>
      </c>
      <c r="AS147" s="123">
        <f t="shared" si="69"/>
        <v>-0.97827700374946935</v>
      </c>
      <c r="AT147" s="127">
        <v>747.86400000000003</v>
      </c>
      <c r="AU147" s="123">
        <f t="shared" si="86"/>
        <v>-0.98035867949029909</v>
      </c>
      <c r="AV147" s="123"/>
      <c r="AW147" s="374">
        <f t="shared" si="70"/>
        <v>1.8568418364451438</v>
      </c>
      <c r="AX147" s="374">
        <f t="shared" si="71"/>
        <v>1.7030556472196083</v>
      </c>
      <c r="AY147" s="375">
        <f t="shared" si="72"/>
        <v>1.4560698024179579</v>
      </c>
      <c r="AZ147" s="374">
        <f t="shared" si="73"/>
        <v>1.6923592857374381</v>
      </c>
      <c r="BA147" s="374">
        <f t="shared" si="74"/>
        <v>1.4112926140830302</v>
      </c>
      <c r="BB147" s="374">
        <f t="shared" si="75"/>
        <v>1.1177789210398852</v>
      </c>
      <c r="BC147" s="374">
        <f t="shared" si="76"/>
        <v>1.0337920970653636</v>
      </c>
      <c r="BD147" s="374">
        <f t="shared" si="77"/>
        <v>0.9426690020670131</v>
      </c>
      <c r="BE147" s="374">
        <f t="shared" si="78"/>
        <v>0.93969348262108432</v>
      </c>
      <c r="BF147" s="374">
        <f t="shared" si="79"/>
        <v>1.0950772522507934</v>
      </c>
      <c r="BG147" s="374">
        <f t="shared" si="80"/>
        <v>0.62825909055390927</v>
      </c>
      <c r="BH147" s="374">
        <f t="shared" si="81"/>
        <v>0.96893075705384024</v>
      </c>
      <c r="BI147" s="374">
        <f t="shared" si="82"/>
        <v>9.7135791961879159E-2</v>
      </c>
      <c r="BJ147" s="374">
        <f t="shared" si="83"/>
        <v>0.24458111125131982</v>
      </c>
      <c r="BK147" s="374">
        <f t="shared" si="84"/>
        <v>5.8782340881352084E-2</v>
      </c>
      <c r="BL147" s="123">
        <f t="shared" si="85"/>
        <v>-0.95962944854447374</v>
      </c>
      <c r="BM147" s="413" t="s">
        <v>321</v>
      </c>
      <c r="BN147" s="413" t="s">
        <v>587</v>
      </c>
      <c r="BO147" s="413" t="s">
        <v>757</v>
      </c>
      <c r="BP147" s="413"/>
    </row>
    <row r="148" spans="1:68" s="412" customFormat="1" ht="114.75" x14ac:dyDescent="0.2">
      <c r="A148" s="412">
        <v>145</v>
      </c>
      <c r="B148" s="370">
        <v>163</v>
      </c>
      <c r="C148" s="413"/>
      <c r="D148" s="345"/>
      <c r="E148" s="345"/>
      <c r="F148" s="345" t="s">
        <v>372</v>
      </c>
      <c r="G148" s="413"/>
      <c r="H148" s="413"/>
      <c r="I148" s="345">
        <v>6004</v>
      </c>
      <c r="J148" s="413" t="s">
        <v>226</v>
      </c>
      <c r="K148" s="371">
        <v>52353892.127999999</v>
      </c>
      <c r="L148" s="371">
        <v>51202167.732999995</v>
      </c>
      <c r="M148" s="371">
        <v>54427414.409000002</v>
      </c>
      <c r="N148" s="371">
        <v>57439274.033999994</v>
      </c>
      <c r="O148" s="371">
        <v>45586631.969999999</v>
      </c>
      <c r="P148" s="371">
        <v>48984423.267999999</v>
      </c>
      <c r="Q148" s="371">
        <v>52423837.177000001</v>
      </c>
      <c r="R148" s="371">
        <v>54484215.572999999</v>
      </c>
      <c r="S148" s="371">
        <v>54001261.734000005</v>
      </c>
      <c r="T148" s="371">
        <v>11239305.848000001</v>
      </c>
      <c r="U148" s="371">
        <v>20973482.901000001</v>
      </c>
      <c r="V148" s="371">
        <v>23076290.817999996</v>
      </c>
      <c r="W148" s="371">
        <v>24328616.581999999</v>
      </c>
      <c r="X148" s="371">
        <v>22991501.612</v>
      </c>
      <c r="Y148" s="371">
        <v>30706668.019000001</v>
      </c>
      <c r="Z148" s="372">
        <v>82</v>
      </c>
      <c r="AA148" s="123">
        <f t="shared" si="68"/>
        <v>-0.4358235026883362</v>
      </c>
      <c r="AB148" s="345"/>
      <c r="AC148" s="371">
        <v>48517.566000000006</v>
      </c>
      <c r="AD148" s="371">
        <v>47403.201000000001</v>
      </c>
      <c r="AE148" s="373">
        <v>39494.914000000004</v>
      </c>
      <c r="AF148" s="371">
        <v>48215.714999999997</v>
      </c>
      <c r="AG148" s="371">
        <v>35810.949999999997</v>
      </c>
      <c r="AH148" s="371">
        <v>27322.106999999996</v>
      </c>
      <c r="AI148" s="371">
        <v>27175.85</v>
      </c>
      <c r="AJ148" s="371">
        <v>26491.076999999997</v>
      </c>
      <c r="AK148" s="371">
        <v>25696.822999999997</v>
      </c>
      <c r="AL148" s="371">
        <v>6005.1790000000001</v>
      </c>
      <c r="AM148" s="371">
        <v>7478.3639999999996</v>
      </c>
      <c r="AN148" s="371">
        <v>11720.665000000001</v>
      </c>
      <c r="AO148" s="371">
        <v>1181.164</v>
      </c>
      <c r="AP148" s="371">
        <v>2508.9009999999998</v>
      </c>
      <c r="AQ148" s="1072">
        <f>SUM(2708.833+3308.978+2688.031+3014.823)</f>
        <v>11720.665000000001</v>
      </c>
      <c r="AR148" s="371">
        <v>904.19700000000012</v>
      </c>
      <c r="AS148" s="123">
        <f t="shared" si="69"/>
        <v>-0.97710598888758182</v>
      </c>
      <c r="AT148" s="127">
        <v>724.07399999999996</v>
      </c>
      <c r="AU148" s="123">
        <f t="shared" si="86"/>
        <v>-0.98166665206563053</v>
      </c>
      <c r="AV148" s="123"/>
      <c r="AW148" s="374">
        <f t="shared" si="70"/>
        <v>1.8534463829882768</v>
      </c>
      <c r="AX148" s="374">
        <f t="shared" si="71"/>
        <v>1.851609144643634</v>
      </c>
      <c r="AY148" s="375">
        <f t="shared" si="72"/>
        <v>1.4512875332718069</v>
      </c>
      <c r="AZ148" s="374">
        <f t="shared" si="73"/>
        <v>1.6788413785125385</v>
      </c>
      <c r="BA148" s="374">
        <f t="shared" si="74"/>
        <v>1.5711162879313718</v>
      </c>
      <c r="BB148" s="374">
        <f t="shared" si="75"/>
        <v>1.1155426634510843</v>
      </c>
      <c r="BC148" s="374">
        <f t="shared" si="76"/>
        <v>1.0367745462143663</v>
      </c>
      <c r="BD148" s="374">
        <f t="shared" si="77"/>
        <v>0.97243125266275532</v>
      </c>
      <c r="BE148" s="374">
        <f t="shared" si="78"/>
        <v>0.95171194801253656</v>
      </c>
      <c r="BF148" s="374">
        <f t="shared" si="79"/>
        <v>1.0686031826544879</v>
      </c>
      <c r="BG148" s="374">
        <f t="shared" si="80"/>
        <v>0.71312562012706404</v>
      </c>
      <c r="BH148" s="374">
        <f t="shared" si="81"/>
        <v>1.0158187979549671</v>
      </c>
      <c r="BI148" s="374">
        <f t="shared" si="82"/>
        <v>9.7100794532962248E-2</v>
      </c>
      <c r="BJ148" s="374">
        <f t="shared" si="83"/>
        <v>0.21824594516180051</v>
      </c>
      <c r="BK148" s="374">
        <f t="shared" si="84"/>
        <v>5.8892550597838933E-2</v>
      </c>
      <c r="BL148" s="123">
        <f t="shared" si="85"/>
        <v>-0.95942048060933127</v>
      </c>
      <c r="BM148" s="413" t="s">
        <v>321</v>
      </c>
      <c r="BN148" s="413" t="s">
        <v>588</v>
      </c>
      <c r="BO148" s="413" t="s">
        <v>758</v>
      </c>
      <c r="BP148" s="413"/>
    </row>
    <row r="149" spans="1:68" s="412" customFormat="1" ht="76.5" x14ac:dyDescent="0.2">
      <c r="A149" s="412">
        <v>146</v>
      </c>
      <c r="B149" s="370">
        <v>164</v>
      </c>
      <c r="C149" s="413" t="s">
        <v>229</v>
      </c>
      <c r="D149" s="345">
        <v>51</v>
      </c>
      <c r="E149" s="345">
        <v>3775</v>
      </c>
      <c r="F149" s="345" t="s">
        <v>351</v>
      </c>
      <c r="G149" s="413" t="s">
        <v>228</v>
      </c>
      <c r="H149" s="413" t="s">
        <v>9</v>
      </c>
      <c r="I149" s="345">
        <v>1702</v>
      </c>
      <c r="J149" s="413" t="s">
        <v>227</v>
      </c>
      <c r="K149" s="371">
        <v>30330093.675000001</v>
      </c>
      <c r="L149" s="371">
        <v>26956088.424999997</v>
      </c>
      <c r="M149" s="371">
        <v>27940131.699999999</v>
      </c>
      <c r="N149" s="371">
        <v>27573915.100000001</v>
      </c>
      <c r="O149" s="371">
        <v>23997998.149999999</v>
      </c>
      <c r="P149" s="371">
        <v>24389685.199999999</v>
      </c>
      <c r="Q149" s="371">
        <v>23946719.350000001</v>
      </c>
      <c r="R149" s="371">
        <v>24309943.800000001</v>
      </c>
      <c r="S149" s="371">
        <v>23081513.232000001</v>
      </c>
      <c r="T149" s="371">
        <v>6974244.9289999995</v>
      </c>
      <c r="U149" s="371">
        <v>13407373.868000001</v>
      </c>
      <c r="V149" s="371">
        <v>8453287.7630000003</v>
      </c>
      <c r="W149" s="371">
        <v>7126165.2110000001</v>
      </c>
      <c r="X149" s="371">
        <v>6919047.5879999995</v>
      </c>
      <c r="Y149" s="371">
        <v>4844116.3109999998</v>
      </c>
      <c r="Z149" s="372">
        <v>47</v>
      </c>
      <c r="AA149" s="123">
        <f t="shared" si="68"/>
        <v>-0.82662514396809372</v>
      </c>
      <c r="AB149" s="345"/>
      <c r="AC149" s="371">
        <v>16740.633999999998</v>
      </c>
      <c r="AD149" s="371">
        <v>15021.925999999999</v>
      </c>
      <c r="AE149" s="373">
        <v>17657.756000000001</v>
      </c>
      <c r="AF149" s="371">
        <v>16389.720999999998</v>
      </c>
      <c r="AG149" s="371">
        <v>15059.904999999999</v>
      </c>
      <c r="AH149" s="371">
        <v>18114.184999999998</v>
      </c>
      <c r="AI149" s="371">
        <v>17425.592000000001</v>
      </c>
      <c r="AJ149" s="371">
        <v>17510.239000000001</v>
      </c>
      <c r="AK149" s="371">
        <v>14004.382</v>
      </c>
      <c r="AL149" s="371">
        <v>3175.1080000000002</v>
      </c>
      <c r="AM149" s="371">
        <v>5655.6589999999997</v>
      </c>
      <c r="AN149" s="371">
        <v>3620.8760000000002</v>
      </c>
      <c r="AO149" s="371">
        <v>3166.0259999999998</v>
      </c>
      <c r="AP149" s="371">
        <v>2807.288</v>
      </c>
      <c r="AQ149" s="1072">
        <f>SUM(1339.731+2281.145)</f>
        <v>3620.8760000000002</v>
      </c>
      <c r="AR149" s="371">
        <v>2086.6150000000002</v>
      </c>
      <c r="AS149" s="123">
        <f t="shared" si="69"/>
        <v>-0.88183011476656492</v>
      </c>
      <c r="AT149" s="127">
        <v>1745.925</v>
      </c>
      <c r="AU149" s="123">
        <f t="shared" si="86"/>
        <v>-0.90112418588183008</v>
      </c>
      <c r="AV149" s="123"/>
      <c r="AW149" s="374">
        <f t="shared" si="70"/>
        <v>1.1038959641459134</v>
      </c>
      <c r="AX149" s="374">
        <f t="shared" si="71"/>
        <v>1.114547909411675</v>
      </c>
      <c r="AY149" s="375">
        <f t="shared" si="72"/>
        <v>1.2639708495003266</v>
      </c>
      <c r="AZ149" s="374">
        <f t="shared" si="73"/>
        <v>1.1887844682600039</v>
      </c>
      <c r="BA149" s="374">
        <f t="shared" si="74"/>
        <v>1.2550967714779993</v>
      </c>
      <c r="BB149" s="374">
        <f t="shared" si="75"/>
        <v>1.4853971956964822</v>
      </c>
      <c r="BC149" s="374">
        <f t="shared" si="76"/>
        <v>1.4553636133043</v>
      </c>
      <c r="BD149" s="374">
        <f t="shared" si="77"/>
        <v>1.4405824335965762</v>
      </c>
      <c r="BE149" s="374">
        <f t="shared" si="78"/>
        <v>1.2134717389832528</v>
      </c>
      <c r="BF149" s="374">
        <f t="shared" si="79"/>
        <v>0.91052380073358341</v>
      </c>
      <c r="BG149" s="374">
        <f t="shared" si="80"/>
        <v>0.84366395025331886</v>
      </c>
      <c r="BH149" s="374">
        <f t="shared" si="81"/>
        <v>0.85667875068646226</v>
      </c>
      <c r="BI149" s="374">
        <f t="shared" si="82"/>
        <v>0.88856373835198188</v>
      </c>
      <c r="BJ149" s="374">
        <f t="shared" si="83"/>
        <v>0.81146659689660172</v>
      </c>
      <c r="BK149" s="374">
        <f t="shared" si="84"/>
        <v>0.86150491277912689</v>
      </c>
      <c r="BL149" s="123">
        <f t="shared" si="85"/>
        <v>-0.31841393880270474</v>
      </c>
      <c r="BM149" s="413"/>
      <c r="BN149" s="413" t="s">
        <v>589</v>
      </c>
      <c r="BO149" s="413"/>
      <c r="BP149" s="413" t="s">
        <v>669</v>
      </c>
    </row>
    <row r="150" spans="1:68" s="412" customFormat="1" ht="76.5" x14ac:dyDescent="0.2">
      <c r="A150" s="412">
        <v>147</v>
      </c>
      <c r="B150" s="370">
        <v>165</v>
      </c>
      <c r="C150" s="413"/>
      <c r="D150" s="345"/>
      <c r="E150" s="345">
        <v>3797</v>
      </c>
      <c r="F150" s="345">
        <v>6</v>
      </c>
      <c r="G150" s="413" t="s">
        <v>231</v>
      </c>
      <c r="H150" s="413" t="s">
        <v>9</v>
      </c>
      <c r="I150" s="345">
        <v>1356</v>
      </c>
      <c r="J150" s="413" t="s">
        <v>233</v>
      </c>
      <c r="K150" s="371">
        <v>46629811.125</v>
      </c>
      <c r="L150" s="371">
        <v>46266312.174999997</v>
      </c>
      <c r="M150" s="371">
        <v>46648051.375</v>
      </c>
      <c r="N150" s="371">
        <v>47223924.625</v>
      </c>
      <c r="O150" s="371">
        <v>30320243.75</v>
      </c>
      <c r="P150" s="371">
        <v>45538345.850000001</v>
      </c>
      <c r="Q150" s="371">
        <v>40968273.549999997</v>
      </c>
      <c r="R150" s="371">
        <v>43289212.674999997</v>
      </c>
      <c r="S150" s="371">
        <v>37384472.487999998</v>
      </c>
      <c r="T150" s="371">
        <v>47013677.262000002</v>
      </c>
      <c r="U150" s="371">
        <v>34165192.609999999</v>
      </c>
      <c r="V150" s="371">
        <v>33852567.25</v>
      </c>
      <c r="W150" s="371">
        <v>18324272.502</v>
      </c>
      <c r="X150" s="371">
        <v>38216694.949000001</v>
      </c>
      <c r="Y150" s="371">
        <v>35124249.861000001</v>
      </c>
      <c r="Z150" s="372">
        <v>32.333333333333336</v>
      </c>
      <c r="AA150" s="123">
        <f t="shared" si="68"/>
        <v>-0.2470371467687057</v>
      </c>
      <c r="AB150" s="345"/>
      <c r="AC150" s="371">
        <v>37145.031000000003</v>
      </c>
      <c r="AD150" s="371">
        <v>37698.671999999999</v>
      </c>
      <c r="AE150" s="373">
        <v>40923.809000000001</v>
      </c>
      <c r="AF150" s="371">
        <v>45446.741000000002</v>
      </c>
      <c r="AG150" s="371">
        <v>26048.157999999999</v>
      </c>
      <c r="AH150" s="371">
        <v>42744.366999999998</v>
      </c>
      <c r="AI150" s="371">
        <v>37138.326999999997</v>
      </c>
      <c r="AJ150" s="371">
        <v>39616.351000000002</v>
      </c>
      <c r="AK150" s="371">
        <v>7172.5770000000002</v>
      </c>
      <c r="AL150" s="371">
        <v>1500.2090000000001</v>
      </c>
      <c r="AM150" s="371">
        <v>1258.23</v>
      </c>
      <c r="AN150" s="371">
        <v>1265.6880000000001</v>
      </c>
      <c r="AO150" s="371">
        <v>641.02200000000005</v>
      </c>
      <c r="AP150" s="371">
        <v>1248.47</v>
      </c>
      <c r="AQ150" s="1072">
        <v>1265.6880000000001</v>
      </c>
      <c r="AR150" s="371">
        <v>1189.03</v>
      </c>
      <c r="AS150" s="123">
        <f t="shared" si="69"/>
        <v>-0.97094527540190601</v>
      </c>
      <c r="AT150" s="127">
        <v>1597.172</v>
      </c>
      <c r="AU150" s="123">
        <f t="shared" si="86"/>
        <v>-0.96097205907690564</v>
      </c>
      <c r="AV150" s="123"/>
      <c r="AW150" s="374">
        <f t="shared" si="70"/>
        <v>1.5931881388249993</v>
      </c>
      <c r="AX150" s="374">
        <f t="shared" si="71"/>
        <v>1.62963807694059</v>
      </c>
      <c r="AY150" s="375">
        <f t="shared" si="72"/>
        <v>1.7545774279408473</v>
      </c>
      <c r="AZ150" s="374">
        <f t="shared" si="73"/>
        <v>1.9247337598849559</v>
      </c>
      <c r="BA150" s="374">
        <f t="shared" si="74"/>
        <v>1.7182024138575733</v>
      </c>
      <c r="BB150" s="374">
        <f t="shared" si="75"/>
        <v>1.877291157689251</v>
      </c>
      <c r="BC150" s="374">
        <f t="shared" si="76"/>
        <v>1.8130286576354888</v>
      </c>
      <c r="BD150" s="374">
        <f t="shared" si="77"/>
        <v>1.8303105347480197</v>
      </c>
      <c r="BE150" s="374">
        <f t="shared" si="78"/>
        <v>0.38371957781682314</v>
      </c>
      <c r="BF150" s="374">
        <f t="shared" si="79"/>
        <v>6.3820108843627169E-2</v>
      </c>
      <c r="BG150" s="374">
        <f t="shared" si="80"/>
        <v>7.3655665540238849E-2</v>
      </c>
      <c r="BH150" s="374">
        <f t="shared" si="81"/>
        <v>7.477648537866799E-2</v>
      </c>
      <c r="BI150" s="374">
        <f t="shared" si="82"/>
        <v>6.9964250960580912E-2</v>
      </c>
      <c r="BJ150" s="374">
        <f t="shared" si="83"/>
        <v>6.5336366824293793E-2</v>
      </c>
      <c r="BK150" s="374">
        <f t="shared" si="84"/>
        <v>6.7704221710382054E-2</v>
      </c>
      <c r="BL150" s="123">
        <f t="shared" si="85"/>
        <v>-0.96141280479719893</v>
      </c>
      <c r="BM150" s="413" t="s">
        <v>324</v>
      </c>
      <c r="BN150" s="413" t="s">
        <v>590</v>
      </c>
      <c r="BO150" s="413"/>
      <c r="BP150" s="413" t="s">
        <v>670</v>
      </c>
    </row>
    <row r="151" spans="1:68" s="412" customFormat="1" ht="76.5" x14ac:dyDescent="0.2">
      <c r="A151" s="412">
        <v>148</v>
      </c>
      <c r="B151" s="370">
        <v>166</v>
      </c>
      <c r="C151" s="413"/>
      <c r="D151" s="345"/>
      <c r="E151" s="345"/>
      <c r="F151" s="345">
        <v>5</v>
      </c>
      <c r="G151" s="413"/>
      <c r="H151" s="413"/>
      <c r="I151" s="345">
        <v>2850</v>
      </c>
      <c r="J151" s="413" t="s">
        <v>232</v>
      </c>
      <c r="K151" s="371">
        <v>22712725.925000001</v>
      </c>
      <c r="L151" s="371">
        <v>15968392.824999999</v>
      </c>
      <c r="M151" s="371">
        <v>22584280</v>
      </c>
      <c r="N151" s="371">
        <v>21738235.875</v>
      </c>
      <c r="O151" s="371">
        <v>23565074.875</v>
      </c>
      <c r="P151" s="371">
        <v>20710968.050000001</v>
      </c>
      <c r="Q151" s="371">
        <v>19914252.125</v>
      </c>
      <c r="R151" s="371">
        <v>22786941.649999999</v>
      </c>
      <c r="S151" s="371">
        <v>20901602.912</v>
      </c>
      <c r="T151" s="371">
        <v>23251481.541999999</v>
      </c>
      <c r="U151" s="371">
        <v>20379238.166000001</v>
      </c>
      <c r="V151" s="371">
        <v>12637984.329</v>
      </c>
      <c r="W151" s="371">
        <v>14889289.278000001</v>
      </c>
      <c r="X151" s="371">
        <v>16869900.658</v>
      </c>
      <c r="Y151" s="371">
        <v>18725622.035999998</v>
      </c>
      <c r="Z151" s="372">
        <v>61.25</v>
      </c>
      <c r="AA151" s="123">
        <f t="shared" si="68"/>
        <v>-0.17085592119828488</v>
      </c>
      <c r="AB151" s="345"/>
      <c r="AC151" s="371">
        <v>18068.39</v>
      </c>
      <c r="AD151" s="371">
        <v>12494.569</v>
      </c>
      <c r="AE151" s="373">
        <v>20270.371999999999</v>
      </c>
      <c r="AF151" s="371">
        <v>20795.974999999999</v>
      </c>
      <c r="AG151" s="371">
        <v>20382.045999999998</v>
      </c>
      <c r="AH151" s="371">
        <v>19093.702000000001</v>
      </c>
      <c r="AI151" s="371">
        <v>16957.87</v>
      </c>
      <c r="AJ151" s="371">
        <v>19308.796999999999</v>
      </c>
      <c r="AK151" s="371">
        <v>17470.073</v>
      </c>
      <c r="AL151" s="371">
        <v>19568.8</v>
      </c>
      <c r="AM151" s="371">
        <v>16405.207999999999</v>
      </c>
      <c r="AN151" s="371">
        <v>7386.4309999999996</v>
      </c>
      <c r="AO151" s="371">
        <v>453.721</v>
      </c>
      <c r="AP151" s="371">
        <v>496.85500000000002</v>
      </c>
      <c r="AQ151" s="1072">
        <v>7386.4309999999996</v>
      </c>
      <c r="AR151" s="371">
        <v>649.24</v>
      </c>
      <c r="AS151" s="123">
        <f t="shared" si="69"/>
        <v>-0.96797098740960441</v>
      </c>
      <c r="AT151" s="127">
        <v>714.55799999999999</v>
      </c>
      <c r="AU151" s="123">
        <f t="shared" si="86"/>
        <v>-0.96474864891478063</v>
      </c>
      <c r="AV151" s="123"/>
      <c r="AW151" s="374">
        <f t="shared" si="70"/>
        <v>1.5910366778222813</v>
      </c>
      <c r="AX151" s="374">
        <f t="shared" si="71"/>
        <v>1.5649125290102575</v>
      </c>
      <c r="AY151" s="375">
        <f t="shared" si="72"/>
        <v>1.7950868480199502</v>
      </c>
      <c r="AZ151" s="374">
        <f t="shared" si="73"/>
        <v>1.9133084321636564</v>
      </c>
      <c r="BA151" s="374">
        <f t="shared" si="74"/>
        <v>1.7298520041303285</v>
      </c>
      <c r="BB151" s="374">
        <f t="shared" si="75"/>
        <v>1.8438251610358696</v>
      </c>
      <c r="BC151" s="374">
        <f t="shared" si="76"/>
        <v>1.7030888123296772</v>
      </c>
      <c r="BD151" s="374">
        <f t="shared" si="77"/>
        <v>1.6947247503922933</v>
      </c>
      <c r="BE151" s="374">
        <f t="shared" si="78"/>
        <v>1.6716491145250976</v>
      </c>
      <c r="BF151" s="374">
        <f t="shared" si="79"/>
        <v>1.68323037520445</v>
      </c>
      <c r="BG151" s="374">
        <f t="shared" si="80"/>
        <v>1.6099922741341592</v>
      </c>
      <c r="BH151" s="374">
        <f t="shared" si="81"/>
        <v>1.1689254880702107</v>
      </c>
      <c r="BI151" s="374">
        <f t="shared" si="82"/>
        <v>6.0945958068046341E-2</v>
      </c>
      <c r="BJ151" s="374">
        <f t="shared" si="83"/>
        <v>5.8904318415696509E-2</v>
      </c>
      <c r="BK151" s="374">
        <f t="shared" si="84"/>
        <v>6.9342422777928167E-2</v>
      </c>
      <c r="BL151" s="123">
        <f t="shared" si="85"/>
        <v>-0.96137099279936478</v>
      </c>
      <c r="BM151" s="413" t="s">
        <v>321</v>
      </c>
      <c r="BN151" s="413" t="s">
        <v>591</v>
      </c>
      <c r="BO151" s="413"/>
      <c r="BP151" s="413" t="s">
        <v>670</v>
      </c>
    </row>
    <row r="152" spans="1:68" s="412" customFormat="1" ht="76.5" x14ac:dyDescent="0.2">
      <c r="A152" s="412">
        <v>149</v>
      </c>
      <c r="B152" s="370">
        <v>167</v>
      </c>
      <c r="C152" s="413"/>
      <c r="D152" s="345"/>
      <c r="E152" s="345"/>
      <c r="F152" s="345">
        <v>4</v>
      </c>
      <c r="G152" s="413"/>
      <c r="H152" s="413"/>
      <c r="I152" s="345">
        <v>6166</v>
      </c>
      <c r="J152" s="413" t="s">
        <v>230</v>
      </c>
      <c r="K152" s="371">
        <v>8664673.625</v>
      </c>
      <c r="L152" s="371">
        <v>12121316.574999999</v>
      </c>
      <c r="M152" s="371">
        <v>10708220.6</v>
      </c>
      <c r="N152" s="371">
        <v>9653191.5</v>
      </c>
      <c r="O152" s="371">
        <v>12058509.175000001</v>
      </c>
      <c r="P152" s="371">
        <v>11767157.175000001</v>
      </c>
      <c r="Q152" s="371">
        <v>8424969.8000000007</v>
      </c>
      <c r="R152" s="371">
        <v>9369520.7249999996</v>
      </c>
      <c r="S152" s="371">
        <v>10153866.984999999</v>
      </c>
      <c r="T152" s="371">
        <v>8618289.5480000004</v>
      </c>
      <c r="U152" s="371">
        <v>8895171.6300000008</v>
      </c>
      <c r="V152" s="371">
        <v>6658415.5319999997</v>
      </c>
      <c r="W152" s="371">
        <v>2894001.0120000001</v>
      </c>
      <c r="X152" s="371">
        <v>5493884.0159999998</v>
      </c>
      <c r="Y152" s="371">
        <v>9967870.7919999994</v>
      </c>
      <c r="Z152" s="372">
        <v>90</v>
      </c>
      <c r="AA152" s="123">
        <f t="shared" si="68"/>
        <v>-6.9138453124508864E-2</v>
      </c>
      <c r="AB152" s="345"/>
      <c r="AC152" s="371">
        <v>6750.97</v>
      </c>
      <c r="AD152" s="371">
        <v>9608.1949999999997</v>
      </c>
      <c r="AE152" s="373">
        <v>9475.7729999999992</v>
      </c>
      <c r="AF152" s="371">
        <v>8995.3310000000001</v>
      </c>
      <c r="AG152" s="371">
        <v>10246.391</v>
      </c>
      <c r="AH152" s="371">
        <v>10662.99</v>
      </c>
      <c r="AI152" s="371">
        <v>7077.5879999999997</v>
      </c>
      <c r="AJ152" s="371">
        <v>7619.79</v>
      </c>
      <c r="AK152" s="371">
        <v>8354.4279999999999</v>
      </c>
      <c r="AL152" s="371">
        <v>6959.0450000000001</v>
      </c>
      <c r="AM152" s="371">
        <v>6969.3059999999996</v>
      </c>
      <c r="AN152" s="371">
        <v>5722.7</v>
      </c>
      <c r="AO152" s="371">
        <v>101.027</v>
      </c>
      <c r="AP152" s="371">
        <v>180.845</v>
      </c>
      <c r="AQ152" s="1072">
        <v>5722.7</v>
      </c>
      <c r="AR152" s="371">
        <v>279.61399999999998</v>
      </c>
      <c r="AS152" s="123">
        <f t="shared" si="69"/>
        <v>-0.97049169497834109</v>
      </c>
      <c r="AT152" s="127">
        <v>153.351</v>
      </c>
      <c r="AU152" s="123">
        <f t="shared" si="86"/>
        <v>-0.98381651818801474</v>
      </c>
      <c r="AV152" s="123"/>
      <c r="AW152" s="374">
        <f t="shared" si="70"/>
        <v>1.5582745045402677</v>
      </c>
      <c r="AX152" s="374">
        <f t="shared" si="71"/>
        <v>1.5853385134444442</v>
      </c>
      <c r="AY152" s="375">
        <f t="shared" si="72"/>
        <v>1.7698128109165028</v>
      </c>
      <c r="AZ152" s="374">
        <f t="shared" si="73"/>
        <v>1.8637009324843499</v>
      </c>
      <c r="BA152" s="374">
        <f t="shared" si="74"/>
        <v>1.6994457360024358</v>
      </c>
      <c r="BB152" s="374">
        <f t="shared" si="75"/>
        <v>1.8123306830054302</v>
      </c>
      <c r="BC152" s="374">
        <f t="shared" si="76"/>
        <v>1.6801456071688232</v>
      </c>
      <c r="BD152" s="374">
        <f t="shared" si="77"/>
        <v>1.6265058210861687</v>
      </c>
      <c r="BE152" s="374">
        <f t="shared" si="78"/>
        <v>1.6455657755496982</v>
      </c>
      <c r="BF152" s="374">
        <f t="shared" si="79"/>
        <v>1.6149480616173886</v>
      </c>
      <c r="BG152" s="374">
        <f t="shared" si="80"/>
        <v>1.5669862909660348</v>
      </c>
      <c r="BH152" s="374">
        <f t="shared" si="81"/>
        <v>1.7189374776918025</v>
      </c>
      <c r="BI152" s="374">
        <f t="shared" si="82"/>
        <v>6.9818220229426783E-2</v>
      </c>
      <c r="BJ152" s="374">
        <f t="shared" si="83"/>
        <v>6.5835026539810382E-2</v>
      </c>
      <c r="BK152" s="374">
        <f t="shared" si="84"/>
        <v>5.6103054671296948E-2</v>
      </c>
      <c r="BL152" s="123">
        <f t="shared" si="85"/>
        <v>-0.96830000646099745</v>
      </c>
      <c r="BM152" s="413" t="s">
        <v>321</v>
      </c>
      <c r="BN152" s="413" t="s">
        <v>592</v>
      </c>
      <c r="BO152" s="413"/>
      <c r="BP152" s="413" t="s">
        <v>671</v>
      </c>
    </row>
    <row r="153" spans="1:68" s="869" customFormat="1" ht="89.25" x14ac:dyDescent="0.2">
      <c r="A153" s="869">
        <v>150</v>
      </c>
      <c r="B153" s="870">
        <v>168</v>
      </c>
      <c r="C153" s="871"/>
      <c r="D153" s="872"/>
      <c r="E153" s="872">
        <v>3803</v>
      </c>
      <c r="F153" s="872">
        <v>3</v>
      </c>
      <c r="G153" s="871" t="s">
        <v>235</v>
      </c>
      <c r="H153" s="871" t="s">
        <v>9</v>
      </c>
      <c r="I153" s="872">
        <v>2709</v>
      </c>
      <c r="J153" s="871" t="s">
        <v>234</v>
      </c>
      <c r="K153" s="874">
        <v>12452474.199999999</v>
      </c>
      <c r="L153" s="874">
        <v>10840327.225</v>
      </c>
      <c r="M153" s="874">
        <v>11600237.625</v>
      </c>
      <c r="N153" s="874">
        <v>9836194.1750000007</v>
      </c>
      <c r="O153" s="874">
        <v>11302038.199999999</v>
      </c>
      <c r="P153" s="874">
        <v>11101683.475</v>
      </c>
      <c r="Q153" s="874">
        <v>10986899.675000001</v>
      </c>
      <c r="R153" s="874">
        <v>9510399.8000000007</v>
      </c>
      <c r="S153" s="874">
        <v>9988571.4189999998</v>
      </c>
      <c r="T153" s="874">
        <v>10131974.798</v>
      </c>
      <c r="U153" s="874">
        <v>9139173.0319999997</v>
      </c>
      <c r="V153" s="874">
        <v>8210746.5889999997</v>
      </c>
      <c r="W153" s="874">
        <v>7832587.4199999999</v>
      </c>
      <c r="X153" s="874">
        <v>8226830.4040000001</v>
      </c>
      <c r="Y153" s="874">
        <v>5013231.7520000003</v>
      </c>
      <c r="Z153" s="875">
        <v>55</v>
      </c>
      <c r="AA153" s="868">
        <f t="shared" si="68"/>
        <v>-0.56783370185487902</v>
      </c>
      <c r="AB153" s="872"/>
      <c r="AC153" s="874">
        <v>8273.6730000000007</v>
      </c>
      <c r="AD153" s="874">
        <v>7955.4430000000002</v>
      </c>
      <c r="AE153" s="876">
        <v>9557.9339999999993</v>
      </c>
      <c r="AF153" s="874">
        <v>8055.64</v>
      </c>
      <c r="AG153" s="874">
        <v>8991.7759999999998</v>
      </c>
      <c r="AH153" s="874">
        <v>8452.1859999999997</v>
      </c>
      <c r="AI153" s="874">
        <v>8531.0499999999993</v>
      </c>
      <c r="AJ153" s="874">
        <v>4941.3990000000003</v>
      </c>
      <c r="AK153" s="874">
        <v>4434.9009999999998</v>
      </c>
      <c r="AL153" s="874">
        <v>4676.7879999999996</v>
      </c>
      <c r="AM153" s="874">
        <v>4822.9229999999998</v>
      </c>
      <c r="AN153" s="874">
        <v>4761.3410000000003</v>
      </c>
      <c r="AO153" s="874">
        <v>5132.7129999999997</v>
      </c>
      <c r="AP153" s="874">
        <v>6664.3180000000002</v>
      </c>
      <c r="AQ153" s="1074">
        <v>4761.3410000000003</v>
      </c>
      <c r="AR153" s="874">
        <v>3321.393</v>
      </c>
      <c r="AS153" s="868">
        <f t="shared" si="69"/>
        <v>-0.65249885592430323</v>
      </c>
      <c r="AT153" s="867">
        <v>0</v>
      </c>
      <c r="AU153" s="868">
        <f t="shared" si="86"/>
        <v>-1</v>
      </c>
      <c r="AV153" s="868"/>
      <c r="AW153" s="877">
        <f t="shared" si="70"/>
        <v>1.3288400147819621</v>
      </c>
      <c r="AX153" s="877">
        <f t="shared" si="71"/>
        <v>1.46774960476343</v>
      </c>
      <c r="AY153" s="878">
        <f t="shared" si="72"/>
        <v>1.6478858983718447</v>
      </c>
      <c r="AZ153" s="877">
        <f t="shared" si="73"/>
        <v>1.6379587179103241</v>
      </c>
      <c r="BA153" s="877">
        <f t="shared" si="74"/>
        <v>1.5911777753502905</v>
      </c>
      <c r="BB153" s="877">
        <f t="shared" si="75"/>
        <v>1.5226854591978898</v>
      </c>
      <c r="BC153" s="877">
        <f t="shared" si="76"/>
        <v>1.5529494675211912</v>
      </c>
      <c r="BD153" s="877">
        <f t="shared" si="77"/>
        <v>1.0391569448005751</v>
      </c>
      <c r="BE153" s="877">
        <f t="shared" si="78"/>
        <v>0.88799505233832476</v>
      </c>
      <c r="BF153" s="877">
        <f t="shared" si="79"/>
        <v>0.92317402939517257</v>
      </c>
      <c r="BG153" s="877">
        <f t="shared" si="80"/>
        <v>1.0554396952794229</v>
      </c>
      <c r="BH153" s="877">
        <f t="shared" si="81"/>
        <v>1.1597827185115674</v>
      </c>
      <c r="BI153" s="877">
        <f t="shared" si="82"/>
        <v>1.3106047145784681</v>
      </c>
      <c r="BJ153" s="877">
        <f t="shared" si="83"/>
        <v>1.6201423082113655</v>
      </c>
      <c r="BK153" s="877">
        <f t="shared" si="84"/>
        <v>1.3250506516779119</v>
      </c>
      <c r="BL153" s="868">
        <f t="shared" si="85"/>
        <v>-0.19590873798538033</v>
      </c>
      <c r="BM153" s="871"/>
      <c r="BN153" s="871" t="s">
        <v>593</v>
      </c>
      <c r="BO153" s="871"/>
      <c r="BP153" s="871" t="s">
        <v>672</v>
      </c>
    </row>
    <row r="154" spans="1:68" s="869" customFormat="1" ht="89.25" x14ac:dyDescent="0.2">
      <c r="A154" s="869">
        <v>151</v>
      </c>
      <c r="B154" s="870">
        <v>171</v>
      </c>
      <c r="C154" s="871"/>
      <c r="D154" s="872"/>
      <c r="E154" s="872"/>
      <c r="F154" s="872">
        <v>4</v>
      </c>
      <c r="G154" s="871"/>
      <c r="H154" s="871"/>
      <c r="I154" s="872">
        <v>2712</v>
      </c>
      <c r="J154" s="871" t="s">
        <v>236</v>
      </c>
      <c r="K154" s="874">
        <v>16325635.300000001</v>
      </c>
      <c r="L154" s="874">
        <v>15525601.6</v>
      </c>
      <c r="M154" s="874">
        <v>12880910.6</v>
      </c>
      <c r="N154" s="874">
        <v>12322603.125</v>
      </c>
      <c r="O154" s="874">
        <v>16332352.225</v>
      </c>
      <c r="P154" s="874">
        <v>15394537.425000001</v>
      </c>
      <c r="Q154" s="874">
        <v>13424074.15</v>
      </c>
      <c r="R154" s="874">
        <v>15066383.35</v>
      </c>
      <c r="S154" s="874">
        <v>13939072.385</v>
      </c>
      <c r="T154" s="874">
        <v>13782616.024</v>
      </c>
      <c r="U154" s="874">
        <v>13105080.526000001</v>
      </c>
      <c r="V154" s="874">
        <v>12777102.495999999</v>
      </c>
      <c r="W154" s="874">
        <v>3355710.1869999999</v>
      </c>
      <c r="X154" s="874">
        <v>4537391.1009999998</v>
      </c>
      <c r="Y154" s="874">
        <v>5641242.0839999998</v>
      </c>
      <c r="Z154" s="875">
        <v>55</v>
      </c>
      <c r="AA154" s="868">
        <f t="shared" si="68"/>
        <v>-0.56204632892957118</v>
      </c>
      <c r="AB154" s="872"/>
      <c r="AC154" s="874">
        <v>10663.411</v>
      </c>
      <c r="AD154" s="874">
        <v>11359.221</v>
      </c>
      <c r="AE154" s="876">
        <v>10973.856</v>
      </c>
      <c r="AF154" s="874">
        <v>10064.904</v>
      </c>
      <c r="AG154" s="874">
        <v>12915.674999999999</v>
      </c>
      <c r="AH154" s="874">
        <v>11995.144</v>
      </c>
      <c r="AI154" s="874">
        <v>9918.3819999999996</v>
      </c>
      <c r="AJ154" s="874">
        <v>7794.02</v>
      </c>
      <c r="AK154" s="874">
        <v>6035.5529999999999</v>
      </c>
      <c r="AL154" s="874">
        <v>6707.5550000000003</v>
      </c>
      <c r="AM154" s="874">
        <v>7720.4780000000001</v>
      </c>
      <c r="AN154" s="874">
        <v>7849.9409999999998</v>
      </c>
      <c r="AO154" s="874">
        <v>2004.2819999999999</v>
      </c>
      <c r="AP154" s="874">
        <v>3817.62</v>
      </c>
      <c r="AQ154" s="1074">
        <v>7849.9409999999998</v>
      </c>
      <c r="AR154" s="874">
        <v>3893.3620000000001</v>
      </c>
      <c r="AS154" s="868">
        <f t="shared" si="69"/>
        <v>-0.64521477227330115</v>
      </c>
      <c r="AT154" s="867">
        <v>0</v>
      </c>
      <c r="AU154" s="868">
        <f t="shared" si="86"/>
        <v>-1</v>
      </c>
      <c r="AV154" s="868"/>
      <c r="AW154" s="877">
        <f t="shared" si="70"/>
        <v>1.3063394843813521</v>
      </c>
      <c r="AX154" s="877">
        <f t="shared" si="71"/>
        <v>1.4632889974453551</v>
      </c>
      <c r="AY154" s="878">
        <f t="shared" si="72"/>
        <v>1.703894443611774</v>
      </c>
      <c r="AZ154" s="877">
        <f t="shared" si="73"/>
        <v>1.6335678261974376</v>
      </c>
      <c r="BA154" s="877">
        <f t="shared" si="74"/>
        <v>1.5816062281867669</v>
      </c>
      <c r="BB154" s="877">
        <f t="shared" si="75"/>
        <v>1.5583636804208814</v>
      </c>
      <c r="BC154" s="877">
        <f t="shared" si="76"/>
        <v>1.4777007172595213</v>
      </c>
      <c r="BD154" s="877">
        <f t="shared" si="77"/>
        <v>1.0346238800567888</v>
      </c>
      <c r="BE154" s="877">
        <f t="shared" si="78"/>
        <v>0.86599062452605235</v>
      </c>
      <c r="BF154" s="877">
        <f t="shared" si="79"/>
        <v>0.97333553925030969</v>
      </c>
      <c r="BG154" s="877">
        <f t="shared" si="80"/>
        <v>1.1782419779386863</v>
      </c>
      <c r="BH154" s="877">
        <f t="shared" si="81"/>
        <v>1.2287513546138498</v>
      </c>
      <c r="BI154" s="877">
        <f t="shared" si="82"/>
        <v>1.1945501180433136</v>
      </c>
      <c r="BJ154" s="877">
        <f t="shared" si="83"/>
        <v>1.6827379060000498</v>
      </c>
      <c r="BK154" s="877">
        <f t="shared" si="84"/>
        <v>1.3803208378674501</v>
      </c>
      <c r="BL154" s="868">
        <f t="shared" si="85"/>
        <v>-0.18990237743744234</v>
      </c>
      <c r="BM154" s="871"/>
      <c r="BN154" s="871" t="s">
        <v>594</v>
      </c>
      <c r="BO154" s="871"/>
      <c r="BP154" s="871" t="s">
        <v>672</v>
      </c>
    </row>
    <row r="155" spans="1:68" s="412" customFormat="1" ht="191.25" x14ac:dyDescent="0.2">
      <c r="A155" s="412">
        <v>152</v>
      </c>
      <c r="B155" s="370">
        <v>172</v>
      </c>
      <c r="C155" s="413"/>
      <c r="D155" s="345"/>
      <c r="E155" s="345">
        <v>3809</v>
      </c>
      <c r="F155" s="345" t="s">
        <v>351</v>
      </c>
      <c r="G155" s="413" t="s">
        <v>238</v>
      </c>
      <c r="H155" s="413" t="s">
        <v>9</v>
      </c>
      <c r="I155" s="345">
        <v>1733</v>
      </c>
      <c r="J155" s="413" t="s">
        <v>239</v>
      </c>
      <c r="K155" s="371">
        <v>20891638.024999999</v>
      </c>
      <c r="L155" s="371">
        <v>22475419.449999999</v>
      </c>
      <c r="M155" s="371">
        <v>19979054.299000002</v>
      </c>
      <c r="N155" s="371">
        <v>20679700.75</v>
      </c>
      <c r="O155" s="371">
        <v>22599156.875</v>
      </c>
      <c r="P155" s="371">
        <v>21273193.848999999</v>
      </c>
      <c r="Q155" s="371">
        <v>18664914.925000001</v>
      </c>
      <c r="R155" s="371">
        <v>20128993.701000001</v>
      </c>
      <c r="S155" s="371">
        <v>18264909.534000002</v>
      </c>
      <c r="T155" s="371">
        <v>16609509.559</v>
      </c>
      <c r="U155" s="371">
        <v>14963749.703</v>
      </c>
      <c r="V155" s="371">
        <v>11859012.115</v>
      </c>
      <c r="W155" s="371">
        <v>6694949.0659999996</v>
      </c>
      <c r="X155" s="371">
        <v>8186174.188000001</v>
      </c>
      <c r="Y155" s="371">
        <v>8682469.9179999996</v>
      </c>
      <c r="Z155" s="372">
        <v>47.4</v>
      </c>
      <c r="AA155" s="123">
        <f t="shared" si="68"/>
        <v>-0.56542137640445889</v>
      </c>
      <c r="AB155" s="345"/>
      <c r="AC155" s="371">
        <v>21019.578000000001</v>
      </c>
      <c r="AD155" s="371">
        <v>24549.891</v>
      </c>
      <c r="AE155" s="373">
        <v>22463.864999999998</v>
      </c>
      <c r="AF155" s="371">
        <v>23112.834999999999</v>
      </c>
      <c r="AG155" s="371">
        <v>24562.781999999999</v>
      </c>
      <c r="AH155" s="371">
        <v>22715.489999999998</v>
      </c>
      <c r="AI155" s="371">
        <v>20467.513999999999</v>
      </c>
      <c r="AJ155" s="371">
        <v>19613.786</v>
      </c>
      <c r="AK155" s="371">
        <v>19759.372000000003</v>
      </c>
      <c r="AL155" s="371">
        <v>18992.510999999999</v>
      </c>
      <c r="AM155" s="371">
        <v>16110.279</v>
      </c>
      <c r="AN155" s="371">
        <v>13186.902999999998</v>
      </c>
      <c r="AO155" s="371">
        <v>7488.0470000000005</v>
      </c>
      <c r="AP155" s="371">
        <v>8652.237000000001</v>
      </c>
      <c r="AQ155" s="1072">
        <f>SUM(6338.972+6847.931)</f>
        <v>13186.902999999998</v>
      </c>
      <c r="AR155" s="371">
        <v>8844.6790000000001</v>
      </c>
      <c r="AS155" s="123">
        <f t="shared" si="69"/>
        <v>-0.60627082650291919</v>
      </c>
      <c r="AT155" s="127">
        <v>2476.7730000000001</v>
      </c>
      <c r="AU155" s="123">
        <f t="shared" si="86"/>
        <v>-0.88974412907128841</v>
      </c>
      <c r="AV155" s="123"/>
      <c r="AW155" s="374">
        <f t="shared" si="70"/>
        <v>2.0122479601500753</v>
      </c>
      <c r="AX155" s="374">
        <f t="shared" si="71"/>
        <v>2.1845991399283986</v>
      </c>
      <c r="AY155" s="375">
        <f t="shared" si="72"/>
        <v>2.2487415734311673</v>
      </c>
      <c r="AZ155" s="374">
        <f t="shared" si="73"/>
        <v>2.2353161952790832</v>
      </c>
      <c r="BA155" s="374">
        <f t="shared" si="74"/>
        <v>2.1737786180131553</v>
      </c>
      <c r="BB155" s="374">
        <f t="shared" si="75"/>
        <v>2.1355975187588294</v>
      </c>
      <c r="BC155" s="374">
        <f t="shared" si="76"/>
        <v>2.1931537413637581</v>
      </c>
      <c r="BD155" s="374">
        <f t="shared" si="77"/>
        <v>1.9488093931914334</v>
      </c>
      <c r="BE155" s="374">
        <f t="shared" si="78"/>
        <v>2.1636430186766673</v>
      </c>
      <c r="BF155" s="374">
        <f t="shared" si="79"/>
        <v>2.2869442270447715</v>
      </c>
      <c r="BG155" s="374">
        <f t="shared" si="80"/>
        <v>2.1532409081622288</v>
      </c>
      <c r="BH155" s="374">
        <f t="shared" si="81"/>
        <v>2.2239462903188034</v>
      </c>
      <c r="BI155" s="374">
        <f t="shared" si="82"/>
        <v>2.2369242622106609</v>
      </c>
      <c r="BJ155" s="374">
        <f t="shared" si="83"/>
        <v>2.1138658428947665</v>
      </c>
      <c r="BK155" s="374">
        <f t="shared" si="84"/>
        <v>2.0373647322782467</v>
      </c>
      <c r="BL155" s="123">
        <f t="shared" si="85"/>
        <v>-9.3997835789729436E-2</v>
      </c>
      <c r="BM155" s="413"/>
      <c r="BN155" s="413" t="s">
        <v>595</v>
      </c>
      <c r="BO155" s="413"/>
      <c r="BP155" s="413" t="s">
        <v>673</v>
      </c>
    </row>
    <row r="156" spans="1:68" s="412" customFormat="1" ht="38.25" x14ac:dyDescent="0.2">
      <c r="A156" s="412">
        <v>153</v>
      </c>
      <c r="B156" s="370">
        <v>173</v>
      </c>
      <c r="C156" s="413"/>
      <c r="D156" s="345"/>
      <c r="E156" s="345"/>
      <c r="F156" s="345">
        <v>3</v>
      </c>
      <c r="G156" s="413"/>
      <c r="H156" s="413"/>
      <c r="I156" s="345">
        <v>2364</v>
      </c>
      <c r="J156" s="413" t="s">
        <v>237</v>
      </c>
      <c r="K156" s="371">
        <v>17746147.225000001</v>
      </c>
      <c r="L156" s="371">
        <v>31176744.574999999</v>
      </c>
      <c r="M156" s="371">
        <v>25772283.149999999</v>
      </c>
      <c r="N156" s="371">
        <v>32746846.699999999</v>
      </c>
      <c r="O156" s="371">
        <v>32772447.300000001</v>
      </c>
      <c r="P156" s="371">
        <v>19093780.324999999</v>
      </c>
      <c r="Q156" s="371">
        <v>3035484.65</v>
      </c>
      <c r="R156" s="371">
        <v>9509965.5500000007</v>
      </c>
      <c r="S156" s="371">
        <v>4144936.66</v>
      </c>
      <c r="T156" s="371">
        <v>2677395.412</v>
      </c>
      <c r="U156" s="371">
        <v>3908171.159</v>
      </c>
      <c r="V156" s="371">
        <v>2072165.1370000001</v>
      </c>
      <c r="W156" s="371">
        <v>1073779.2080000001</v>
      </c>
      <c r="X156" s="371">
        <v>1028433.221</v>
      </c>
      <c r="Y156" s="371">
        <v>2008212.629</v>
      </c>
      <c r="Z156" s="372">
        <v>48.333333333333336</v>
      </c>
      <c r="AA156" s="123">
        <f t="shared" si="68"/>
        <v>-0.92207859050314678</v>
      </c>
      <c r="AB156" s="345"/>
      <c r="AC156" s="371">
        <v>7687.5919999999996</v>
      </c>
      <c r="AD156" s="371">
        <v>14815.614</v>
      </c>
      <c r="AE156" s="373">
        <v>10566.684999999999</v>
      </c>
      <c r="AF156" s="371">
        <v>12691.365</v>
      </c>
      <c r="AG156" s="371">
        <v>13627.47</v>
      </c>
      <c r="AH156" s="371">
        <v>9439.1299999999992</v>
      </c>
      <c r="AI156" s="371">
        <v>1217.867</v>
      </c>
      <c r="AJ156" s="371">
        <v>4613.4620000000004</v>
      </c>
      <c r="AK156" s="371">
        <v>1866.2470000000001</v>
      </c>
      <c r="AL156" s="371">
        <v>1184.414</v>
      </c>
      <c r="AM156" s="371">
        <v>1791.6079999999999</v>
      </c>
      <c r="AN156" s="371">
        <v>754.78800000000001</v>
      </c>
      <c r="AO156" s="371">
        <v>407.59899999999999</v>
      </c>
      <c r="AP156" s="371">
        <v>398.77300000000002</v>
      </c>
      <c r="AQ156" s="1088"/>
      <c r="AR156" s="371">
        <v>908.53700000000003</v>
      </c>
      <c r="AS156" s="123">
        <f t="shared" si="69"/>
        <v>-0.91401872962050068</v>
      </c>
      <c r="AT156" s="127">
        <v>2070.4520000000002</v>
      </c>
      <c r="AU156" s="123">
        <f t="shared" si="86"/>
        <v>-0.80405851030857833</v>
      </c>
      <c r="AV156" s="123"/>
      <c r="AW156" s="374">
        <f t="shared" si="70"/>
        <v>0.86639560717382691</v>
      </c>
      <c r="AX156" s="374">
        <f t="shared" si="71"/>
        <v>0.9504272624974669</v>
      </c>
      <c r="AY156" s="375">
        <f t="shared" si="72"/>
        <v>0.8200037954340107</v>
      </c>
      <c r="AZ156" s="374">
        <f t="shared" si="73"/>
        <v>0.77511982245301192</v>
      </c>
      <c r="BA156" s="374">
        <f t="shared" si="74"/>
        <v>0.83164188961866148</v>
      </c>
      <c r="BB156" s="374">
        <f t="shared" si="75"/>
        <v>0.98871253773052936</v>
      </c>
      <c r="BC156" s="374">
        <f t="shared" si="76"/>
        <v>0.80242013412915791</v>
      </c>
      <c r="BD156" s="374">
        <f t="shared" si="77"/>
        <v>0.9702373737831258</v>
      </c>
      <c r="BE156" s="374">
        <f t="shared" si="78"/>
        <v>0.90049482203667741</v>
      </c>
      <c r="BF156" s="374">
        <f t="shared" si="79"/>
        <v>0.8847508998420589</v>
      </c>
      <c r="BG156" s="374">
        <f t="shared" si="80"/>
        <v>0.91685237268801001</v>
      </c>
      <c r="BH156" s="374">
        <f t="shared" si="81"/>
        <v>0.72850178445985503</v>
      </c>
      <c r="BI156" s="374">
        <f t="shared" si="82"/>
        <v>0.75918586793869069</v>
      </c>
      <c r="BJ156" s="374">
        <f t="shared" si="83"/>
        <v>0.7754961466768876</v>
      </c>
      <c r="BK156" s="374">
        <f t="shared" si="84"/>
        <v>0.90482151827957658</v>
      </c>
      <c r="BL156" s="123">
        <f t="shared" si="85"/>
        <v>0.10343576861211191</v>
      </c>
      <c r="BM156" s="413"/>
      <c r="BN156" s="413" t="s">
        <v>596</v>
      </c>
      <c r="BO156" s="413"/>
      <c r="BP156" s="413" t="s">
        <v>674</v>
      </c>
    </row>
    <row r="157" spans="1:68" s="412" customFormat="1" ht="102" x14ac:dyDescent="0.2">
      <c r="A157" s="412">
        <v>154</v>
      </c>
      <c r="B157" s="370">
        <v>175</v>
      </c>
      <c r="C157" s="413" t="s">
        <v>242</v>
      </c>
      <c r="D157" s="345">
        <v>54</v>
      </c>
      <c r="E157" s="345">
        <v>3935</v>
      </c>
      <c r="F157" s="345" t="s">
        <v>351</v>
      </c>
      <c r="G157" s="413" t="s">
        <v>241</v>
      </c>
      <c r="H157" s="413" t="s">
        <v>9</v>
      </c>
      <c r="I157" s="345">
        <v>861</v>
      </c>
      <c r="J157" s="413" t="s">
        <v>243</v>
      </c>
      <c r="K157" s="371">
        <v>90736158.974999994</v>
      </c>
      <c r="L157" s="371">
        <v>83025308.673999995</v>
      </c>
      <c r="M157" s="371">
        <v>100130697.09999999</v>
      </c>
      <c r="N157" s="371">
        <v>94212043.949999988</v>
      </c>
      <c r="O157" s="371">
        <v>86746926.900000006</v>
      </c>
      <c r="P157" s="371">
        <v>89406278.875</v>
      </c>
      <c r="Q157" s="371">
        <v>104605799.3</v>
      </c>
      <c r="R157" s="371">
        <v>95165135.851999998</v>
      </c>
      <c r="S157" s="371">
        <v>101532236.01199999</v>
      </c>
      <c r="T157" s="371">
        <v>73963713.674999997</v>
      </c>
      <c r="U157" s="371">
        <v>62247300.660999998</v>
      </c>
      <c r="V157" s="371">
        <v>89013981.888999999</v>
      </c>
      <c r="W157" s="371">
        <v>71747187.925999999</v>
      </c>
      <c r="X157" s="371">
        <v>68154032.549999997</v>
      </c>
      <c r="Y157" s="371">
        <v>94165695.594999999</v>
      </c>
      <c r="Z157" s="372">
        <v>22.5</v>
      </c>
      <c r="AA157" s="123">
        <f t="shared" si="68"/>
        <v>-5.9572155969740026E-2</v>
      </c>
      <c r="AB157" s="345"/>
      <c r="AC157" s="371">
        <v>55511.157999999996</v>
      </c>
      <c r="AD157" s="371">
        <v>52183.485000000001</v>
      </c>
      <c r="AE157" s="373">
        <v>63884.460000000006</v>
      </c>
      <c r="AF157" s="371">
        <v>63042.251000000004</v>
      </c>
      <c r="AG157" s="371">
        <v>57564.955000000002</v>
      </c>
      <c r="AH157" s="371">
        <v>58419.665999999997</v>
      </c>
      <c r="AI157" s="371">
        <v>67835.940999999992</v>
      </c>
      <c r="AJ157" s="371">
        <v>58934.012000000002</v>
      </c>
      <c r="AK157" s="371">
        <v>63988.614999999998</v>
      </c>
      <c r="AL157" s="371">
        <v>45550.705000000002</v>
      </c>
      <c r="AM157" s="371">
        <v>16887.334999999999</v>
      </c>
      <c r="AN157" s="371">
        <v>6642.7150000000001</v>
      </c>
      <c r="AO157" s="371">
        <v>1594.348</v>
      </c>
      <c r="AP157" s="371">
        <v>2089.3469999999998</v>
      </c>
      <c r="AQ157" s="1072">
        <f>SUM(5174.676+1468.039)</f>
        <v>6642.7150000000001</v>
      </c>
      <c r="AR157" s="371">
        <v>4374.9380000000001</v>
      </c>
      <c r="AS157" s="123">
        <f t="shared" si="69"/>
        <v>-0.93151796227126282</v>
      </c>
      <c r="AT157" s="127">
        <v>2315.1950000000002</v>
      </c>
      <c r="AU157" s="123">
        <f t="shared" si="86"/>
        <v>-0.96375965297350874</v>
      </c>
      <c r="AV157" s="123"/>
      <c r="AW157" s="374">
        <f t="shared" si="70"/>
        <v>1.2235730193360876</v>
      </c>
      <c r="AX157" s="374">
        <f t="shared" si="71"/>
        <v>1.25705006903134</v>
      </c>
      <c r="AY157" s="375">
        <f t="shared" si="72"/>
        <v>1.2760214769342699</v>
      </c>
      <c r="AZ157" s="374">
        <f t="shared" si="73"/>
        <v>1.3383055574817515</v>
      </c>
      <c r="BA157" s="374">
        <f t="shared" si="74"/>
        <v>1.3271929521228951</v>
      </c>
      <c r="BB157" s="374">
        <f t="shared" si="75"/>
        <v>1.3068358673483602</v>
      </c>
      <c r="BC157" s="374">
        <f t="shared" si="76"/>
        <v>1.2969824130964791</v>
      </c>
      <c r="BD157" s="374">
        <f t="shared" si="77"/>
        <v>1.2385630824224045</v>
      </c>
      <c r="BE157" s="374">
        <f t="shared" si="78"/>
        <v>1.2604590918777214</v>
      </c>
      <c r="BF157" s="374">
        <f t="shared" si="79"/>
        <v>1.2317041083186255</v>
      </c>
      <c r="BG157" s="374">
        <f t="shared" si="80"/>
        <v>0.54258850811760506</v>
      </c>
      <c r="BH157" s="374">
        <f t="shared" si="81"/>
        <v>0.14925104706097594</v>
      </c>
      <c r="BI157" s="374">
        <f t="shared" si="82"/>
        <v>4.4443497956865134E-2</v>
      </c>
      <c r="BJ157" s="374">
        <f t="shared" si="83"/>
        <v>6.131249822869065E-2</v>
      </c>
      <c r="BK157" s="374">
        <f t="shared" si="84"/>
        <v>9.2919995383803022E-2</v>
      </c>
      <c r="BL157" s="123">
        <f t="shared" si="85"/>
        <v>-0.92717991267118027</v>
      </c>
      <c r="BM157" s="413" t="s">
        <v>321</v>
      </c>
      <c r="BN157" s="413" t="s">
        <v>597</v>
      </c>
      <c r="BO157" s="413" t="s">
        <v>759</v>
      </c>
      <c r="BP157" s="413"/>
    </row>
    <row r="158" spans="1:68" s="412" customFormat="1" ht="102" x14ac:dyDescent="0.2">
      <c r="A158" s="412">
        <v>155</v>
      </c>
      <c r="B158" s="370">
        <v>176</v>
      </c>
      <c r="C158" s="413"/>
      <c r="D158" s="345"/>
      <c r="E158" s="345"/>
      <c r="F158" s="345">
        <v>3</v>
      </c>
      <c r="G158" s="413"/>
      <c r="H158" s="413"/>
      <c r="I158" s="345">
        <v>1378</v>
      </c>
      <c r="J158" s="413" t="s">
        <v>240</v>
      </c>
      <c r="K158" s="371">
        <v>58268845.075000003</v>
      </c>
      <c r="L158" s="371">
        <v>41873069.350000001</v>
      </c>
      <c r="M158" s="371">
        <v>69737189.650000006</v>
      </c>
      <c r="N158" s="371">
        <v>77816245.275000006</v>
      </c>
      <c r="O158" s="371">
        <v>65395083.075000003</v>
      </c>
      <c r="P158" s="371">
        <v>84065686.900000006</v>
      </c>
      <c r="Q158" s="371">
        <v>78613078.125</v>
      </c>
      <c r="R158" s="371">
        <v>74606938.535999998</v>
      </c>
      <c r="S158" s="371">
        <v>49857376.773999996</v>
      </c>
      <c r="T158" s="371">
        <v>59376969.818999998</v>
      </c>
      <c r="U158" s="371">
        <v>88725013.615999997</v>
      </c>
      <c r="V158" s="371">
        <v>62643662.228</v>
      </c>
      <c r="W158" s="371">
        <v>52785620.25</v>
      </c>
      <c r="X158" s="371">
        <v>71350144.562999994</v>
      </c>
      <c r="Y158" s="371">
        <v>34755071.655000001</v>
      </c>
      <c r="Z158" s="372">
        <v>33.833333333333336</v>
      </c>
      <c r="AA158" s="123">
        <f t="shared" si="68"/>
        <v>-0.5016278713061102</v>
      </c>
      <c r="AB158" s="345"/>
      <c r="AC158" s="371">
        <v>35594.675999999999</v>
      </c>
      <c r="AD158" s="371">
        <v>26667.128000000001</v>
      </c>
      <c r="AE158" s="373">
        <v>43734.476999999999</v>
      </c>
      <c r="AF158" s="371">
        <v>50975.695</v>
      </c>
      <c r="AG158" s="371">
        <v>42587.851000000002</v>
      </c>
      <c r="AH158" s="371">
        <v>53992.618000000002</v>
      </c>
      <c r="AI158" s="371">
        <v>49463.345999999998</v>
      </c>
      <c r="AJ158" s="371">
        <v>44612.108</v>
      </c>
      <c r="AK158" s="371">
        <v>29551.194</v>
      </c>
      <c r="AL158" s="371">
        <v>3017.1909999999998</v>
      </c>
      <c r="AM158" s="371">
        <v>2980.268</v>
      </c>
      <c r="AN158" s="371">
        <v>1967.57</v>
      </c>
      <c r="AO158" s="371">
        <v>1538.8320000000001</v>
      </c>
      <c r="AP158" s="371">
        <v>3604.9070000000002</v>
      </c>
      <c r="AQ158" s="1072">
        <v>1967.57</v>
      </c>
      <c r="AR158" s="371">
        <v>1797.22</v>
      </c>
      <c r="AS158" s="123">
        <f t="shared" si="69"/>
        <v>-0.95890610513074159</v>
      </c>
      <c r="AT158" s="127">
        <v>2844.9830000000002</v>
      </c>
      <c r="AU158" s="123">
        <f t="shared" si="86"/>
        <v>-0.93494873621102181</v>
      </c>
      <c r="AV158" s="123"/>
      <c r="AW158" s="374">
        <f t="shared" si="70"/>
        <v>1.2217395403730678</v>
      </c>
      <c r="AX158" s="374">
        <f t="shared" si="71"/>
        <v>1.2737125992413068</v>
      </c>
      <c r="AY158" s="375">
        <f t="shared" si="72"/>
        <v>1.2542655423740607</v>
      </c>
      <c r="AZ158" s="374">
        <f t="shared" si="73"/>
        <v>1.3101556061938893</v>
      </c>
      <c r="BA158" s="374">
        <f t="shared" si="74"/>
        <v>1.302478687920835</v>
      </c>
      <c r="BB158" s="374">
        <f t="shared" si="75"/>
        <v>1.2845340350154206</v>
      </c>
      <c r="BC158" s="374">
        <f t="shared" si="76"/>
        <v>1.2583999298780797</v>
      </c>
      <c r="BD158" s="374">
        <f t="shared" si="77"/>
        <v>1.1959238343086112</v>
      </c>
      <c r="BE158" s="374">
        <f t="shared" si="78"/>
        <v>1.1854291546044831</v>
      </c>
      <c r="BF158" s="374">
        <f t="shared" si="79"/>
        <v>0.10162832523105721</v>
      </c>
      <c r="BG158" s="374">
        <f t="shared" si="80"/>
        <v>6.7179882617962455E-2</v>
      </c>
      <c r="BH158" s="374">
        <f t="shared" si="81"/>
        <v>6.2817847169878593E-2</v>
      </c>
      <c r="BI158" s="374">
        <f t="shared" si="82"/>
        <v>5.8304969903237996E-2</v>
      </c>
      <c r="BJ158" s="374">
        <f t="shared" si="83"/>
        <v>0.10104834466921024</v>
      </c>
      <c r="BK158" s="374">
        <f t="shared" si="84"/>
        <v>0.10342202817708447</v>
      </c>
      <c r="BL158" s="123">
        <f t="shared" si="85"/>
        <v>-0.91754375394756649</v>
      </c>
      <c r="BM158" s="413" t="s">
        <v>322</v>
      </c>
      <c r="BN158" s="413" t="s">
        <v>598</v>
      </c>
      <c r="BO158" s="413" t="s">
        <v>760</v>
      </c>
      <c r="BP158" s="413"/>
    </row>
    <row r="159" spans="1:68" s="869" customFormat="1" ht="51" x14ac:dyDescent="0.2">
      <c r="A159" s="869">
        <v>156</v>
      </c>
      <c r="B159" s="870">
        <v>177</v>
      </c>
      <c r="C159" s="871"/>
      <c r="D159" s="872"/>
      <c r="E159" s="872">
        <v>3936</v>
      </c>
      <c r="F159" s="872" t="s">
        <v>351</v>
      </c>
      <c r="G159" s="871" t="s">
        <v>245</v>
      </c>
      <c r="H159" s="871" t="s">
        <v>9</v>
      </c>
      <c r="I159" s="872">
        <v>8102</v>
      </c>
      <c r="J159" s="871" t="s">
        <v>244</v>
      </c>
      <c r="K159" s="874">
        <v>24434215.699999999</v>
      </c>
      <c r="L159" s="874">
        <v>25439318.399999999</v>
      </c>
      <c r="M159" s="874">
        <v>25492185.149999999</v>
      </c>
      <c r="N159" s="874">
        <v>24105186.350000001</v>
      </c>
      <c r="O159" s="874">
        <v>18201956.125</v>
      </c>
      <c r="P159" s="874">
        <v>19956615.200000003</v>
      </c>
      <c r="Q159" s="874">
        <v>19419066.899999999</v>
      </c>
      <c r="R159" s="874">
        <v>21267242.925000001</v>
      </c>
      <c r="S159" s="874">
        <v>23795997.326000001</v>
      </c>
      <c r="T159" s="874">
        <v>15843929.017000001</v>
      </c>
      <c r="U159" s="874">
        <v>10204071.398</v>
      </c>
      <c r="V159" s="874">
        <v>15594339.252</v>
      </c>
      <c r="W159" s="874">
        <v>10849974.868999999</v>
      </c>
      <c r="X159" s="874">
        <v>10295198.651000001</v>
      </c>
      <c r="Y159" s="874">
        <v>15842421.612</v>
      </c>
      <c r="Z159" s="875">
        <v>98</v>
      </c>
      <c r="AA159" s="868">
        <f t="shared" si="68"/>
        <v>-0.37853810809937566</v>
      </c>
      <c r="AB159" s="872"/>
      <c r="AC159" s="874">
        <v>14785.201000000001</v>
      </c>
      <c r="AD159" s="874">
        <v>15567.097</v>
      </c>
      <c r="AE159" s="876">
        <v>15862.42</v>
      </c>
      <c r="AF159" s="874">
        <v>15686.468000000001</v>
      </c>
      <c r="AG159" s="874">
        <v>12170.949000000001</v>
      </c>
      <c r="AH159" s="874">
        <v>12850.805</v>
      </c>
      <c r="AI159" s="874">
        <v>12994.226999999999</v>
      </c>
      <c r="AJ159" s="874">
        <v>13384.091</v>
      </c>
      <c r="AK159" s="874">
        <v>15426.485000000001</v>
      </c>
      <c r="AL159" s="874">
        <v>10855.920999999998</v>
      </c>
      <c r="AM159" s="874">
        <v>6996.17</v>
      </c>
      <c r="AN159" s="874">
        <v>10337.219000000001</v>
      </c>
      <c r="AO159" s="874">
        <v>7258.8680000000004</v>
      </c>
      <c r="AP159" s="874">
        <v>6832.7110000000002</v>
      </c>
      <c r="AQ159" s="1074">
        <f>SUM(5652.507+4684.712)</f>
        <v>10337.219000000001</v>
      </c>
      <c r="AR159" s="874">
        <v>10714.504000000001</v>
      </c>
      <c r="AS159" s="868">
        <f t="shared" si="69"/>
        <v>-0.32453534832642178</v>
      </c>
      <c r="AT159" s="867">
        <v>3845.9470000000001</v>
      </c>
      <c r="AU159" s="868">
        <f t="shared" si="86"/>
        <v>-0.7575434895810349</v>
      </c>
      <c r="AV159" s="868"/>
      <c r="AW159" s="877">
        <f t="shared" si="70"/>
        <v>1.2102046721311379</v>
      </c>
      <c r="AX159" s="877">
        <f t="shared" si="71"/>
        <v>1.2238611707458327</v>
      </c>
      <c r="AY159" s="878">
        <f t="shared" si="72"/>
        <v>1.2444927656584199</v>
      </c>
      <c r="AZ159" s="877">
        <f t="shared" si="73"/>
        <v>1.3015014920222758</v>
      </c>
      <c r="BA159" s="877">
        <f t="shared" si="74"/>
        <v>1.3373231883889074</v>
      </c>
      <c r="BB159" s="877">
        <f t="shared" si="75"/>
        <v>1.2878742082474985</v>
      </c>
      <c r="BC159" s="877">
        <f t="shared" si="76"/>
        <v>1.3382957138893217</v>
      </c>
      <c r="BD159" s="877">
        <f t="shared" si="77"/>
        <v>1.2586578379905349</v>
      </c>
      <c r="BE159" s="877">
        <f t="shared" si="78"/>
        <v>1.2965613324510423</v>
      </c>
      <c r="BF159" s="877">
        <f t="shared" si="79"/>
        <v>1.3703571870780236</v>
      </c>
      <c r="BG159" s="877">
        <f t="shared" si="80"/>
        <v>1.3712506953589625</v>
      </c>
      <c r="BH159" s="877">
        <f t="shared" si="81"/>
        <v>1.3257655656906702</v>
      </c>
      <c r="BI159" s="877">
        <f t="shared" si="82"/>
        <v>1.3380432835360148</v>
      </c>
      <c r="BJ159" s="877">
        <f t="shared" si="83"/>
        <v>1.3273587487962304</v>
      </c>
      <c r="BK159" s="877">
        <f t="shared" si="84"/>
        <v>1.3526346239749347</v>
      </c>
      <c r="BL159" s="868">
        <f t="shared" si="85"/>
        <v>8.6896333430512562E-2</v>
      </c>
      <c r="BM159" s="871"/>
      <c r="BN159" s="871" t="s">
        <v>507</v>
      </c>
      <c r="BO159" s="871" t="s">
        <v>761</v>
      </c>
      <c r="BP159" s="871"/>
    </row>
    <row r="160" spans="1:68" s="869" customFormat="1" ht="51" x14ac:dyDescent="0.2">
      <c r="A160" s="869">
        <v>157</v>
      </c>
      <c r="B160" s="870">
        <v>178</v>
      </c>
      <c r="C160" s="871"/>
      <c r="D160" s="872"/>
      <c r="E160" s="872">
        <v>3938</v>
      </c>
      <c r="F160" s="872">
        <v>51</v>
      </c>
      <c r="G160" s="871" t="s">
        <v>247</v>
      </c>
      <c r="H160" s="871" t="s">
        <v>9</v>
      </c>
      <c r="I160" s="872">
        <v>6041</v>
      </c>
      <c r="J160" s="871" t="s">
        <v>246</v>
      </c>
      <c r="K160" s="874">
        <v>25248454.600000001</v>
      </c>
      <c r="L160" s="874">
        <v>20114289.5</v>
      </c>
      <c r="M160" s="874">
        <v>16584642.525</v>
      </c>
      <c r="N160" s="874">
        <v>25282492.800000001</v>
      </c>
      <c r="O160" s="874">
        <v>22692672.350000001</v>
      </c>
      <c r="P160" s="874">
        <v>19990716.324999999</v>
      </c>
      <c r="Q160" s="874">
        <v>18345959.475000001</v>
      </c>
      <c r="R160" s="874">
        <v>23115703.625</v>
      </c>
      <c r="S160" s="874">
        <v>17352159.673</v>
      </c>
      <c r="T160" s="874">
        <v>7550082.5420000004</v>
      </c>
      <c r="U160" s="874">
        <v>2027863.2849999999</v>
      </c>
      <c r="V160" s="874">
        <v>0</v>
      </c>
      <c r="W160" s="874">
        <v>0</v>
      </c>
      <c r="X160" s="874">
        <v>0</v>
      </c>
      <c r="Y160" s="874">
        <v>0</v>
      </c>
      <c r="Z160" s="875">
        <v>88</v>
      </c>
      <c r="AA160" s="868">
        <f t="shared" si="68"/>
        <v>-1</v>
      </c>
      <c r="AB160" s="872"/>
      <c r="AC160" s="874">
        <v>20791.508999999998</v>
      </c>
      <c r="AD160" s="874">
        <v>15063.473</v>
      </c>
      <c r="AE160" s="876">
        <v>13036.72</v>
      </c>
      <c r="AF160" s="874">
        <v>21368.078000000001</v>
      </c>
      <c r="AG160" s="874">
        <v>17534.901999999998</v>
      </c>
      <c r="AH160" s="874">
        <v>15685.870999999999</v>
      </c>
      <c r="AI160" s="874">
        <v>14720.800999999999</v>
      </c>
      <c r="AJ160" s="874">
        <v>15596.663</v>
      </c>
      <c r="AK160" s="874">
        <v>13051.91</v>
      </c>
      <c r="AL160" s="874">
        <v>5610.0739999999996</v>
      </c>
      <c r="AM160" s="874">
        <v>1527.1179999999999</v>
      </c>
      <c r="AN160" s="874">
        <v>0</v>
      </c>
      <c r="AO160" s="874">
        <v>0</v>
      </c>
      <c r="AP160" s="874">
        <v>0</v>
      </c>
      <c r="AQ160" s="1088"/>
      <c r="AR160" s="874">
        <v>0</v>
      </c>
      <c r="AS160" s="868">
        <f t="shared" si="69"/>
        <v>-1</v>
      </c>
      <c r="AT160" s="867"/>
      <c r="AU160" s="868">
        <f t="shared" si="86"/>
        <v>-1</v>
      </c>
      <c r="AV160" s="868"/>
      <c r="AW160" s="877">
        <f t="shared" si="70"/>
        <v>1.6469529980658697</v>
      </c>
      <c r="AX160" s="877">
        <f t="shared" si="71"/>
        <v>1.4977882266236648</v>
      </c>
      <c r="AY160" s="878">
        <f t="shared" si="72"/>
        <v>1.5721436238795263</v>
      </c>
      <c r="AZ160" s="877">
        <f t="shared" si="73"/>
        <v>1.6903458190641707</v>
      </c>
      <c r="BA160" s="877">
        <f t="shared" si="74"/>
        <v>1.545424155388204</v>
      </c>
      <c r="BB160" s="877">
        <f t="shared" si="75"/>
        <v>1.5693155507772931</v>
      </c>
      <c r="BC160" s="877">
        <f t="shared" si="76"/>
        <v>1.6048003398306863</v>
      </c>
      <c r="BD160" s="877">
        <f t="shared" si="77"/>
        <v>1.3494430671910815</v>
      </c>
      <c r="BE160" s="877">
        <f t="shared" si="78"/>
        <v>1.5043556820548167</v>
      </c>
      <c r="BF160" s="877">
        <f t="shared" si="79"/>
        <v>1.4860960708156454</v>
      </c>
      <c r="BG160" s="877">
        <f t="shared" si="80"/>
        <v>1.5061350647215845</v>
      </c>
      <c r="BH160" s="877">
        <f t="shared" si="81"/>
        <v>0</v>
      </c>
      <c r="BI160" s="877">
        <f t="shared" si="82"/>
        <v>0</v>
      </c>
      <c r="BJ160" s="877">
        <f t="shared" si="83"/>
        <v>0</v>
      </c>
      <c r="BK160" s="877">
        <f t="shared" si="84"/>
        <v>0</v>
      </c>
      <c r="BL160" s="868">
        <f t="shared" si="85"/>
        <v>-1</v>
      </c>
      <c r="BM160" s="871" t="s">
        <v>323</v>
      </c>
      <c r="BN160" s="871" t="s">
        <v>305</v>
      </c>
      <c r="BO160" s="871" t="s">
        <v>762</v>
      </c>
      <c r="BP160" s="871"/>
    </row>
    <row r="161" spans="1:68" s="869" customFormat="1" ht="89.25" x14ac:dyDescent="0.2">
      <c r="A161" s="869">
        <v>158</v>
      </c>
      <c r="B161" s="870">
        <v>179</v>
      </c>
      <c r="C161" s="871"/>
      <c r="D161" s="872"/>
      <c r="E161" s="872"/>
      <c r="F161" s="872" t="s">
        <v>373</v>
      </c>
      <c r="G161" s="871"/>
      <c r="H161" s="871"/>
      <c r="I161" s="872">
        <v>7253</v>
      </c>
      <c r="J161" s="871" t="s">
        <v>248</v>
      </c>
      <c r="K161" s="874">
        <v>38608285.468000002</v>
      </c>
      <c r="L161" s="874">
        <v>31147662.618999999</v>
      </c>
      <c r="M161" s="874">
        <v>32655965.208999999</v>
      </c>
      <c r="N161" s="874">
        <v>33119641.303000003</v>
      </c>
      <c r="O161" s="874">
        <v>31493172.214999996</v>
      </c>
      <c r="P161" s="874">
        <v>29415446.178999998</v>
      </c>
      <c r="Q161" s="874">
        <v>30917879.597999997</v>
      </c>
      <c r="R161" s="874">
        <v>36858316.208000004</v>
      </c>
      <c r="S161" s="874">
        <v>30372378.330000002</v>
      </c>
      <c r="T161" s="874">
        <v>15796975.452</v>
      </c>
      <c r="U161" s="874">
        <v>21903715.895</v>
      </c>
      <c r="V161" s="874">
        <v>14848486.822999999</v>
      </c>
      <c r="W161" s="874">
        <v>10354363.128999999</v>
      </c>
      <c r="X161" s="874">
        <v>11278824.567</v>
      </c>
      <c r="Y161" s="874">
        <v>13997727.849000001</v>
      </c>
      <c r="Z161" s="875">
        <v>94</v>
      </c>
      <c r="AA161" s="868">
        <f t="shared" si="68"/>
        <v>-0.57135770572347933</v>
      </c>
      <c r="AB161" s="872"/>
      <c r="AC161" s="874">
        <v>33373.726999999999</v>
      </c>
      <c r="AD161" s="874">
        <v>24230.623</v>
      </c>
      <c r="AE161" s="876">
        <v>27209.370000000003</v>
      </c>
      <c r="AF161" s="874">
        <v>28522.67</v>
      </c>
      <c r="AG161" s="874">
        <v>24938.875</v>
      </c>
      <c r="AH161" s="874">
        <v>23688.913</v>
      </c>
      <c r="AI161" s="874">
        <v>25020.186999999998</v>
      </c>
      <c r="AJ161" s="874">
        <v>24933.010999999999</v>
      </c>
      <c r="AK161" s="874">
        <v>22873.738000000001</v>
      </c>
      <c r="AL161" s="874">
        <v>11331.296</v>
      </c>
      <c r="AM161" s="874">
        <v>15942.194</v>
      </c>
      <c r="AN161" s="874">
        <v>11041.118999999999</v>
      </c>
      <c r="AO161" s="874">
        <v>8078.2539999999999</v>
      </c>
      <c r="AP161" s="874">
        <v>9031.7079999999987</v>
      </c>
      <c r="AQ161" s="1074">
        <f>SUM(3920.944+1604.581+3975.732+1539.862)</f>
        <v>11041.118999999999</v>
      </c>
      <c r="AR161" s="874">
        <v>10649.662</v>
      </c>
      <c r="AS161" s="868">
        <f t="shared" si="69"/>
        <v>-0.60860313928620913</v>
      </c>
      <c r="AT161" s="867">
        <v>4370.8230000000003</v>
      </c>
      <c r="AU161" s="868">
        <f t="shared" si="86"/>
        <v>-0.83936331491688343</v>
      </c>
      <c r="AV161" s="868"/>
      <c r="AW161" s="877">
        <f t="shared" si="70"/>
        <v>1.7288375588530809</v>
      </c>
      <c r="AX161" s="877">
        <f t="shared" si="71"/>
        <v>1.5558549799636894</v>
      </c>
      <c r="AY161" s="878">
        <f t="shared" si="72"/>
        <v>1.666425709720017</v>
      </c>
      <c r="AZ161" s="877">
        <f t="shared" si="73"/>
        <v>1.7224021081059471</v>
      </c>
      <c r="BA161" s="877">
        <f t="shared" si="74"/>
        <v>1.5837639237956329</v>
      </c>
      <c r="BB161" s="877">
        <f t="shared" si="75"/>
        <v>1.6106444794919867</v>
      </c>
      <c r="BC161" s="877">
        <f t="shared" si="76"/>
        <v>1.6184930742545807</v>
      </c>
      <c r="BD161" s="877">
        <f t="shared" si="77"/>
        <v>1.3529110152128085</v>
      </c>
      <c r="BE161" s="877">
        <f t="shared" si="78"/>
        <v>1.5062197468682723</v>
      </c>
      <c r="BF161" s="877">
        <f t="shared" si="79"/>
        <v>1.4346158901659094</v>
      </c>
      <c r="BG161" s="877">
        <f t="shared" si="80"/>
        <v>1.4556611377194819</v>
      </c>
      <c r="BH161" s="877">
        <f t="shared" si="81"/>
        <v>1.4871709328518961</v>
      </c>
      <c r="BI161" s="877">
        <f t="shared" si="82"/>
        <v>1.5603574839624501</v>
      </c>
      <c r="BJ161" s="877">
        <f t="shared" si="83"/>
        <v>1.6015335545559068</v>
      </c>
      <c r="BK161" s="877">
        <f t="shared" si="84"/>
        <v>1.5216272404897218</v>
      </c>
      <c r="BL161" s="868">
        <f t="shared" si="85"/>
        <v>-8.6891643825288467E-2</v>
      </c>
      <c r="BM161" s="871"/>
      <c r="BN161" s="871" t="s">
        <v>305</v>
      </c>
      <c r="BO161" s="871" t="s">
        <v>763</v>
      </c>
      <c r="BP161" s="871"/>
    </row>
    <row r="162" spans="1:68" s="869" customFormat="1" ht="63.75" x14ac:dyDescent="0.2">
      <c r="A162" s="869">
        <v>159</v>
      </c>
      <c r="B162" s="870">
        <v>180</v>
      </c>
      <c r="C162" s="871"/>
      <c r="D162" s="872"/>
      <c r="E162" s="872">
        <v>3942</v>
      </c>
      <c r="F162" s="872">
        <v>3</v>
      </c>
      <c r="G162" s="871" t="s">
        <v>250</v>
      </c>
      <c r="H162" s="871" t="s">
        <v>9</v>
      </c>
      <c r="I162" s="872">
        <v>3938</v>
      </c>
      <c r="J162" s="871" t="s">
        <v>249</v>
      </c>
      <c r="K162" s="874">
        <v>10115633.125</v>
      </c>
      <c r="L162" s="874">
        <v>10464032.49</v>
      </c>
      <c r="M162" s="874">
        <v>8293499.0999999996</v>
      </c>
      <c r="N162" s="874">
        <v>10809059.790999999</v>
      </c>
      <c r="O162" s="874">
        <v>6435307.358</v>
      </c>
      <c r="P162" s="874">
        <v>6529044.5199999996</v>
      </c>
      <c r="Q162" s="874">
        <v>6311050.6040000003</v>
      </c>
      <c r="R162" s="874">
        <v>7794469.966</v>
      </c>
      <c r="S162" s="874">
        <v>5376906.8820000002</v>
      </c>
      <c r="T162" s="874">
        <v>2588810.7289999998</v>
      </c>
      <c r="U162" s="874">
        <v>4067996.787</v>
      </c>
      <c r="V162" s="874">
        <v>3980914.3160000001</v>
      </c>
      <c r="W162" s="874">
        <v>1534131.175</v>
      </c>
      <c r="X162" s="874">
        <v>0</v>
      </c>
      <c r="Y162" s="874">
        <v>0</v>
      </c>
      <c r="Z162" s="875">
        <v>79</v>
      </c>
      <c r="AA162" s="868">
        <f t="shared" si="68"/>
        <v>-1</v>
      </c>
      <c r="AB162" s="872"/>
      <c r="AC162" s="874">
        <v>12540.23</v>
      </c>
      <c r="AD162" s="874">
        <v>12864.194</v>
      </c>
      <c r="AE162" s="876">
        <v>10136.462</v>
      </c>
      <c r="AF162" s="874">
        <v>13072.85</v>
      </c>
      <c r="AG162" s="874">
        <v>8521.6949999999997</v>
      </c>
      <c r="AH162" s="874">
        <v>8813.8960000000006</v>
      </c>
      <c r="AI162" s="874">
        <v>8469.0879999999997</v>
      </c>
      <c r="AJ162" s="874">
        <v>10338.132</v>
      </c>
      <c r="AK162" s="874">
        <v>6832.5959999999995</v>
      </c>
      <c r="AL162" s="874">
        <v>3244.9349999999999</v>
      </c>
      <c r="AM162" s="874">
        <v>4700.6899999999996</v>
      </c>
      <c r="AN162" s="874">
        <v>5034.4859999999999</v>
      </c>
      <c r="AO162" s="874">
        <v>1879.6859999999999</v>
      </c>
      <c r="AP162" s="874">
        <v>0</v>
      </c>
      <c r="AQ162" s="1074">
        <v>5034.4859999999999</v>
      </c>
      <c r="AR162" s="874">
        <v>0</v>
      </c>
      <c r="AS162" s="868">
        <f t="shared" si="69"/>
        <v>-1</v>
      </c>
      <c r="AT162" s="867"/>
      <c r="AU162" s="868">
        <f t="shared" si="86"/>
        <v>-1</v>
      </c>
      <c r="AV162" s="868"/>
      <c r="AW162" s="877">
        <f t="shared" si="70"/>
        <v>2.4793761982149785</v>
      </c>
      <c r="AX162" s="877">
        <f t="shared" si="71"/>
        <v>2.4587450416068042</v>
      </c>
      <c r="AY162" s="878">
        <f t="shared" si="72"/>
        <v>2.4444355459084814</v>
      </c>
      <c r="AZ162" s="877">
        <f t="shared" si="73"/>
        <v>2.4188690326026157</v>
      </c>
      <c r="BA162" s="877">
        <f t="shared" si="74"/>
        <v>2.6484189568370264</v>
      </c>
      <c r="BB162" s="877">
        <f t="shared" si="75"/>
        <v>2.6999037831648911</v>
      </c>
      <c r="BC162" s="877">
        <f t="shared" si="76"/>
        <v>2.6838916470206136</v>
      </c>
      <c r="BD162" s="877">
        <f t="shared" si="77"/>
        <v>2.6526837732637687</v>
      </c>
      <c r="BE162" s="877">
        <f t="shared" si="78"/>
        <v>2.5414596718693927</v>
      </c>
      <c r="BF162" s="877">
        <f t="shared" si="79"/>
        <v>2.5068924225707661</v>
      </c>
      <c r="BG162" s="877">
        <f t="shared" si="80"/>
        <v>2.3110588558092684</v>
      </c>
      <c r="BH162" s="877">
        <f t="shared" si="81"/>
        <v>2.5293114095751865</v>
      </c>
      <c r="BI162" s="877">
        <f t="shared" si="82"/>
        <v>2.4504892810094936</v>
      </c>
      <c r="BJ162" s="877">
        <f t="shared" si="83"/>
        <v>0</v>
      </c>
      <c r="BK162" s="877">
        <f t="shared" si="84"/>
        <v>0</v>
      </c>
      <c r="BL162" s="868">
        <f t="shared" si="85"/>
        <v>-1</v>
      </c>
      <c r="BM162" s="871"/>
      <c r="BN162" s="871" t="s">
        <v>463</v>
      </c>
      <c r="BO162" s="871" t="s">
        <v>764</v>
      </c>
      <c r="BP162" s="871"/>
    </row>
    <row r="163" spans="1:68" s="412" customFormat="1" ht="114.75" x14ac:dyDescent="0.2">
      <c r="A163" s="412">
        <v>160</v>
      </c>
      <c r="B163" s="370">
        <v>181</v>
      </c>
      <c r="C163" s="413"/>
      <c r="D163" s="345"/>
      <c r="E163" s="345">
        <v>3943</v>
      </c>
      <c r="F163" s="345">
        <v>2</v>
      </c>
      <c r="G163" s="413" t="s">
        <v>252</v>
      </c>
      <c r="H163" s="413" t="s">
        <v>9</v>
      </c>
      <c r="I163" s="345">
        <v>988</v>
      </c>
      <c r="J163" s="413" t="s">
        <v>253</v>
      </c>
      <c r="K163" s="371">
        <v>38859600.225000001</v>
      </c>
      <c r="L163" s="371">
        <v>25435098.550000001</v>
      </c>
      <c r="M163" s="371">
        <v>37176430.733999997</v>
      </c>
      <c r="N163" s="371">
        <v>33811121.597000003</v>
      </c>
      <c r="O163" s="371">
        <v>36742125.663999997</v>
      </c>
      <c r="P163" s="371">
        <v>28341735.951000001</v>
      </c>
      <c r="Q163" s="371">
        <v>36138702.509999998</v>
      </c>
      <c r="R163" s="371">
        <v>33276780.068</v>
      </c>
      <c r="S163" s="371">
        <v>30360816.752999999</v>
      </c>
      <c r="T163" s="371">
        <v>20279946.760000002</v>
      </c>
      <c r="U163" s="371">
        <v>34716235.544</v>
      </c>
      <c r="V163" s="371">
        <v>36221329.108999997</v>
      </c>
      <c r="W163" s="371">
        <v>18048726.776999999</v>
      </c>
      <c r="X163" s="371">
        <v>37545320.559</v>
      </c>
      <c r="Y163" s="371">
        <v>35031572.189000003</v>
      </c>
      <c r="Z163" s="372">
        <v>25.166666666666668</v>
      </c>
      <c r="AA163" s="123">
        <f t="shared" si="68"/>
        <v>-5.7694041699339282E-2</v>
      </c>
      <c r="AB163" s="345"/>
      <c r="AC163" s="371">
        <v>47951.743000000002</v>
      </c>
      <c r="AD163" s="371">
        <v>31936.781999999999</v>
      </c>
      <c r="AE163" s="373">
        <v>45890.71</v>
      </c>
      <c r="AF163" s="371">
        <v>45875.932000000001</v>
      </c>
      <c r="AG163" s="371">
        <v>50740.652000000002</v>
      </c>
      <c r="AH163" s="371">
        <v>36993.205000000002</v>
      </c>
      <c r="AI163" s="371">
        <v>42295.906000000003</v>
      </c>
      <c r="AJ163" s="371">
        <v>45757.247000000003</v>
      </c>
      <c r="AK163" s="371">
        <v>37633.434999999998</v>
      </c>
      <c r="AL163" s="371">
        <v>25389.53</v>
      </c>
      <c r="AM163" s="371">
        <v>1315.4949999999999</v>
      </c>
      <c r="AN163" s="371">
        <v>2038.2170000000001</v>
      </c>
      <c r="AO163" s="371">
        <v>1189.931</v>
      </c>
      <c r="AP163" s="371">
        <v>3381.703</v>
      </c>
      <c r="AQ163" s="1072">
        <v>2038.2170000000001</v>
      </c>
      <c r="AR163" s="371">
        <v>2643.9209999999998</v>
      </c>
      <c r="AS163" s="123">
        <f t="shared" si="69"/>
        <v>-0.94238657453763508</v>
      </c>
      <c r="AT163" s="127">
        <v>2236.6419999999998</v>
      </c>
      <c r="AU163" s="123">
        <f t="shared" si="86"/>
        <v>-0.95126155162994863</v>
      </c>
      <c r="AV163" s="123"/>
      <c r="AW163" s="374">
        <f t="shared" si="70"/>
        <v>2.4679483433877758</v>
      </c>
      <c r="AX163" s="374">
        <f t="shared" si="71"/>
        <v>2.5112371345618394</v>
      </c>
      <c r="AY163" s="375">
        <f t="shared" si="72"/>
        <v>2.4688066656184016</v>
      </c>
      <c r="AZ163" s="374">
        <f t="shared" si="73"/>
        <v>2.7136592832856801</v>
      </c>
      <c r="BA163" s="374">
        <f t="shared" si="74"/>
        <v>2.7619878318426081</v>
      </c>
      <c r="BB163" s="374">
        <f t="shared" si="75"/>
        <v>2.6105108779474562</v>
      </c>
      <c r="BC163" s="374">
        <f t="shared" si="76"/>
        <v>2.3407539874070595</v>
      </c>
      <c r="BD163" s="374">
        <f t="shared" si="77"/>
        <v>2.7501006351273518</v>
      </c>
      <c r="BE163" s="374">
        <f t="shared" si="78"/>
        <v>2.47907922281316</v>
      </c>
      <c r="BF163" s="374">
        <f t="shared" si="79"/>
        <v>2.5039049954586763</v>
      </c>
      <c r="BG163" s="374">
        <f t="shared" si="80"/>
        <v>7.578557867155368E-2</v>
      </c>
      <c r="BH163" s="374">
        <f t="shared" si="81"/>
        <v>0.11254236385784969</v>
      </c>
      <c r="BI163" s="374">
        <f t="shared" si="82"/>
        <v>0.13185761130988616</v>
      </c>
      <c r="BJ163" s="374">
        <f t="shared" si="83"/>
        <v>0.1801397857123567</v>
      </c>
      <c r="BK163" s="374">
        <f t="shared" si="84"/>
        <v>0.15094503813506821</v>
      </c>
      <c r="BL163" s="123">
        <f t="shared" si="85"/>
        <v>-0.93885910944862971</v>
      </c>
      <c r="BM163" s="413" t="s">
        <v>321</v>
      </c>
      <c r="BN163" s="413" t="s">
        <v>456</v>
      </c>
      <c r="BO163" s="413" t="s">
        <v>765</v>
      </c>
      <c r="BP163" s="413"/>
    </row>
    <row r="164" spans="1:68" s="412" customFormat="1" ht="114.75" x14ac:dyDescent="0.2">
      <c r="A164" s="412">
        <v>161</v>
      </c>
      <c r="B164" s="370">
        <v>182</v>
      </c>
      <c r="C164" s="413"/>
      <c r="D164" s="345"/>
      <c r="E164" s="345"/>
      <c r="F164" s="345">
        <v>1</v>
      </c>
      <c r="G164" s="413"/>
      <c r="H164" s="413"/>
      <c r="I164" s="345">
        <v>990</v>
      </c>
      <c r="J164" s="413" t="s">
        <v>251</v>
      </c>
      <c r="K164" s="371">
        <v>34811565</v>
      </c>
      <c r="L164" s="371">
        <v>40273055.969999999</v>
      </c>
      <c r="M164" s="371">
        <v>36426423.82</v>
      </c>
      <c r="N164" s="371">
        <v>41171779.443000004</v>
      </c>
      <c r="O164" s="371">
        <v>35983277.206</v>
      </c>
      <c r="P164" s="371">
        <v>37245972.619999997</v>
      </c>
      <c r="Q164" s="371">
        <v>39172799.358000003</v>
      </c>
      <c r="R164" s="371">
        <v>32286231.93</v>
      </c>
      <c r="S164" s="371">
        <v>35850752.583999999</v>
      </c>
      <c r="T164" s="371">
        <v>20951596.942000002</v>
      </c>
      <c r="U164" s="371">
        <v>34767665.147</v>
      </c>
      <c r="V164" s="371">
        <v>32660530.359000001</v>
      </c>
      <c r="W164" s="371">
        <v>35151530.483000003</v>
      </c>
      <c r="X164" s="371">
        <v>37040977.325999998</v>
      </c>
      <c r="Y164" s="371">
        <v>28543040.359000001</v>
      </c>
      <c r="Z164" s="372">
        <v>25.833333333333332</v>
      </c>
      <c r="AA164" s="123">
        <f t="shared" si="68"/>
        <v>-0.21641936359043876</v>
      </c>
      <c r="AB164" s="345"/>
      <c r="AC164" s="371">
        <v>42102.667999999998</v>
      </c>
      <c r="AD164" s="371">
        <v>47724.228000000003</v>
      </c>
      <c r="AE164" s="373">
        <v>45228.548000000003</v>
      </c>
      <c r="AF164" s="371">
        <v>56646.373</v>
      </c>
      <c r="AG164" s="371">
        <v>49128.341999999997</v>
      </c>
      <c r="AH164" s="371">
        <v>45827.311999999998</v>
      </c>
      <c r="AI164" s="371">
        <v>45269.21</v>
      </c>
      <c r="AJ164" s="371">
        <v>42274.307999999997</v>
      </c>
      <c r="AK164" s="371">
        <v>44458.805999999997</v>
      </c>
      <c r="AL164" s="371">
        <v>22266.46</v>
      </c>
      <c r="AM164" s="371">
        <v>1128.6510000000001</v>
      </c>
      <c r="AN164" s="371">
        <v>1914.94</v>
      </c>
      <c r="AO164" s="371">
        <v>2232.4340000000002</v>
      </c>
      <c r="AP164" s="371">
        <v>3385.44</v>
      </c>
      <c r="AQ164" s="1072">
        <v>1914.94</v>
      </c>
      <c r="AR164" s="371">
        <v>1941.8409999999999</v>
      </c>
      <c r="AS164" s="123">
        <f t="shared" si="69"/>
        <v>-0.95706603271898094</v>
      </c>
      <c r="AT164" s="127">
        <v>1937.9829999999999</v>
      </c>
      <c r="AU164" s="123">
        <f t="shared" si="86"/>
        <v>-0.95715133282633791</v>
      </c>
      <c r="AV164" s="123"/>
      <c r="AW164" s="374">
        <f t="shared" ref="AW164:AW170" si="87">IF(K164=0,0,AC164*2000/K164)</f>
        <v>2.418889699443274</v>
      </c>
      <c r="AX164" s="374">
        <f t="shared" ref="AX164:AX170" si="88">IF(L164=0,0,AD164*2000/L164)</f>
        <v>2.3700326111606973</v>
      </c>
      <c r="AY164" s="375">
        <f t="shared" ref="AY164:AY170" si="89">IF(M164=0,0,AE164*2000/M164)</f>
        <v>2.4832823679587879</v>
      </c>
      <c r="AZ164" s="374">
        <f t="shared" ref="AZ164:AZ170" si="90">IF(N164=0,0,AF164*2000/N164)</f>
        <v>2.7517087561602089</v>
      </c>
      <c r="BA164" s="374">
        <f t="shared" ref="BA164:BA170" si="91">IF(O164=0,0,AG164*2000/O164)</f>
        <v>2.7306207669049187</v>
      </c>
      <c r="BB164" s="374">
        <f t="shared" ref="BB164:BB170" si="92">IF(P164=0,0,AH164*2000/P164)</f>
        <v>2.4607928737719189</v>
      </c>
      <c r="BC164" s="374">
        <f t="shared" ref="BC164:BC170" si="93">IF(Q164=0,0,AI164*2000/Q164)</f>
        <v>2.3112573388633746</v>
      </c>
      <c r="BD164" s="374">
        <f t="shared" ref="BD164:BD170" si="94">IF(R164=0,0,AJ164*2000/R164)</f>
        <v>2.6187204559302688</v>
      </c>
      <c r="BE164" s="374">
        <f t="shared" ref="BE164:BE170" si="95">IF(S164=0,0,AK164*2000/S164)</f>
        <v>2.4802160510204594</v>
      </c>
      <c r="BF164" s="374">
        <f t="shared" ref="BF164:BF170" si="96">IF(T164=0,0,AL164*2000/T164)</f>
        <v>2.1255143521173983</v>
      </c>
      <c r="BG164" s="374">
        <f t="shared" ref="BG164:BG170" si="97">IF(U164=0,0,AM164*2000/U164)</f>
        <v>6.4925326174650411E-2</v>
      </c>
      <c r="BH164" s="374">
        <f t="shared" ref="BH164:BH170" si="98">IF(V164=0,0,AN164*2000/V164)</f>
        <v>0.1172632519405684</v>
      </c>
      <c r="BI164" s="374">
        <f t="shared" ref="BI164:BI170" si="99">IF(W164=0,0,AO164*2000/W164)</f>
        <v>0.12701774115238884</v>
      </c>
      <c r="BJ164" s="374">
        <f t="shared" ref="BJ164:BJ170" si="100">IF(X164=0,0,AP164*2000/X164)</f>
        <v>0.18279431291483089</v>
      </c>
      <c r="BK164" s="374">
        <f t="shared" ref="BK164:BK170" si="101">IF(Y164=0,0,AR164*2000/Y164)</f>
        <v>0.13606406154190309</v>
      </c>
      <c r="BL164" s="123">
        <f t="shared" si="85"/>
        <v>-0.94520797823980629</v>
      </c>
      <c r="BM164" s="413" t="s">
        <v>321</v>
      </c>
      <c r="BN164" s="413" t="s">
        <v>455</v>
      </c>
      <c r="BO164" s="413" t="s">
        <v>766</v>
      </c>
      <c r="BP164" s="413"/>
    </row>
    <row r="165" spans="1:68" s="869" customFormat="1" ht="63.75" x14ac:dyDescent="0.2">
      <c r="A165" s="869">
        <v>162</v>
      </c>
      <c r="B165" s="870">
        <v>183</v>
      </c>
      <c r="C165" s="871"/>
      <c r="D165" s="872"/>
      <c r="E165" s="872">
        <v>3947</v>
      </c>
      <c r="F165" s="872" t="s">
        <v>350</v>
      </c>
      <c r="G165" s="871" t="s">
        <v>255</v>
      </c>
      <c r="H165" s="871" t="s">
        <v>9</v>
      </c>
      <c r="I165" s="872">
        <v>2721</v>
      </c>
      <c r="J165" s="871" t="s">
        <v>254</v>
      </c>
      <c r="K165" s="874">
        <v>39927707.843000002</v>
      </c>
      <c r="L165" s="874">
        <v>35245932.288999997</v>
      </c>
      <c r="M165" s="874">
        <v>36005905.331</v>
      </c>
      <c r="N165" s="874">
        <v>34718914.969999999</v>
      </c>
      <c r="O165" s="874">
        <v>32364383.498</v>
      </c>
      <c r="P165" s="874">
        <v>36285497.460000001</v>
      </c>
      <c r="Q165" s="874">
        <v>33767862.061000004</v>
      </c>
      <c r="R165" s="874">
        <v>38902989.295000002</v>
      </c>
      <c r="S165" s="874">
        <v>29296743.669</v>
      </c>
      <c r="T165" s="874">
        <v>16261520.005999999</v>
      </c>
      <c r="U165" s="874">
        <v>13975787.901999999</v>
      </c>
      <c r="V165" s="874">
        <v>16398006.777999999</v>
      </c>
      <c r="W165" s="874">
        <v>17977744.241</v>
      </c>
      <c r="X165" s="874">
        <v>8975831.5529999994</v>
      </c>
      <c r="Y165" s="874">
        <v>10042601.448000001</v>
      </c>
      <c r="Z165" s="875">
        <v>57</v>
      </c>
      <c r="AA165" s="868">
        <f t="shared" si="68"/>
        <v>-0.72108460110420769</v>
      </c>
      <c r="AB165" s="872"/>
      <c r="AC165" s="874">
        <v>42911.358000000007</v>
      </c>
      <c r="AD165" s="874">
        <v>38905.438999999998</v>
      </c>
      <c r="AE165" s="876">
        <v>39096.199000000001</v>
      </c>
      <c r="AF165" s="874">
        <v>42216.088000000003</v>
      </c>
      <c r="AG165" s="874">
        <v>40016.33</v>
      </c>
      <c r="AH165" s="874">
        <v>42573.968999999997</v>
      </c>
      <c r="AI165" s="874">
        <v>40750.245999999999</v>
      </c>
      <c r="AJ165" s="874">
        <v>43126.606999999996</v>
      </c>
      <c r="AK165" s="874">
        <v>32044.377</v>
      </c>
      <c r="AL165" s="874">
        <v>16756.109</v>
      </c>
      <c r="AM165" s="874">
        <v>14127.321</v>
      </c>
      <c r="AN165" s="874">
        <v>16712.263999999999</v>
      </c>
      <c r="AO165" s="874">
        <v>19716.637999999999</v>
      </c>
      <c r="AP165" s="874">
        <v>10579.817999999999</v>
      </c>
      <c r="AQ165" s="1074">
        <f>SUM(5846.798+5328.383+5537.083)</f>
        <v>16712.263999999999</v>
      </c>
      <c r="AR165" s="874">
        <v>14780.738000000001</v>
      </c>
      <c r="AS165" s="868">
        <f t="shared" si="69"/>
        <v>-0.62193925808491002</v>
      </c>
      <c r="AT165" s="867">
        <v>4680.1090000000004</v>
      </c>
      <c r="AU165" s="868">
        <f t="shared" si="86"/>
        <v>-0.88029248060661847</v>
      </c>
      <c r="AV165" s="868"/>
      <c r="AW165" s="877">
        <f t="shared" si="87"/>
        <v>2.1494526141461483</v>
      </c>
      <c r="AX165" s="877">
        <f t="shared" si="88"/>
        <v>2.2076555490712391</v>
      </c>
      <c r="AY165" s="878">
        <f t="shared" si="89"/>
        <v>2.1716548238735354</v>
      </c>
      <c r="AZ165" s="877">
        <f t="shared" si="90"/>
        <v>2.4318783024456945</v>
      </c>
      <c r="BA165" s="877">
        <f t="shared" si="91"/>
        <v>2.4728621821251662</v>
      </c>
      <c r="BB165" s="877">
        <f t="shared" si="92"/>
        <v>2.3466107387356181</v>
      </c>
      <c r="BC165" s="877">
        <f t="shared" si="93"/>
        <v>2.4135520292274744</v>
      </c>
      <c r="BD165" s="877">
        <f t="shared" si="94"/>
        <v>2.217135895289303</v>
      </c>
      <c r="BE165" s="877">
        <f t="shared" si="95"/>
        <v>2.1875726095734915</v>
      </c>
      <c r="BF165" s="877">
        <f t="shared" si="96"/>
        <v>2.0608293682038963</v>
      </c>
      <c r="BG165" s="877">
        <f t="shared" si="97"/>
        <v>2.0216850883918061</v>
      </c>
      <c r="BH165" s="877">
        <f t="shared" si="98"/>
        <v>2.0383287098553486</v>
      </c>
      <c r="BI165" s="877">
        <f t="shared" si="99"/>
        <v>2.193449604765684</v>
      </c>
      <c r="BJ165" s="877">
        <f t="shared" si="100"/>
        <v>2.3574011917511752</v>
      </c>
      <c r="BK165" s="877">
        <f t="shared" si="101"/>
        <v>2.9436074062151709</v>
      </c>
      <c r="BL165" s="868">
        <f t="shared" si="85"/>
        <v>0.35546744070713771</v>
      </c>
      <c r="BM165" s="871"/>
      <c r="BN165" s="871" t="s">
        <v>506</v>
      </c>
      <c r="BO165" s="871" t="s">
        <v>767</v>
      </c>
      <c r="BP165" s="871"/>
    </row>
    <row r="166" spans="1:68" s="412" customFormat="1" ht="114.75" x14ac:dyDescent="0.2">
      <c r="A166" s="412">
        <v>163</v>
      </c>
      <c r="B166" s="370">
        <v>184</v>
      </c>
      <c r="C166" s="413"/>
      <c r="D166" s="345"/>
      <c r="E166" s="345">
        <v>3948</v>
      </c>
      <c r="F166" s="345" t="s">
        <v>351</v>
      </c>
      <c r="G166" s="413" t="s">
        <v>257</v>
      </c>
      <c r="H166" s="413" t="s">
        <v>9</v>
      </c>
      <c r="I166" s="345">
        <v>983</v>
      </c>
      <c r="J166" s="413" t="s">
        <v>256</v>
      </c>
      <c r="K166" s="371">
        <v>85147594.599999994</v>
      </c>
      <c r="L166" s="371">
        <v>76914983.625</v>
      </c>
      <c r="M166" s="371">
        <v>84222423.125</v>
      </c>
      <c r="N166" s="371">
        <v>87636839.025000006</v>
      </c>
      <c r="O166" s="371">
        <v>84089901.474999994</v>
      </c>
      <c r="P166" s="371">
        <v>64325953.525000006</v>
      </c>
      <c r="Q166" s="371">
        <v>68972994.974999994</v>
      </c>
      <c r="R166" s="371">
        <v>88045915.870000005</v>
      </c>
      <c r="S166" s="371">
        <v>101435905.317</v>
      </c>
      <c r="T166" s="371">
        <v>90072293.194000006</v>
      </c>
      <c r="U166" s="371">
        <v>95411887.548000008</v>
      </c>
      <c r="V166" s="371">
        <v>87225450.306999996</v>
      </c>
      <c r="W166" s="371">
        <v>73377203.497999996</v>
      </c>
      <c r="X166" s="371">
        <v>56997932.644999996</v>
      </c>
      <c r="Y166" s="371">
        <v>82503415.765000001</v>
      </c>
      <c r="Z166" s="372">
        <v>23.333333333333332</v>
      </c>
      <c r="AA166" s="123">
        <f t="shared" si="68"/>
        <v>-2.0410328938751957E-2</v>
      </c>
      <c r="AB166" s="345"/>
      <c r="AC166" s="371">
        <v>53975.770000000004</v>
      </c>
      <c r="AD166" s="371">
        <v>49904.680999999997</v>
      </c>
      <c r="AE166" s="373">
        <v>56009.209000000003</v>
      </c>
      <c r="AF166" s="371">
        <v>59330.922000000006</v>
      </c>
      <c r="AG166" s="371">
        <v>62616.962</v>
      </c>
      <c r="AH166" s="371">
        <v>53765.118000000002</v>
      </c>
      <c r="AI166" s="371">
        <v>52005.493999999999</v>
      </c>
      <c r="AJ166" s="371">
        <v>6084.4209999999994</v>
      </c>
      <c r="AK166" s="371">
        <v>3018.9350000000004</v>
      </c>
      <c r="AL166" s="371">
        <v>3172.9700000000003</v>
      </c>
      <c r="AM166" s="371">
        <v>4447.6779999999999</v>
      </c>
      <c r="AN166" s="371">
        <v>4518.4979999999996</v>
      </c>
      <c r="AO166" s="371">
        <v>3454.6530000000002</v>
      </c>
      <c r="AP166" s="371">
        <v>2481.6120000000001</v>
      </c>
      <c r="AQ166" s="1072">
        <f>SUM(2152.867+2365.631)</f>
        <v>4518.4979999999996</v>
      </c>
      <c r="AR166" s="371">
        <v>4457.9449999999997</v>
      </c>
      <c r="AS166" s="123">
        <f t="shared" si="69"/>
        <v>-0.9204069280821302</v>
      </c>
      <c r="AT166" s="127">
        <v>2914.5419999999999</v>
      </c>
      <c r="AU166" s="123">
        <f t="shared" si="86"/>
        <v>-0.94796316441462325</v>
      </c>
      <c r="AV166" s="123"/>
      <c r="AW166" s="374">
        <f t="shared" si="87"/>
        <v>1.2678166718288013</v>
      </c>
      <c r="AX166" s="374">
        <f t="shared" si="88"/>
        <v>1.2976582363538143</v>
      </c>
      <c r="AY166" s="375">
        <f t="shared" si="89"/>
        <v>1.330030814166272</v>
      </c>
      <c r="AZ166" s="374">
        <f t="shared" si="90"/>
        <v>1.3540178459215029</v>
      </c>
      <c r="BA166" s="374">
        <f t="shared" si="91"/>
        <v>1.4892861307160903</v>
      </c>
      <c r="BB166" s="374">
        <f t="shared" si="92"/>
        <v>1.6716462035531092</v>
      </c>
      <c r="BC166" s="374">
        <f t="shared" si="93"/>
        <v>1.5079958183300566</v>
      </c>
      <c r="BD166" s="374">
        <f t="shared" si="94"/>
        <v>0.13821018135545687</v>
      </c>
      <c r="BE166" s="374">
        <f t="shared" si="95"/>
        <v>5.9523991836331482E-2</v>
      </c>
      <c r="BF166" s="374">
        <f t="shared" si="96"/>
        <v>7.0453851844672732E-2</v>
      </c>
      <c r="BG166" s="374">
        <f t="shared" si="97"/>
        <v>9.3231108078905847E-2</v>
      </c>
      <c r="BH166" s="374">
        <f t="shared" si="98"/>
        <v>0.10360503692664531</v>
      </c>
      <c r="BI166" s="374">
        <f t="shared" si="99"/>
        <v>9.4161478914746646E-2</v>
      </c>
      <c r="BJ166" s="374">
        <f t="shared" si="100"/>
        <v>8.7077263502036623E-2</v>
      </c>
      <c r="BK166" s="374">
        <f t="shared" si="101"/>
        <v>0.10806691962179756</v>
      </c>
      <c r="BL166" s="123">
        <f t="shared" si="85"/>
        <v>-0.91874855945383549</v>
      </c>
      <c r="BM166" s="413" t="s">
        <v>325</v>
      </c>
      <c r="BN166" s="413" t="s">
        <v>508</v>
      </c>
      <c r="BO166" s="413" t="s">
        <v>768</v>
      </c>
      <c r="BP166" s="413"/>
    </row>
    <row r="167" spans="1:68" s="412" customFormat="1" ht="114.75" x14ac:dyDescent="0.2">
      <c r="A167" s="412">
        <v>164</v>
      </c>
      <c r="B167" s="370">
        <v>185</v>
      </c>
      <c r="C167" s="413"/>
      <c r="D167" s="345"/>
      <c r="E167" s="345">
        <v>3954</v>
      </c>
      <c r="F167" s="345" t="s">
        <v>351</v>
      </c>
      <c r="G167" s="413" t="s">
        <v>259</v>
      </c>
      <c r="H167" s="413" t="s">
        <v>9</v>
      </c>
      <c r="I167" s="345">
        <v>1599</v>
      </c>
      <c r="J167" s="413" t="s">
        <v>258</v>
      </c>
      <c r="K167" s="371">
        <v>83066141.150000006</v>
      </c>
      <c r="L167" s="371">
        <v>58781576.625</v>
      </c>
      <c r="M167" s="371">
        <v>87609108.349999994</v>
      </c>
      <c r="N167" s="371">
        <v>79392371.075000003</v>
      </c>
      <c r="O167" s="371">
        <v>85537377.474999994</v>
      </c>
      <c r="P167" s="371">
        <v>77396588.525000006</v>
      </c>
      <c r="Q167" s="371">
        <v>80200072.875</v>
      </c>
      <c r="R167" s="371">
        <v>68379654.018999994</v>
      </c>
      <c r="S167" s="371">
        <v>75519929.604999989</v>
      </c>
      <c r="T167" s="371">
        <v>62590499.191</v>
      </c>
      <c r="U167" s="371">
        <v>70117306.342000008</v>
      </c>
      <c r="V167" s="371">
        <v>60392448.292000003</v>
      </c>
      <c r="W167" s="371">
        <v>70836015.495000005</v>
      </c>
      <c r="X167" s="371">
        <v>64541573.482000001</v>
      </c>
      <c r="Y167" s="371">
        <v>66803748.969999999</v>
      </c>
      <c r="Z167" s="372">
        <v>41.4</v>
      </c>
      <c r="AA167" s="123">
        <f t="shared" si="68"/>
        <v>-0.23747941021020558</v>
      </c>
      <c r="AB167" s="345"/>
      <c r="AC167" s="371">
        <v>109954.41800000001</v>
      </c>
      <c r="AD167" s="371">
        <v>72052.380999999994</v>
      </c>
      <c r="AE167" s="373">
        <v>20425.95</v>
      </c>
      <c r="AF167" s="371">
        <v>5725.9089999999997</v>
      </c>
      <c r="AG167" s="371">
        <v>4254.4009999999998</v>
      </c>
      <c r="AH167" s="371">
        <v>2309.549</v>
      </c>
      <c r="AI167" s="371">
        <v>2258.3200000000002</v>
      </c>
      <c r="AJ167" s="371">
        <v>1702.479</v>
      </c>
      <c r="AK167" s="371">
        <v>1829.9939999999999</v>
      </c>
      <c r="AL167" s="371">
        <v>1925.6010000000001</v>
      </c>
      <c r="AM167" s="371">
        <v>2562.6180000000004</v>
      </c>
      <c r="AN167" s="371">
        <v>2298.3719999999998</v>
      </c>
      <c r="AO167" s="371">
        <v>4615.6769999999997</v>
      </c>
      <c r="AP167" s="371">
        <v>2866.4380000000001</v>
      </c>
      <c r="AQ167" s="1072">
        <f>SUM(1278.157+1020.215)</f>
        <v>2298.3719999999998</v>
      </c>
      <c r="AR167" s="371">
        <v>2664.002</v>
      </c>
      <c r="AS167" s="123">
        <f t="shared" si="69"/>
        <v>-0.86957757166741323</v>
      </c>
      <c r="AT167" s="127">
        <v>3720.8980000000001</v>
      </c>
      <c r="AU167" s="123">
        <f t="shared" si="86"/>
        <v>-0.81783476411133871</v>
      </c>
      <c r="AV167" s="123"/>
      <c r="AW167" s="374">
        <f t="shared" si="87"/>
        <v>2.647394389043435</v>
      </c>
      <c r="AX167" s="374">
        <f t="shared" si="88"/>
        <v>2.4515293783173515</v>
      </c>
      <c r="AY167" s="375">
        <f t="shared" si="89"/>
        <v>0.46629740639290507</v>
      </c>
      <c r="AZ167" s="374">
        <f t="shared" si="90"/>
        <v>0.14424330505486166</v>
      </c>
      <c r="BA167" s="374">
        <f t="shared" si="91"/>
        <v>9.9474665358858669E-2</v>
      </c>
      <c r="BB167" s="374">
        <f t="shared" si="92"/>
        <v>5.9680899223458372E-2</v>
      </c>
      <c r="BC167" s="374">
        <f t="shared" si="93"/>
        <v>5.6317155809068209E-2</v>
      </c>
      <c r="BD167" s="374">
        <f t="shared" si="94"/>
        <v>4.9794899504081974E-2</v>
      </c>
      <c r="BE167" s="374">
        <f t="shared" si="95"/>
        <v>4.8463869327516972E-2</v>
      </c>
      <c r="BF167" s="374">
        <f t="shared" si="96"/>
        <v>6.1530137157841544E-2</v>
      </c>
      <c r="BG167" s="374">
        <f t="shared" si="97"/>
        <v>7.3095163910054592E-2</v>
      </c>
      <c r="BH167" s="374">
        <f t="shared" si="98"/>
        <v>7.6114549583659055E-2</v>
      </c>
      <c r="BI167" s="374">
        <f t="shared" si="99"/>
        <v>0.13032006297208515</v>
      </c>
      <c r="BJ167" s="374">
        <f t="shared" si="100"/>
        <v>8.8824546578475369E-2</v>
      </c>
      <c r="BK167" s="374">
        <f t="shared" si="101"/>
        <v>7.9756062828041013E-2</v>
      </c>
      <c r="BL167" s="123">
        <f t="shared" si="85"/>
        <v>-0.82895881097644775</v>
      </c>
      <c r="BM167" s="413" t="s">
        <v>343</v>
      </c>
      <c r="BN167" s="413" t="s">
        <v>509</v>
      </c>
      <c r="BO167" s="413" t="s">
        <v>769</v>
      </c>
      <c r="BP167" s="413"/>
    </row>
    <row r="168" spans="1:68" s="412" customFormat="1" ht="102" x14ac:dyDescent="0.2">
      <c r="A168" s="412">
        <v>165</v>
      </c>
      <c r="B168" s="370">
        <v>186</v>
      </c>
      <c r="C168" s="413"/>
      <c r="D168" s="345"/>
      <c r="E168" s="345">
        <v>6004</v>
      </c>
      <c r="F168" s="345">
        <v>1</v>
      </c>
      <c r="G168" s="413" t="s">
        <v>261</v>
      </c>
      <c r="H168" s="413" t="s">
        <v>9</v>
      </c>
      <c r="I168" s="345">
        <v>2837</v>
      </c>
      <c r="J168" s="413" t="s">
        <v>260</v>
      </c>
      <c r="K168" s="371">
        <v>41997102.450000003</v>
      </c>
      <c r="L168" s="371">
        <v>42099716.399999999</v>
      </c>
      <c r="M168" s="371">
        <v>38976405.097999997</v>
      </c>
      <c r="N168" s="371">
        <v>38319772.645000003</v>
      </c>
      <c r="O168" s="371">
        <v>32047636.440000001</v>
      </c>
      <c r="P168" s="371">
        <v>45538588.413000003</v>
      </c>
      <c r="Q168" s="371">
        <v>42628200.156000003</v>
      </c>
      <c r="R168" s="371">
        <v>35627998.027000003</v>
      </c>
      <c r="S168" s="371">
        <v>46624079.910999998</v>
      </c>
      <c r="T168" s="371">
        <v>34033512.479999997</v>
      </c>
      <c r="U168" s="371">
        <v>39303016.825000003</v>
      </c>
      <c r="V168" s="371">
        <v>43170713.213</v>
      </c>
      <c r="W168" s="371">
        <v>40373790.321000002</v>
      </c>
      <c r="X168" s="371">
        <v>41756759.967</v>
      </c>
      <c r="Y168" s="371">
        <v>38775797.810000002</v>
      </c>
      <c r="Z168" s="372">
        <v>60</v>
      </c>
      <c r="AA168" s="123">
        <f t="shared" si="68"/>
        <v>-5.1468904711863446E-3</v>
      </c>
      <c r="AB168" s="345"/>
      <c r="AC168" s="371">
        <v>23356.695</v>
      </c>
      <c r="AD168" s="371">
        <v>23528.192999999999</v>
      </c>
      <c r="AE168" s="373">
        <v>21667.348999999998</v>
      </c>
      <c r="AF168" s="371">
        <v>21904.071</v>
      </c>
      <c r="AG168" s="371">
        <v>18646.41</v>
      </c>
      <c r="AH168" s="371">
        <v>24838.397000000001</v>
      </c>
      <c r="AI168" s="371">
        <v>23335.53</v>
      </c>
      <c r="AJ168" s="371">
        <v>18494.056</v>
      </c>
      <c r="AK168" s="371">
        <v>6363.3670000000002</v>
      </c>
      <c r="AL168" s="371">
        <v>5529.2179999999998</v>
      </c>
      <c r="AM168" s="371">
        <v>5497.7240000000002</v>
      </c>
      <c r="AN168" s="371">
        <v>7037.7790000000005</v>
      </c>
      <c r="AO168" s="371">
        <v>6482.17</v>
      </c>
      <c r="AP168" s="371">
        <v>8887.9650000000001</v>
      </c>
      <c r="AQ168" s="1072">
        <v>7037.7790000000005</v>
      </c>
      <c r="AR168" s="371">
        <v>6952.8689999999997</v>
      </c>
      <c r="AS168" s="123">
        <f t="shared" si="69"/>
        <v>-0.6791084594612844</v>
      </c>
      <c r="AT168" s="127">
        <v>6130.5020000000004</v>
      </c>
      <c r="AU168" s="123">
        <f t="shared" si="86"/>
        <v>-0.71706266419579057</v>
      </c>
      <c r="AV168" s="123"/>
      <c r="AW168" s="374">
        <f t="shared" si="87"/>
        <v>1.1123003082323362</v>
      </c>
      <c r="AX168" s="374">
        <f t="shared" si="88"/>
        <v>1.1177364130652434</v>
      </c>
      <c r="AY168" s="375">
        <f t="shared" si="89"/>
        <v>1.1118187501141208</v>
      </c>
      <c r="AZ168" s="374">
        <f t="shared" si="90"/>
        <v>1.1432255197817862</v>
      </c>
      <c r="BA168" s="374">
        <f t="shared" si="91"/>
        <v>1.163668343212146</v>
      </c>
      <c r="BB168" s="374">
        <f t="shared" si="92"/>
        <v>1.0908725046430876</v>
      </c>
      <c r="BC168" s="374">
        <f t="shared" si="93"/>
        <v>1.0948400314628568</v>
      </c>
      <c r="BD168" s="374">
        <f t="shared" si="94"/>
        <v>1.0381754251801985</v>
      </c>
      <c r="BE168" s="374">
        <f t="shared" si="95"/>
        <v>0.27296482899595809</v>
      </c>
      <c r="BF168" s="374">
        <f t="shared" si="96"/>
        <v>0.32492784888126247</v>
      </c>
      <c r="BG168" s="374">
        <f t="shared" si="97"/>
        <v>0.27976091629195182</v>
      </c>
      <c r="BH168" s="374">
        <f t="shared" si="98"/>
        <v>0.32604413854718123</v>
      </c>
      <c r="BI168" s="374">
        <f t="shared" si="99"/>
        <v>0.3211078250747425</v>
      </c>
      <c r="BJ168" s="374">
        <f t="shared" si="100"/>
        <v>0.42570185076735267</v>
      </c>
      <c r="BK168" s="374">
        <f t="shared" si="101"/>
        <v>0.35861900425976045</v>
      </c>
      <c r="BL168" s="123">
        <f t="shared" si="85"/>
        <v>-0.67744832129971666</v>
      </c>
      <c r="BM168" s="413" t="s">
        <v>406</v>
      </c>
      <c r="BN168" s="413" t="s">
        <v>599</v>
      </c>
      <c r="BO168" s="413" t="s">
        <v>770</v>
      </c>
      <c r="BP168" s="413"/>
    </row>
    <row r="169" spans="1:68" s="412" customFormat="1" ht="114.75" x14ac:dyDescent="0.2">
      <c r="A169" s="412">
        <v>166</v>
      </c>
      <c r="B169" s="370">
        <v>187</v>
      </c>
      <c r="C169" s="413"/>
      <c r="D169" s="345"/>
      <c r="E169" s="345"/>
      <c r="F169" s="345">
        <v>2</v>
      </c>
      <c r="G169" s="413"/>
      <c r="H169" s="413"/>
      <c r="I169" s="345">
        <v>6249</v>
      </c>
      <c r="J169" s="413" t="s">
        <v>262</v>
      </c>
      <c r="K169" s="371">
        <v>31957882.975000001</v>
      </c>
      <c r="L169" s="371">
        <v>38351435.774999999</v>
      </c>
      <c r="M169" s="371">
        <v>36129218.259000003</v>
      </c>
      <c r="N169" s="371">
        <v>38987675.262000002</v>
      </c>
      <c r="O169" s="371">
        <v>33871161.409999996</v>
      </c>
      <c r="P169" s="371">
        <v>40065033.262999997</v>
      </c>
      <c r="Q169" s="371">
        <v>35266830.119000003</v>
      </c>
      <c r="R169" s="371">
        <v>37190188.692000002</v>
      </c>
      <c r="S169" s="371">
        <v>38808663.691</v>
      </c>
      <c r="T169" s="371">
        <v>26534972.537</v>
      </c>
      <c r="U169" s="371">
        <v>40956357.185000002</v>
      </c>
      <c r="V169" s="371">
        <v>38348820.630999997</v>
      </c>
      <c r="W169" s="371">
        <v>37451517.884000003</v>
      </c>
      <c r="X169" s="371">
        <v>35193616.056000002</v>
      </c>
      <c r="Y169" s="371">
        <v>42792271.362999998</v>
      </c>
      <c r="Z169" s="372">
        <v>90</v>
      </c>
      <c r="AA169" s="123">
        <f t="shared" si="68"/>
        <v>0.18442284181834431</v>
      </c>
      <c r="AB169" s="345"/>
      <c r="AC169" s="371">
        <v>17704.740000000002</v>
      </c>
      <c r="AD169" s="371">
        <v>21286.947</v>
      </c>
      <c r="AE169" s="373">
        <v>20241.713</v>
      </c>
      <c r="AF169" s="371">
        <v>22492.174999999999</v>
      </c>
      <c r="AG169" s="371">
        <v>20135.800999999999</v>
      </c>
      <c r="AH169" s="371">
        <v>22365.061000000002</v>
      </c>
      <c r="AI169" s="371">
        <v>19531.602999999999</v>
      </c>
      <c r="AJ169" s="371">
        <v>19943.444</v>
      </c>
      <c r="AK169" s="371">
        <v>5651.3040000000001</v>
      </c>
      <c r="AL169" s="371">
        <v>3140.8780000000002</v>
      </c>
      <c r="AM169" s="371">
        <v>7186.0159999999996</v>
      </c>
      <c r="AN169" s="371">
        <v>5995.3879999999999</v>
      </c>
      <c r="AO169" s="371">
        <v>6414.6809999999996</v>
      </c>
      <c r="AP169" s="371">
        <v>5588.857</v>
      </c>
      <c r="AQ169" s="1072">
        <v>5995.3879999999999</v>
      </c>
      <c r="AR169" s="371">
        <v>6784.3909999999996</v>
      </c>
      <c r="AS169" s="123">
        <f t="shared" si="69"/>
        <v>-0.66483118301301869</v>
      </c>
      <c r="AT169" s="127">
        <v>6559.6379999999999</v>
      </c>
      <c r="AU169" s="123">
        <f t="shared" si="86"/>
        <v>-0.67593464051189744</v>
      </c>
      <c r="AV169" s="123"/>
      <c r="AW169" s="374">
        <f t="shared" si="87"/>
        <v>1.1080045579896551</v>
      </c>
      <c r="AX169" s="374">
        <f t="shared" si="88"/>
        <v>1.1100990911988875</v>
      </c>
      <c r="AY169" s="375">
        <f t="shared" si="89"/>
        <v>1.1205176295204045</v>
      </c>
      <c r="AZ169" s="374">
        <f t="shared" si="90"/>
        <v>1.1538094974296853</v>
      </c>
      <c r="BA169" s="374">
        <f t="shared" si="91"/>
        <v>1.1889643083838974</v>
      </c>
      <c r="BB169" s="374">
        <f t="shared" si="92"/>
        <v>1.1164379099944042</v>
      </c>
      <c r="BC169" s="374">
        <f t="shared" si="93"/>
        <v>1.107647210372749</v>
      </c>
      <c r="BD169" s="374">
        <f t="shared" si="94"/>
        <v>1.0725110412946113</v>
      </c>
      <c r="BE169" s="374">
        <f t="shared" si="95"/>
        <v>0.29123929878114185</v>
      </c>
      <c r="BF169" s="374">
        <f t="shared" si="96"/>
        <v>0.23673497273233676</v>
      </c>
      <c r="BG169" s="374">
        <f t="shared" si="97"/>
        <v>0.35091089608095477</v>
      </c>
      <c r="BH169" s="374">
        <f t="shared" si="98"/>
        <v>0.31267652571059845</v>
      </c>
      <c r="BI169" s="374">
        <f t="shared" si="99"/>
        <v>0.34255919986305672</v>
      </c>
      <c r="BJ169" s="374">
        <f t="shared" si="100"/>
        <v>0.31760629490911213</v>
      </c>
      <c r="BK169" s="374">
        <f t="shared" si="101"/>
        <v>0.31708487462369528</v>
      </c>
      <c r="BL169" s="123">
        <f t="shared" si="85"/>
        <v>-0.71701928977287799</v>
      </c>
      <c r="BM169" s="413" t="s">
        <v>407</v>
      </c>
      <c r="BN169" s="413" t="s">
        <v>599</v>
      </c>
      <c r="BO169" s="413" t="s">
        <v>771</v>
      </c>
      <c r="BP169" s="413"/>
    </row>
    <row r="170" spans="1:68" s="412" customFormat="1" ht="102" x14ac:dyDescent="0.2">
      <c r="A170" s="412">
        <v>167</v>
      </c>
      <c r="B170" s="370">
        <v>188</v>
      </c>
      <c r="C170" s="413"/>
      <c r="D170" s="345"/>
      <c r="E170" s="345">
        <v>6264</v>
      </c>
      <c r="F170" s="345">
        <v>1</v>
      </c>
      <c r="G170" s="413" t="s">
        <v>282</v>
      </c>
      <c r="H170" s="413" t="s">
        <v>9</v>
      </c>
      <c r="I170" s="345">
        <v>2408</v>
      </c>
      <c r="J170" s="413" t="s">
        <v>281</v>
      </c>
      <c r="K170" s="371">
        <v>70532215.825000003</v>
      </c>
      <c r="L170" s="371">
        <v>59229087.075000003</v>
      </c>
      <c r="M170" s="371">
        <v>84095132.549999997</v>
      </c>
      <c r="N170" s="371">
        <v>92378031.150000006</v>
      </c>
      <c r="O170" s="371">
        <v>75682741</v>
      </c>
      <c r="P170" s="371">
        <v>92852958.400000006</v>
      </c>
      <c r="Q170" s="371">
        <v>63881965.350000001</v>
      </c>
      <c r="R170" s="371">
        <v>95972917.839000002</v>
      </c>
      <c r="S170" s="371">
        <v>93784729.946999997</v>
      </c>
      <c r="T170" s="371">
        <v>85507034.192000002</v>
      </c>
      <c r="U170" s="371">
        <v>75267938.787</v>
      </c>
      <c r="V170" s="371">
        <v>86577936.924999997</v>
      </c>
      <c r="W170" s="371">
        <v>83112472.103</v>
      </c>
      <c r="X170" s="371">
        <v>55681186.501000002</v>
      </c>
      <c r="Y170" s="371">
        <v>82891079.133000001</v>
      </c>
      <c r="Z170" s="372">
        <v>51.5</v>
      </c>
      <c r="AA170" s="123">
        <f t="shared" si="68"/>
        <v>-1.4317753958995285E-2</v>
      </c>
      <c r="AB170" s="345"/>
      <c r="AC170" s="371">
        <v>38349.881999999998</v>
      </c>
      <c r="AD170" s="371">
        <v>29278.851999999999</v>
      </c>
      <c r="AE170" s="373">
        <v>43223.711000000003</v>
      </c>
      <c r="AF170" s="371">
        <v>48035.714</v>
      </c>
      <c r="AG170" s="371">
        <v>37823.298000000003</v>
      </c>
      <c r="AH170" s="371">
        <v>42981.911999999997</v>
      </c>
      <c r="AI170" s="371">
        <v>31051.88</v>
      </c>
      <c r="AJ170" s="371">
        <v>2301.8539999999998</v>
      </c>
      <c r="AK170" s="371">
        <v>2247.9569999999999</v>
      </c>
      <c r="AL170" s="371">
        <v>2767.8780000000002</v>
      </c>
      <c r="AM170" s="371">
        <v>3247.09</v>
      </c>
      <c r="AN170" s="371">
        <v>2009.462</v>
      </c>
      <c r="AO170" s="371">
        <v>1151.2629999999999</v>
      </c>
      <c r="AP170" s="371">
        <v>2903.0439999999999</v>
      </c>
      <c r="AQ170" s="1072">
        <v>2009.462</v>
      </c>
      <c r="AR170" s="371">
        <v>4410.2079999999996</v>
      </c>
      <c r="AS170" s="123">
        <f t="shared" si="69"/>
        <v>-0.89796785380135458</v>
      </c>
      <c r="AT170" s="127">
        <v>3603.4780000000001</v>
      </c>
      <c r="AU170" s="123">
        <f t="shared" si="86"/>
        <v>-0.91663191529297416</v>
      </c>
      <c r="AV170" s="123"/>
      <c r="AW170" s="374">
        <f t="shared" si="87"/>
        <v>1.0874429947061712</v>
      </c>
      <c r="AX170" s="374">
        <f t="shared" si="88"/>
        <v>0.98866463914681224</v>
      </c>
      <c r="AY170" s="375">
        <f t="shared" si="89"/>
        <v>1.0279717669581103</v>
      </c>
      <c r="AZ170" s="374">
        <f t="shared" si="90"/>
        <v>1.0399813332674606</v>
      </c>
      <c r="BA170" s="374">
        <f t="shared" si="91"/>
        <v>0.99952241423179955</v>
      </c>
      <c r="BB170" s="374">
        <f t="shared" si="92"/>
        <v>0.92580597841242285</v>
      </c>
      <c r="BC170" s="374">
        <f t="shared" si="93"/>
        <v>0.97216420408706161</v>
      </c>
      <c r="BD170" s="374">
        <f t="shared" si="94"/>
        <v>4.79688239522214E-2</v>
      </c>
      <c r="BE170" s="374">
        <f t="shared" si="95"/>
        <v>4.7938656991823175E-2</v>
      </c>
      <c r="BF170" s="374">
        <f t="shared" si="96"/>
        <v>6.4740357940258467E-2</v>
      </c>
      <c r="BG170" s="374">
        <f t="shared" si="97"/>
        <v>8.6280826931873555E-2</v>
      </c>
      <c r="BH170" s="374">
        <f t="shared" si="98"/>
        <v>4.6419724732889855E-2</v>
      </c>
      <c r="BI170" s="374">
        <f t="shared" si="99"/>
        <v>2.7703736175077494E-2</v>
      </c>
      <c r="BJ170" s="374">
        <f t="shared" si="100"/>
        <v>0.10427378374732955</v>
      </c>
      <c r="BK170" s="374">
        <f t="shared" si="101"/>
        <v>0.10640971371415624</v>
      </c>
      <c r="BL170" s="123">
        <f t="shared" si="85"/>
        <v>-0.89648576241637934</v>
      </c>
      <c r="BM170" s="413" t="s">
        <v>325</v>
      </c>
      <c r="BN170" s="413" t="s">
        <v>600</v>
      </c>
      <c r="BO170" s="413" t="s">
        <v>772</v>
      </c>
      <c r="BP170" s="413"/>
    </row>
    <row r="171" spans="1:68" s="462" customFormat="1" x14ac:dyDescent="0.2">
      <c r="A171" s="186"/>
      <c r="C171" s="886" t="s">
        <v>312</v>
      </c>
      <c r="F171" s="903"/>
      <c r="K171" s="904">
        <f t="shared" ref="K171:V171" si="102">SUM(K4:K170)</f>
        <v>5759636981.1590033</v>
      </c>
      <c r="L171" s="904">
        <f t="shared" si="102"/>
        <v>5415501289.5669994</v>
      </c>
      <c r="M171" s="905">
        <f t="shared" si="102"/>
        <v>5605838022.210001</v>
      </c>
      <c r="N171" s="904">
        <f t="shared" si="102"/>
        <v>5661534433.7675028</v>
      </c>
      <c r="O171" s="904">
        <f t="shared" si="102"/>
        <v>5567289036.8370018</v>
      </c>
      <c r="P171" s="904">
        <f t="shared" si="102"/>
        <v>5691854735.7535019</v>
      </c>
      <c r="Q171" s="904">
        <f t="shared" si="102"/>
        <v>5545837363.0490017</v>
      </c>
      <c r="R171" s="904">
        <f t="shared" si="102"/>
        <v>5615822253.5295048</v>
      </c>
      <c r="S171" s="904">
        <f t="shared" si="102"/>
        <v>5470399170.3045015</v>
      </c>
      <c r="T171" s="904">
        <f t="shared" si="102"/>
        <v>4748470894.5365009</v>
      </c>
      <c r="U171" s="904">
        <f t="shared" si="102"/>
        <v>5018538736.9040003</v>
      </c>
      <c r="V171" s="904">
        <f t="shared" si="102"/>
        <v>4519993592.4925003</v>
      </c>
      <c r="W171" s="904">
        <f>SUM(W4:W170)</f>
        <v>3856648242.7155008</v>
      </c>
      <c r="X171" s="904">
        <f>SUM(X4:X170)</f>
        <v>3881542001.3245006</v>
      </c>
      <c r="Y171" s="904">
        <f>SUM(Y4:Y170)</f>
        <v>3965045830.5020018</v>
      </c>
      <c r="AA171" s="123">
        <f t="shared" si="68"/>
        <v>-0.29269347155720105</v>
      </c>
      <c r="AB171" s="886"/>
      <c r="AC171" s="906">
        <f t="shared" ref="AC171:AR171" si="103">SUM(AC4:AC170)</f>
        <v>4975086.4845000003</v>
      </c>
      <c r="AD171" s="906">
        <f t="shared" si="103"/>
        <v>4623166.5240000002</v>
      </c>
      <c r="AE171" s="907">
        <f>SUM(AE4:AE170)</f>
        <v>4581447.1490000021</v>
      </c>
      <c r="AF171" s="907">
        <f t="shared" ref="AF171:AP171" si="104">SUM(AF4:AF170)</f>
        <v>4813180.8254999993</v>
      </c>
      <c r="AG171" s="907">
        <f t="shared" si="104"/>
        <v>4755350.3729999997</v>
      </c>
      <c r="AH171" s="907">
        <f t="shared" si="104"/>
        <v>4692301.3744999962</v>
      </c>
      <c r="AI171" s="907">
        <f t="shared" si="104"/>
        <v>4384553.4540000008</v>
      </c>
      <c r="AJ171" s="907">
        <f t="shared" si="104"/>
        <v>4039598.9355000006</v>
      </c>
      <c r="AK171" s="907">
        <f t="shared" si="104"/>
        <v>3187823.3069999991</v>
      </c>
      <c r="AL171" s="907">
        <f t="shared" si="104"/>
        <v>2201321.7665000004</v>
      </c>
      <c r="AM171" s="907">
        <f t="shared" si="104"/>
        <v>1658067.718000001</v>
      </c>
      <c r="AN171" s="907">
        <f t="shared" si="104"/>
        <v>1520651.6860000009</v>
      </c>
      <c r="AO171" s="907">
        <f t="shared" si="104"/>
        <v>944131.07850000064</v>
      </c>
      <c r="AP171" s="907">
        <f t="shared" si="104"/>
        <v>890464.11399999971</v>
      </c>
      <c r="AQ171" s="907">
        <f>SUM(AQ4:AQ170)</f>
        <v>1495404.1360000009</v>
      </c>
      <c r="AR171" s="906">
        <f t="shared" si="103"/>
        <v>882678.7699999999</v>
      </c>
      <c r="AS171" s="123">
        <f t="shared" si="69"/>
        <v>-0.80733625396231767</v>
      </c>
      <c r="AT171" s="127"/>
      <c r="AU171" s="123"/>
      <c r="AV171" s="123"/>
      <c r="AW171" s="123"/>
      <c r="AX171" s="123"/>
      <c r="AY171" s="908"/>
      <c r="AZ171" s="908"/>
      <c r="BA171" s="908"/>
      <c r="BB171" s="908"/>
      <c r="BC171" s="908"/>
      <c r="BD171" s="908"/>
      <c r="BE171" s="908"/>
      <c r="BF171" s="908"/>
      <c r="BG171" s="908"/>
      <c r="BH171" s="908"/>
      <c r="BI171" s="908"/>
      <c r="BJ171" s="908"/>
      <c r="BK171" s="908"/>
      <c r="BL171" s="909"/>
      <c r="BM171" s="909"/>
      <c r="BN171" s="909"/>
      <c r="BO171" s="909"/>
      <c r="BP171" s="412"/>
    </row>
    <row r="172" spans="1:68" s="462" customFormat="1" x14ac:dyDescent="0.2">
      <c r="A172" s="186"/>
      <c r="F172" s="903"/>
      <c r="AE172" s="910"/>
      <c r="AQ172" s="830"/>
      <c r="AT172" s="911"/>
      <c r="AY172" s="908"/>
      <c r="AZ172" s="908"/>
      <c r="BA172" s="908"/>
      <c r="BB172" s="908"/>
      <c r="BC172" s="908"/>
      <c r="BD172" s="908"/>
      <c r="BE172" s="908"/>
      <c r="BF172" s="908"/>
      <c r="BG172" s="908"/>
      <c r="BH172" s="908"/>
      <c r="BI172" s="908"/>
      <c r="BJ172" s="908"/>
      <c r="BK172" s="908"/>
      <c r="BL172" s="886"/>
      <c r="BM172" s="886"/>
      <c r="BN172" s="886"/>
      <c r="BO172" s="886"/>
    </row>
  </sheetData>
  <mergeCells count="6">
    <mergeCell ref="H1:AU1"/>
    <mergeCell ref="BR115:BR116"/>
    <mergeCell ref="BP41:BP42"/>
    <mergeCell ref="BP65:BP66"/>
    <mergeCell ref="BP84:BP87"/>
    <mergeCell ref="BP90:BP91"/>
  </mergeCell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Notes</vt:lpstr>
      <vt:lpstr>Notes2</vt:lpstr>
      <vt:lpstr>2013 TopEGU SO2 only</vt:lpstr>
      <vt:lpstr>2014 TopEGU SO2 only</vt:lpstr>
      <vt:lpstr>2000-14 TopEGU more data</vt:lpstr>
      <vt:lpstr>2000-14TopEGU more data2</vt:lpstr>
      <vt:lpstr>All</vt:lpstr>
      <vt:lpstr>Summary</vt:lpstr>
      <vt:lpstr>Retired_Shutdown_Decommissioned</vt:lpstr>
      <vt:lpstr>90%+reduction</vt:lpstr>
      <vt:lpstr>Scrubber90%+</vt:lpstr>
      <vt:lpstr>Scrubbers</vt:lpstr>
      <vt:lpstr>Plans to Retire_Control</vt:lpstr>
      <vt:lpstr>Heat Input</vt:lpstr>
      <vt:lpstr>Rank</vt:lpstr>
    </vt:vector>
  </TitlesOfParts>
  <Company>Marama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 McDill</dc:creator>
  <cp:lastModifiedBy>Oluwaseun-Apo, Stella</cp:lastModifiedBy>
  <cp:lastPrinted>2016-04-01T14:52:27Z</cp:lastPrinted>
  <dcterms:created xsi:type="dcterms:W3CDTF">2007-06-12T14:39:39Z</dcterms:created>
  <dcterms:modified xsi:type="dcterms:W3CDTF">2016-04-11T21:20:51Z</dcterms:modified>
</cp:coreProperties>
</file>